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845" windowWidth="14805" windowHeight="6270" tabRatio="919" firstSheet="14" activeTab="35"/>
  </bookViews>
  <sheets>
    <sheet name="Aragatsotn" sheetId="3" state="hidden" r:id="rId1"/>
    <sheet name="Aragac crag" sheetId="16" state="hidden" r:id="rId2"/>
    <sheet name="Aragatsot" sheetId="39" r:id="rId3"/>
    <sheet name="Aragac cra" sheetId="29" r:id="rId4"/>
    <sheet name="Ararat" sheetId="6" r:id="rId5"/>
    <sheet name="Ararat crag" sheetId="17" state="hidden" r:id="rId6"/>
    <sheet name="Ararat cra" sheetId="30" r:id="rId7"/>
    <sheet name="Armavir" sheetId="7" r:id="rId8"/>
    <sheet name="Armavir crag" sheetId="18" state="hidden" r:id="rId9"/>
    <sheet name="Gegharqunik" sheetId="8" state="hidden" r:id="rId10"/>
    <sheet name="Gexarq crag" sheetId="19" state="hidden" r:id="rId11"/>
    <sheet name="Armavir cra" sheetId="31" r:id="rId12"/>
    <sheet name="Gexarquniq" sheetId="27" r:id="rId13"/>
    <sheet name="Gexarq cra" sheetId="32" r:id="rId14"/>
    <sheet name="Lori" sheetId="9" r:id="rId15"/>
    <sheet name="Lori crag" sheetId="20" state="hidden" r:id="rId16"/>
    <sheet name="Lori cra" sheetId="33" r:id="rId17"/>
    <sheet name="Kotayq" sheetId="10" r:id="rId18"/>
    <sheet name="Kotayq crag" sheetId="21" state="hidden" r:id="rId19"/>
    <sheet name="Kotayq cra" sheetId="34" r:id="rId20"/>
    <sheet name="Shirak" sheetId="11" r:id="rId21"/>
    <sheet name="Shirak crag" sheetId="22" state="hidden" r:id="rId22"/>
    <sheet name="Shirak cra" sheetId="35" r:id="rId23"/>
    <sheet name="Syunik" sheetId="12" r:id="rId24"/>
    <sheet name="Syunik crag" sheetId="23" state="hidden" r:id="rId25"/>
    <sheet name="Syunik cra" sheetId="36" r:id="rId26"/>
    <sheet name="Vayoc Dzor" sheetId="13" r:id="rId27"/>
    <sheet name="Vayoc dzor crag" sheetId="24" state="hidden" r:id="rId28"/>
    <sheet name="Vayoc dzor cra" sheetId="37" r:id="rId29"/>
    <sheet name="Tavush" sheetId="14" r:id="rId30"/>
    <sheet name="Tavush cra" sheetId="38" r:id="rId31"/>
    <sheet name="Gnum " sheetId="28" r:id="rId32"/>
    <sheet name="ԸՆԴԱՄԵՆԸ" sheetId="26" state="hidden" r:id="rId33"/>
    <sheet name="Tavush crag" sheetId="25" state="hidden" r:id="rId34"/>
    <sheet name="Gnum" sheetId="15" state="hidden" r:id="rId35"/>
    <sheet name="Havelvats 13" sheetId="40" r:id="rId36"/>
  </sheets>
  <calcPr calcId="145621"/>
</workbook>
</file>

<file path=xl/calcChain.xml><?xml version="1.0" encoding="utf-8"?>
<calcChain xmlns="http://schemas.openxmlformats.org/spreadsheetml/2006/main">
  <c r="I56" i="38" l="1"/>
  <c r="J56" i="38"/>
  <c r="K56" i="38"/>
  <c r="H56" i="38"/>
  <c r="I30" i="38"/>
  <c r="J30" i="38"/>
  <c r="K30" i="38"/>
  <c r="H30" i="38"/>
  <c r="I29" i="36"/>
  <c r="J29" i="36"/>
  <c r="K29" i="36"/>
  <c r="H29" i="36"/>
  <c r="I16" i="36"/>
  <c r="J16" i="36"/>
  <c r="K16" i="36"/>
  <c r="H16" i="36"/>
  <c r="I16" i="35"/>
  <c r="J16" i="35"/>
  <c r="K16" i="35"/>
  <c r="H16" i="35"/>
  <c r="I55" i="35"/>
  <c r="J55" i="35"/>
  <c r="K55" i="35"/>
  <c r="H55" i="35"/>
  <c r="I82" i="33"/>
  <c r="J82" i="33"/>
  <c r="K82" i="33"/>
  <c r="H82" i="33"/>
  <c r="I56" i="33"/>
  <c r="J56" i="33"/>
  <c r="K56" i="33"/>
  <c r="H56" i="33"/>
  <c r="I83" i="32"/>
  <c r="J83" i="32"/>
  <c r="K83" i="32"/>
  <c r="H83" i="32"/>
  <c r="I57" i="32"/>
  <c r="J57" i="32"/>
  <c r="K57" i="32"/>
  <c r="H57" i="32"/>
  <c r="I70" i="31"/>
  <c r="J70" i="31"/>
  <c r="K70" i="31"/>
  <c r="H70" i="31"/>
  <c r="I44" i="31"/>
  <c r="J44" i="31"/>
  <c r="K44" i="31"/>
  <c r="H44" i="31"/>
  <c r="I63" i="30"/>
  <c r="J63" i="30"/>
  <c r="K63" i="30"/>
  <c r="H63" i="30"/>
  <c r="I18" i="30"/>
  <c r="J18" i="30"/>
  <c r="K18" i="30"/>
  <c r="H18" i="30"/>
  <c r="I44" i="30"/>
  <c r="J44" i="30"/>
  <c r="K44" i="30"/>
  <c r="H44" i="30"/>
  <c r="I31" i="30"/>
  <c r="J31" i="30"/>
  <c r="K31" i="30"/>
  <c r="H31" i="30"/>
  <c r="I33" i="29"/>
  <c r="J33" i="29"/>
  <c r="K33" i="29"/>
  <c r="H33" i="29"/>
  <c r="I20" i="29"/>
  <c r="J20" i="29"/>
  <c r="K20" i="29"/>
  <c r="H20" i="29"/>
  <c r="D8" i="11" l="1"/>
  <c r="E8" i="11"/>
  <c r="F8" i="11"/>
  <c r="D45" i="11"/>
  <c r="E45" i="11"/>
  <c r="F45" i="11"/>
  <c r="C45" i="11"/>
  <c r="C8" i="11"/>
  <c r="D62" i="11"/>
  <c r="E62" i="11"/>
  <c r="F62" i="11"/>
  <c r="C62" i="11"/>
  <c r="D76" i="7"/>
  <c r="D7" i="7" s="1"/>
  <c r="E76" i="7"/>
  <c r="F76" i="7"/>
  <c r="C76" i="7"/>
  <c r="C7" i="7"/>
  <c r="E7" i="7"/>
  <c r="F7" i="7"/>
  <c r="C5" i="39"/>
  <c r="D78" i="6"/>
  <c r="E78" i="6"/>
  <c r="F78" i="6"/>
  <c r="C78" i="6"/>
  <c r="F73" i="6" l="1"/>
  <c r="F68" i="6"/>
  <c r="F59" i="6"/>
  <c r="F29" i="6"/>
  <c r="F8" i="6" s="1"/>
  <c r="F10" i="6"/>
  <c r="I15" i="37" l="1"/>
  <c r="J15" i="37"/>
  <c r="K15" i="37"/>
  <c r="H15" i="37"/>
  <c r="D9" i="10"/>
  <c r="E9" i="10"/>
  <c r="F9" i="10"/>
  <c r="C9" i="10"/>
  <c r="D7" i="13"/>
  <c r="E7" i="13"/>
  <c r="F7" i="13"/>
  <c r="C7" i="13"/>
  <c r="C49" i="14" l="1"/>
  <c r="D42" i="12"/>
  <c r="E42" i="12"/>
  <c r="F42" i="12"/>
  <c r="C42" i="12"/>
  <c r="D108" i="9"/>
  <c r="E108" i="9"/>
  <c r="F108" i="9"/>
  <c r="C108" i="9"/>
  <c r="D69" i="27"/>
  <c r="E69" i="27"/>
  <c r="F69" i="27"/>
  <c r="C69" i="27"/>
  <c r="D51" i="7"/>
  <c r="E51" i="7"/>
  <c r="F51" i="7"/>
  <c r="C51" i="7"/>
  <c r="F49" i="14"/>
  <c r="E49" i="14"/>
  <c r="D49" i="14"/>
  <c r="D48" i="39"/>
  <c r="E48" i="39"/>
  <c r="F48" i="39"/>
  <c r="C48" i="39"/>
  <c r="E61" i="28" l="1"/>
  <c r="E47" i="28"/>
  <c r="D68" i="6"/>
  <c r="E68" i="6"/>
  <c r="C68" i="6"/>
  <c r="D73" i="6"/>
  <c r="E73" i="6"/>
  <c r="G73" i="6"/>
  <c r="C73" i="6"/>
  <c r="D52" i="27"/>
  <c r="E52" i="27"/>
  <c r="F52" i="27"/>
  <c r="C52" i="27"/>
  <c r="I205" i="32"/>
  <c r="J205" i="32"/>
  <c r="K205" i="32"/>
  <c r="I180" i="32"/>
  <c r="J180" i="32"/>
  <c r="K180" i="32"/>
  <c r="D35" i="39" l="1"/>
  <c r="E35" i="39"/>
  <c r="F35" i="39"/>
  <c r="C35" i="39"/>
  <c r="D17" i="40" l="1"/>
  <c r="D12" i="40"/>
  <c r="D10" i="40" s="1"/>
  <c r="E17" i="40"/>
  <c r="C17" i="40"/>
  <c r="E12" i="40"/>
  <c r="E10" i="40" s="1"/>
  <c r="C12" i="40"/>
  <c r="C10" i="40" s="1"/>
  <c r="I127" i="31" l="1"/>
  <c r="J127" i="31"/>
  <c r="K127" i="31"/>
  <c r="I103" i="31"/>
  <c r="J103" i="31"/>
  <c r="K103" i="31"/>
  <c r="H103" i="31"/>
  <c r="I57" i="31"/>
  <c r="J57" i="31"/>
  <c r="K57" i="31"/>
  <c r="H57" i="31"/>
  <c r="C57" i="7"/>
  <c r="C46" i="7"/>
  <c r="C43" i="7"/>
  <c r="D46" i="7"/>
  <c r="E46" i="7"/>
  <c r="F46" i="7"/>
  <c r="C33" i="39" l="1"/>
  <c r="C32" i="39"/>
  <c r="C21" i="39"/>
  <c r="C20" i="39"/>
  <c r="C19" i="39"/>
  <c r="C18" i="39"/>
  <c r="C17" i="39"/>
  <c r="C16" i="39"/>
  <c r="C15" i="39"/>
  <c r="C12" i="39"/>
  <c r="C11" i="39"/>
  <c r="C9" i="39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8" i="27"/>
  <c r="C39" i="27"/>
  <c r="C40" i="27"/>
  <c r="C42" i="27"/>
  <c r="C43" i="27"/>
  <c r="C44" i="27"/>
  <c r="C45" i="27"/>
  <c r="C46" i="27"/>
  <c r="C47" i="27"/>
  <c r="C20" i="27"/>
  <c r="C17" i="27"/>
  <c r="C14" i="27"/>
  <c r="C15" i="27"/>
  <c r="C16" i="27"/>
  <c r="C13" i="27"/>
  <c r="C12" i="27"/>
  <c r="C11" i="27"/>
  <c r="C12" i="6"/>
  <c r="H205" i="32" l="1"/>
  <c r="H180" i="32"/>
  <c r="I218" i="32"/>
  <c r="J218" i="32"/>
  <c r="K218" i="32"/>
  <c r="H218" i="32"/>
  <c r="I192" i="32"/>
  <c r="J192" i="32"/>
  <c r="K192" i="32"/>
  <c r="H192" i="32"/>
  <c r="I166" i="32"/>
  <c r="J166" i="32"/>
  <c r="K166" i="32"/>
  <c r="H166" i="32"/>
  <c r="I153" i="32"/>
  <c r="J153" i="32"/>
  <c r="K153" i="32"/>
  <c r="H153" i="32"/>
  <c r="I129" i="32"/>
  <c r="J129" i="32"/>
  <c r="K129" i="32"/>
  <c r="H129" i="32"/>
  <c r="I116" i="32"/>
  <c r="J116" i="32"/>
  <c r="K116" i="32"/>
  <c r="H116" i="32"/>
  <c r="I102" i="32"/>
  <c r="J102" i="32"/>
  <c r="K102" i="32"/>
  <c r="H102" i="32"/>
  <c r="I70" i="32"/>
  <c r="J70" i="32"/>
  <c r="K70" i="32"/>
  <c r="H70" i="32"/>
  <c r="D48" i="27"/>
  <c r="E48" i="27"/>
  <c r="F48" i="27"/>
  <c r="C48" i="27"/>
  <c r="D18" i="27"/>
  <c r="E18" i="27"/>
  <c r="F18" i="27"/>
  <c r="C18" i="27"/>
  <c r="I44" i="32"/>
  <c r="J44" i="32"/>
  <c r="K44" i="32"/>
  <c r="H44" i="32"/>
  <c r="I31" i="32"/>
  <c r="J31" i="32"/>
  <c r="K31" i="32"/>
  <c r="H31" i="32"/>
  <c r="I18" i="32"/>
  <c r="J18" i="32"/>
  <c r="K18" i="32"/>
  <c r="H18" i="32"/>
  <c r="F9" i="27"/>
  <c r="C9" i="27"/>
  <c r="F65" i="27" l="1"/>
  <c r="F7" i="27" s="1"/>
  <c r="E65" i="27"/>
  <c r="D65" i="27"/>
  <c r="C65" i="27"/>
  <c r="C7" i="27" s="1"/>
  <c r="E9" i="27"/>
  <c r="D9" i="27"/>
  <c r="D7" i="27" s="1"/>
  <c r="E7" i="27" l="1"/>
  <c r="I101" i="34"/>
  <c r="J101" i="34"/>
  <c r="K101" i="34"/>
  <c r="C102" i="34" s="1"/>
  <c r="H101" i="34"/>
  <c r="I37" i="34"/>
  <c r="J37" i="34"/>
  <c r="K37" i="34"/>
  <c r="I59" i="34"/>
  <c r="J59" i="34"/>
  <c r="K59" i="34"/>
  <c r="I140" i="30" l="1"/>
  <c r="J140" i="30"/>
  <c r="K140" i="30"/>
  <c r="H140" i="30"/>
  <c r="D10" i="6"/>
  <c r="E10" i="6"/>
  <c r="K66" i="29" l="1"/>
  <c r="J66" i="29"/>
  <c r="H66" i="29"/>
  <c r="I66" i="29"/>
  <c r="I52" i="29"/>
  <c r="J52" i="29"/>
  <c r="K52" i="29"/>
  <c r="H52" i="29"/>
  <c r="I100" i="33" l="1"/>
  <c r="J100" i="33"/>
  <c r="K100" i="33"/>
  <c r="D33" i="9"/>
  <c r="E33" i="9"/>
  <c r="F33" i="9"/>
  <c r="D72" i="9"/>
  <c r="E72" i="9"/>
  <c r="F72" i="9"/>
  <c r="C72" i="9"/>
  <c r="C71" i="9"/>
  <c r="D26" i="13" l="1"/>
  <c r="E26" i="13"/>
  <c r="F26" i="13"/>
  <c r="C26" i="13"/>
  <c r="E126" i="28" l="1"/>
  <c r="E96" i="28"/>
  <c r="E57" i="28"/>
  <c r="E17" i="28"/>
  <c r="I43" i="38" l="1"/>
  <c r="J43" i="38"/>
  <c r="K43" i="38"/>
  <c r="H43" i="38"/>
  <c r="C42" i="14"/>
  <c r="F42" i="14"/>
  <c r="E42" i="14"/>
  <c r="D42" i="14"/>
  <c r="D39" i="14"/>
  <c r="E39" i="14"/>
  <c r="F39" i="14"/>
  <c r="C39" i="14"/>
  <c r="C21" i="14"/>
  <c r="I61" i="36"/>
  <c r="J61" i="36"/>
  <c r="K61" i="36"/>
  <c r="D30" i="12"/>
  <c r="E30" i="12"/>
  <c r="F30" i="12"/>
  <c r="C30" i="12"/>
  <c r="F37" i="12"/>
  <c r="E37" i="12"/>
  <c r="D37" i="12"/>
  <c r="C37" i="12"/>
  <c r="I112" i="33"/>
  <c r="J112" i="33"/>
  <c r="K112" i="33"/>
  <c r="E80" i="9"/>
  <c r="D80" i="9"/>
  <c r="C80" i="9"/>
  <c r="F80" i="9"/>
  <c r="F84" i="9"/>
  <c r="E84" i="9"/>
  <c r="D84" i="9"/>
  <c r="C84" i="9"/>
  <c r="D43" i="7"/>
  <c r="E43" i="7"/>
  <c r="F43" i="7"/>
  <c r="F57" i="7"/>
  <c r="E57" i="7"/>
  <c r="D57" i="7"/>
  <c r="I133" i="29"/>
  <c r="J133" i="29"/>
  <c r="K133" i="29"/>
  <c r="H133" i="29"/>
  <c r="I119" i="29"/>
  <c r="J119" i="29"/>
  <c r="K119" i="29"/>
  <c r="C120" i="29" s="1"/>
  <c r="H119" i="29"/>
  <c r="K106" i="29"/>
  <c r="I106" i="29"/>
  <c r="J106" i="29"/>
  <c r="H106" i="29"/>
  <c r="I89" i="29"/>
  <c r="J89" i="29"/>
  <c r="K89" i="29"/>
  <c r="H89" i="29"/>
  <c r="F13" i="39"/>
  <c r="E12" i="28" s="1"/>
  <c r="E13" i="39"/>
  <c r="D13" i="39"/>
  <c r="C13" i="39"/>
  <c r="F7" i="39"/>
  <c r="F5" i="39" s="1"/>
  <c r="E7" i="39"/>
  <c r="E5" i="39" s="1"/>
  <c r="D7" i="39"/>
  <c r="D5" i="39" s="1"/>
  <c r="C7" i="39"/>
  <c r="I139" i="38"/>
  <c r="J139" i="38"/>
  <c r="K139" i="38"/>
  <c r="H139" i="38"/>
  <c r="I126" i="38"/>
  <c r="J126" i="38"/>
  <c r="K126" i="38"/>
  <c r="I113" i="38"/>
  <c r="J113" i="38"/>
  <c r="K113" i="38"/>
  <c r="E13" i="28" l="1"/>
  <c r="E11" i="28" s="1"/>
  <c r="I89" i="38"/>
  <c r="J89" i="38"/>
  <c r="K89" i="38"/>
  <c r="I75" i="38"/>
  <c r="J75" i="38"/>
  <c r="K75" i="38"/>
  <c r="I17" i="38"/>
  <c r="J17" i="38"/>
  <c r="K17" i="38"/>
  <c r="I28" i="37" l="1"/>
  <c r="J28" i="37"/>
  <c r="K28" i="37"/>
  <c r="H28" i="37"/>
  <c r="I112" i="37"/>
  <c r="J112" i="37"/>
  <c r="K112" i="37"/>
  <c r="I99" i="37"/>
  <c r="J99" i="37"/>
  <c r="K99" i="37"/>
  <c r="I86" i="37"/>
  <c r="J86" i="37"/>
  <c r="K86" i="37"/>
  <c r="I61" i="37"/>
  <c r="J61" i="37"/>
  <c r="K61" i="37"/>
  <c r="I47" i="37"/>
  <c r="J47" i="37"/>
  <c r="K47" i="37"/>
  <c r="I125" i="36" l="1"/>
  <c r="J125" i="36"/>
  <c r="K125" i="36"/>
  <c r="C126" i="36" s="1"/>
  <c r="H125" i="36"/>
  <c r="I112" i="36"/>
  <c r="J112" i="36"/>
  <c r="K112" i="36"/>
  <c r="C113" i="36" s="1"/>
  <c r="I99" i="36"/>
  <c r="J99" i="36"/>
  <c r="K99" i="36"/>
  <c r="C100" i="36" s="1"/>
  <c r="K83" i="36"/>
  <c r="C84" i="36" s="1"/>
  <c r="I83" i="36"/>
  <c r="J83" i="36"/>
  <c r="I47" i="36"/>
  <c r="J47" i="36"/>
  <c r="K47" i="36"/>
  <c r="I164" i="35" l="1"/>
  <c r="J164" i="35"/>
  <c r="K164" i="35"/>
  <c r="C165" i="35" s="1"/>
  <c r="H164" i="35"/>
  <c r="I124" i="35"/>
  <c r="J124" i="35"/>
  <c r="K124" i="35"/>
  <c r="I151" i="35"/>
  <c r="J151" i="35"/>
  <c r="K151" i="35"/>
  <c r="H151" i="35"/>
  <c r="I138" i="35"/>
  <c r="J138" i="35"/>
  <c r="K138" i="35"/>
  <c r="I101" i="35"/>
  <c r="J101" i="35"/>
  <c r="K101" i="35"/>
  <c r="K87" i="35"/>
  <c r="I87" i="35"/>
  <c r="J87" i="35"/>
  <c r="I73" i="35"/>
  <c r="J73" i="35"/>
  <c r="K73" i="35"/>
  <c r="I42" i="35"/>
  <c r="J42" i="35"/>
  <c r="K42" i="35"/>
  <c r="H42" i="35"/>
  <c r="K29" i="35"/>
  <c r="J29" i="35"/>
  <c r="I29" i="35"/>
  <c r="D10" i="11"/>
  <c r="E10" i="11"/>
  <c r="F10" i="11"/>
  <c r="D33" i="11"/>
  <c r="E33" i="11"/>
  <c r="F33" i="11"/>
  <c r="C33" i="11"/>
  <c r="I88" i="34" l="1"/>
  <c r="J88" i="34"/>
  <c r="K88" i="34"/>
  <c r="J75" i="34"/>
  <c r="K75" i="34"/>
  <c r="I18" i="34"/>
  <c r="J18" i="34"/>
  <c r="K18" i="34"/>
  <c r="I227" i="33"/>
  <c r="J227" i="33"/>
  <c r="K227" i="33"/>
  <c r="C228" i="33" s="1"/>
  <c r="H227" i="33"/>
  <c r="I188" i="33"/>
  <c r="J188" i="33"/>
  <c r="K188" i="33"/>
  <c r="I214" i="33"/>
  <c r="J214" i="33"/>
  <c r="K214" i="33"/>
  <c r="C215" i="33" s="1"/>
  <c r="H214" i="33"/>
  <c r="K201" i="33"/>
  <c r="I201" i="33"/>
  <c r="J201" i="33"/>
  <c r="H201" i="33"/>
  <c r="I175" i="33"/>
  <c r="J175" i="33"/>
  <c r="K175" i="33"/>
  <c r="I162" i="33"/>
  <c r="J162" i="33"/>
  <c r="K162" i="33"/>
  <c r="I149" i="33"/>
  <c r="J149" i="33"/>
  <c r="K149" i="33"/>
  <c r="I126" i="33"/>
  <c r="J126" i="33"/>
  <c r="K126" i="33"/>
  <c r="I69" i="33"/>
  <c r="J69" i="33"/>
  <c r="K69" i="33"/>
  <c r="H69" i="33"/>
  <c r="I43" i="33"/>
  <c r="J43" i="33"/>
  <c r="K43" i="33"/>
  <c r="I30" i="33"/>
  <c r="J30" i="33"/>
  <c r="K30" i="33"/>
  <c r="I17" i="33"/>
  <c r="J17" i="33"/>
  <c r="K17" i="33"/>
  <c r="F10" i="9"/>
  <c r="F8" i="9" s="1"/>
  <c r="E56" i="28" l="1"/>
  <c r="I178" i="31" l="1"/>
  <c r="J178" i="31"/>
  <c r="K178" i="31"/>
  <c r="H178" i="31"/>
  <c r="I165" i="31"/>
  <c r="J165" i="31"/>
  <c r="K165" i="31"/>
  <c r="C166" i="31" s="1"/>
  <c r="I152" i="31"/>
  <c r="J152" i="31"/>
  <c r="K152" i="31"/>
  <c r="I139" i="31"/>
  <c r="J139" i="31"/>
  <c r="K139" i="31"/>
  <c r="I89" i="31"/>
  <c r="J89" i="31"/>
  <c r="K89" i="31"/>
  <c r="D16" i="7" l="1"/>
  <c r="E16" i="7"/>
  <c r="F16" i="7"/>
  <c r="C42" i="7"/>
  <c r="H165" i="31" s="1"/>
  <c r="D9" i="7"/>
  <c r="E9" i="7"/>
  <c r="F9" i="7"/>
  <c r="C15" i="7"/>
  <c r="I31" i="31"/>
  <c r="J31" i="31"/>
  <c r="K31" i="31"/>
  <c r="H31" i="31"/>
  <c r="E39" i="28" l="1"/>
  <c r="E40" i="28"/>
  <c r="I18" i="31"/>
  <c r="J18" i="31"/>
  <c r="K18" i="31"/>
  <c r="I153" i="30"/>
  <c r="J153" i="30"/>
  <c r="K153" i="30"/>
  <c r="I166" i="30"/>
  <c r="J166" i="30"/>
  <c r="K166" i="30"/>
  <c r="H166" i="30"/>
  <c r="I127" i="30"/>
  <c r="J127" i="30"/>
  <c r="K127" i="30"/>
  <c r="I114" i="30"/>
  <c r="J114" i="30"/>
  <c r="K114" i="30"/>
  <c r="I91" i="30"/>
  <c r="J91" i="30"/>
  <c r="K91" i="30"/>
  <c r="I77" i="30"/>
  <c r="J77" i="30"/>
  <c r="K77" i="30"/>
  <c r="C16" i="14" l="1"/>
  <c r="C17" i="14"/>
  <c r="C18" i="14"/>
  <c r="C19" i="14"/>
  <c r="C20" i="14"/>
  <c r="C22" i="14"/>
  <c r="C23" i="14"/>
  <c r="C24" i="14"/>
  <c r="C25" i="14"/>
  <c r="C26" i="14"/>
  <c r="C27" i="14"/>
  <c r="C28" i="14"/>
  <c r="C29" i="14"/>
  <c r="C30" i="14"/>
  <c r="C31" i="14"/>
  <c r="C34" i="14"/>
  <c r="C35" i="14"/>
  <c r="C36" i="14"/>
  <c r="C37" i="14"/>
  <c r="C38" i="14"/>
  <c r="C15" i="14"/>
  <c r="C13" i="14"/>
  <c r="C12" i="14"/>
  <c r="C16" i="13"/>
  <c r="C17" i="13"/>
  <c r="C18" i="13"/>
  <c r="C19" i="13"/>
  <c r="C20" i="13"/>
  <c r="C21" i="13"/>
  <c r="H99" i="37" s="1"/>
  <c r="C22" i="13"/>
  <c r="H112" i="37" s="1"/>
  <c r="C15" i="13"/>
  <c r="C12" i="13"/>
  <c r="H83" i="36"/>
  <c r="H61" i="36"/>
  <c r="C21" i="12"/>
  <c r="C22" i="12"/>
  <c r="C23" i="12"/>
  <c r="C24" i="12"/>
  <c r="C25" i="12"/>
  <c r="C20" i="12"/>
  <c r="C15" i="12"/>
  <c r="C16" i="12"/>
  <c r="C17" i="12"/>
  <c r="C18" i="12"/>
  <c r="C14" i="12"/>
  <c r="C20" i="11"/>
  <c r="C21" i="11"/>
  <c r="C22" i="11"/>
  <c r="C23" i="11"/>
  <c r="C24" i="11"/>
  <c r="C25" i="11"/>
  <c r="C26" i="11"/>
  <c r="C27" i="11"/>
  <c r="C30" i="11"/>
  <c r="C32" i="11"/>
  <c r="H124" i="35" s="1"/>
  <c r="C15" i="11"/>
  <c r="C13" i="11"/>
  <c r="C40" i="10"/>
  <c r="C41" i="10"/>
  <c r="C42" i="10"/>
  <c r="C43" i="10"/>
  <c r="C39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H18" i="34" s="1"/>
  <c r="C36" i="10"/>
  <c r="C22" i="10"/>
  <c r="C29" i="9"/>
  <c r="C30" i="9"/>
  <c r="C31" i="9"/>
  <c r="C28" i="9"/>
  <c r="C26" i="9"/>
  <c r="C25" i="9"/>
  <c r="C24" i="9"/>
  <c r="C22" i="9"/>
  <c r="C21" i="9"/>
  <c r="H175" i="33" s="1"/>
  <c r="C17" i="9"/>
  <c r="C15" i="9"/>
  <c r="C14" i="9"/>
  <c r="C54" i="9"/>
  <c r="C55" i="9"/>
  <c r="C56" i="9"/>
  <c r="C57" i="9"/>
  <c r="C58" i="9"/>
  <c r="C44" i="9"/>
  <c r="C45" i="9"/>
  <c r="C46" i="9"/>
  <c r="C47" i="9"/>
  <c r="C48" i="9"/>
  <c r="C49" i="9"/>
  <c r="C50" i="9"/>
  <c r="C51" i="9"/>
  <c r="C52" i="9"/>
  <c r="C43" i="9"/>
  <c r="C39" i="9"/>
  <c r="C41" i="9"/>
  <c r="C62" i="9"/>
  <c r="C63" i="9"/>
  <c r="C61" i="9"/>
  <c r="C67" i="9"/>
  <c r="C68" i="9"/>
  <c r="C69" i="9"/>
  <c r="C19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18" i="7"/>
  <c r="C12" i="7"/>
  <c r="C13" i="7"/>
  <c r="C14" i="7"/>
  <c r="C11" i="7"/>
  <c r="C55" i="6"/>
  <c r="C56" i="6"/>
  <c r="C57" i="6"/>
  <c r="C58" i="6"/>
  <c r="C54" i="6"/>
  <c r="C32" i="6"/>
  <c r="C33" i="6"/>
  <c r="C34" i="6"/>
  <c r="C35" i="6"/>
  <c r="C36" i="6"/>
  <c r="C37" i="6"/>
  <c r="C38" i="6"/>
  <c r="C39" i="6"/>
  <c r="C40" i="6"/>
  <c r="C41" i="6"/>
  <c r="C42" i="6"/>
  <c r="C44" i="6"/>
  <c r="C45" i="6"/>
  <c r="C46" i="6"/>
  <c r="C47" i="6"/>
  <c r="C48" i="6"/>
  <c r="C49" i="6"/>
  <c r="C50" i="6"/>
  <c r="C51" i="6"/>
  <c r="C52" i="6"/>
  <c r="C31" i="6"/>
  <c r="C13" i="6"/>
  <c r="C14" i="6"/>
  <c r="C15" i="6"/>
  <c r="C16" i="6"/>
  <c r="C17" i="6"/>
  <c r="H59" i="34" l="1"/>
  <c r="H47" i="37"/>
  <c r="H138" i="35"/>
  <c r="H127" i="31"/>
  <c r="H100" i="33"/>
  <c r="C9" i="7"/>
  <c r="C16" i="7"/>
  <c r="C20" i="10"/>
  <c r="H37" i="34"/>
  <c r="H112" i="33"/>
  <c r="H77" i="30"/>
  <c r="H127" i="30"/>
  <c r="H89" i="38"/>
  <c r="H139" i="31"/>
  <c r="H152" i="31"/>
  <c r="H113" i="38"/>
  <c r="H73" i="35"/>
  <c r="H91" i="30"/>
  <c r="H30" i="33"/>
  <c r="H86" i="37"/>
  <c r="H61" i="37"/>
  <c r="H17" i="38"/>
  <c r="H188" i="33"/>
  <c r="H114" i="30"/>
  <c r="H89" i="31"/>
  <c r="H17" i="33"/>
  <c r="H47" i="36"/>
  <c r="H162" i="33"/>
  <c r="H43" i="33"/>
  <c r="H101" i="35"/>
  <c r="H99" i="36"/>
  <c r="H126" i="38"/>
  <c r="H18" i="31"/>
  <c r="C140" i="38" l="1"/>
  <c r="C127" i="38"/>
  <c r="C114" i="38"/>
  <c r="C113" i="37"/>
  <c r="C100" i="37"/>
  <c r="C87" i="37"/>
  <c r="C152" i="35"/>
  <c r="C139" i="35"/>
  <c r="C125" i="35"/>
  <c r="C89" i="34"/>
  <c r="C76" i="34"/>
  <c r="C60" i="34"/>
  <c r="C202" i="33"/>
  <c r="C189" i="33"/>
  <c r="C176" i="33"/>
  <c r="C163" i="33"/>
  <c r="C150" i="33"/>
  <c r="C219" i="32"/>
  <c r="C206" i="32"/>
  <c r="C193" i="32"/>
  <c r="C181" i="32"/>
  <c r="C167" i="32"/>
  <c r="C154" i="32"/>
  <c r="C179" i="31"/>
  <c r="C153" i="31"/>
  <c r="C140" i="31"/>
  <c r="C128" i="31"/>
  <c r="C167" i="30"/>
  <c r="C154" i="30"/>
  <c r="C141" i="30"/>
  <c r="C128" i="30"/>
  <c r="C115" i="30"/>
  <c r="C90" i="29"/>
  <c r="C107" i="29"/>
  <c r="C134" i="29"/>
  <c r="E65" i="28" l="1"/>
  <c r="E41" i="28" l="1"/>
  <c r="E38" i="28" s="1"/>
  <c r="E45" i="28" l="1"/>
  <c r="E46" i="28"/>
  <c r="E44" i="28" l="1"/>
  <c r="F10" i="14"/>
  <c r="F8" i="14" s="1"/>
  <c r="C14" i="14"/>
  <c r="H75" i="38" s="1"/>
  <c r="D11" i="12"/>
  <c r="E11" i="12"/>
  <c r="F11" i="12"/>
  <c r="E94" i="28" s="1"/>
  <c r="D16" i="11"/>
  <c r="E16" i="11"/>
  <c r="F16" i="11"/>
  <c r="F20" i="10"/>
  <c r="F11" i="10"/>
  <c r="C59" i="6"/>
  <c r="C10" i="9"/>
  <c r="D10" i="9"/>
  <c r="D8" i="9" s="1"/>
  <c r="E10" i="9"/>
  <c r="E8" i="9" s="1"/>
  <c r="C60" i="9"/>
  <c r="H126" i="33" s="1"/>
  <c r="C40" i="9"/>
  <c r="C37" i="9"/>
  <c r="C35" i="9"/>
  <c r="C13" i="12"/>
  <c r="C11" i="12" s="1"/>
  <c r="C10" i="12"/>
  <c r="C19" i="6"/>
  <c r="C20" i="6"/>
  <c r="C21" i="6"/>
  <c r="C18" i="6"/>
  <c r="C53" i="6"/>
  <c r="C18" i="10"/>
  <c r="C19" i="10"/>
  <c r="C14" i="10"/>
  <c r="C15" i="10"/>
  <c r="C16" i="10"/>
  <c r="C13" i="10"/>
  <c r="C16" i="11"/>
  <c r="C14" i="11"/>
  <c r="H87" i="35" s="1"/>
  <c r="C12" i="11"/>
  <c r="C33" i="9" l="1"/>
  <c r="C8" i="9" s="1"/>
  <c r="E60" i="28"/>
  <c r="C10" i="6"/>
  <c r="H112" i="36"/>
  <c r="E59" i="28"/>
  <c r="E58" i="28" s="1"/>
  <c r="E125" i="28"/>
  <c r="E124" i="28" s="1"/>
  <c r="H149" i="33"/>
  <c r="C29" i="6"/>
  <c r="H153" i="30"/>
  <c r="E63" i="28"/>
  <c r="H88" i="34"/>
  <c r="I75" i="34"/>
  <c r="C17" i="10"/>
  <c r="H75" i="34" s="1"/>
  <c r="C10" i="11"/>
  <c r="H29" i="35"/>
  <c r="C8" i="6" l="1"/>
  <c r="C11" i="10"/>
  <c r="D29" i="6"/>
  <c r="E29" i="6"/>
  <c r="E8" i="6" s="1"/>
  <c r="D59" i="6"/>
  <c r="E59" i="6"/>
  <c r="D10" i="14"/>
  <c r="D8" i="14" s="1"/>
  <c r="E10" i="14"/>
  <c r="E8" i="14" s="1"/>
  <c r="F9" i="13"/>
  <c r="F13" i="13"/>
  <c r="E122" i="28" s="1"/>
  <c r="F23" i="13"/>
  <c r="C13" i="13"/>
  <c r="D9" i="13"/>
  <c r="E9" i="13"/>
  <c r="C9" i="13"/>
  <c r="D23" i="13"/>
  <c r="E23" i="13"/>
  <c r="F8" i="12"/>
  <c r="F6" i="12" s="1"/>
  <c r="E64" i="28"/>
  <c r="E62" i="28" s="1"/>
  <c r="F57" i="11"/>
  <c r="D57" i="11"/>
  <c r="E57" i="11"/>
  <c r="C57" i="11"/>
  <c r="D20" i="10"/>
  <c r="E20" i="10"/>
  <c r="D8" i="6" l="1"/>
  <c r="E15" i="28"/>
  <c r="E123" i="28"/>
  <c r="E121" i="28" s="1"/>
  <c r="E95" i="28"/>
  <c r="E93" i="28" s="1"/>
  <c r="E55" i="28"/>
  <c r="E54" i="28" s="1"/>
  <c r="E16" i="28"/>
  <c r="E14" i="28" s="1"/>
  <c r="E10" i="28" l="1"/>
  <c r="F19" i="3"/>
  <c r="C19" i="3"/>
  <c r="D19" i="3"/>
  <c r="D13" i="3"/>
  <c r="E13" i="3"/>
  <c r="F13" i="3"/>
  <c r="C13" i="3"/>
  <c r="C10" i="3"/>
  <c r="E10" i="3"/>
  <c r="F10" i="3"/>
  <c r="F8" i="3" l="1"/>
  <c r="C8" i="3"/>
  <c r="H63" i="16"/>
  <c r="I63" i="16"/>
  <c r="I91" i="16" l="1"/>
  <c r="I19" i="16"/>
  <c r="I79" i="16" l="1"/>
  <c r="H79" i="16"/>
  <c r="H99" i="19" l="1"/>
  <c r="I99" i="19"/>
  <c r="G99" i="19"/>
  <c r="I86" i="19"/>
  <c r="G86" i="19"/>
  <c r="I18" i="19"/>
  <c r="G18" i="19"/>
  <c r="H31" i="19"/>
  <c r="I31" i="19"/>
  <c r="G31" i="19"/>
  <c r="I49" i="19"/>
  <c r="I63" i="19"/>
  <c r="G63" i="19"/>
  <c r="I112" i="19"/>
  <c r="G112" i="19"/>
  <c r="I138" i="19"/>
  <c r="G138" i="19"/>
  <c r="I151" i="19"/>
  <c r="C10" i="8"/>
  <c r="E10" i="8"/>
  <c r="D31" i="8"/>
  <c r="E51" i="8"/>
  <c r="I176" i="19" s="1"/>
  <c r="D51" i="8"/>
  <c r="H176" i="19" s="1"/>
  <c r="C51" i="8"/>
  <c r="G176" i="19" s="1"/>
  <c r="D22" i="8"/>
  <c r="D26" i="8"/>
  <c r="I13" i="23" l="1"/>
  <c r="G13" i="23"/>
  <c r="E13" i="13" l="1"/>
  <c r="H13" i="25"/>
  <c r="I13" i="25"/>
  <c r="G13" i="25"/>
  <c r="H18" i="18"/>
  <c r="I18" i="18"/>
  <c r="G18" i="18"/>
  <c r="D34" i="8"/>
  <c r="E14" i="15"/>
  <c r="H28" i="24"/>
  <c r="I28" i="24"/>
  <c r="G28" i="24"/>
  <c r="H53" i="24"/>
  <c r="I53" i="24"/>
  <c r="G53" i="24"/>
  <c r="I164" i="22"/>
  <c r="C165" i="22" s="1"/>
  <c r="G164" i="22"/>
  <c r="H164" i="22"/>
  <c r="H61" i="22"/>
  <c r="I61" i="22"/>
  <c r="G61" i="22"/>
  <c r="H52" i="16" l="1"/>
  <c r="I52" i="16"/>
  <c r="G52" i="16"/>
  <c r="G122" i="18" l="1"/>
  <c r="H95" i="18"/>
  <c r="I95" i="18"/>
  <c r="G95" i="18"/>
  <c r="I83" i="18"/>
  <c r="G83" i="18"/>
  <c r="I70" i="18"/>
  <c r="G70" i="18"/>
  <c r="H58" i="18"/>
  <c r="I58" i="18"/>
  <c r="G58" i="18"/>
  <c r="I36" i="18"/>
  <c r="G36" i="18"/>
  <c r="H105" i="23"/>
  <c r="I105" i="23"/>
  <c r="G105" i="23"/>
  <c r="I14" i="24" l="1"/>
  <c r="G14" i="24"/>
  <c r="H118" i="16"/>
  <c r="I118" i="16"/>
  <c r="C119" i="16" s="1"/>
  <c r="G118" i="16"/>
  <c r="H105" i="16"/>
  <c r="I105" i="16"/>
  <c r="G105" i="16"/>
  <c r="H91" i="16"/>
  <c r="G91" i="16"/>
  <c r="G79" i="16"/>
  <c r="G63" i="16"/>
  <c r="I35" i="16"/>
  <c r="G35" i="16"/>
  <c r="G19" i="16"/>
  <c r="E19" i="3"/>
  <c r="E8" i="3" s="1"/>
  <c r="E13" i="15"/>
  <c r="E12" i="15"/>
  <c r="D10" i="3"/>
  <c r="D8" i="3" s="1"/>
  <c r="I108" i="25"/>
  <c r="G108" i="25"/>
  <c r="I95" i="25"/>
  <c r="G95" i="25"/>
  <c r="H19" i="16" l="1"/>
  <c r="H35" i="16"/>
  <c r="E11" i="15"/>
  <c r="I82" i="25" l="1"/>
  <c r="G82" i="25"/>
  <c r="H69" i="25"/>
  <c r="I69" i="25"/>
  <c r="G69" i="25"/>
  <c r="H45" i="25"/>
  <c r="I45" i="25"/>
  <c r="G45" i="25"/>
  <c r="I31" i="25"/>
  <c r="G31" i="25"/>
  <c r="H175" i="25"/>
  <c r="I175" i="25"/>
  <c r="G175" i="25"/>
  <c r="C10" i="14"/>
  <c r="C8" i="14" s="1"/>
  <c r="H180" i="20"/>
  <c r="I180" i="20"/>
  <c r="G180" i="20"/>
  <c r="H120" i="21"/>
  <c r="I120" i="21"/>
  <c r="G120" i="21"/>
  <c r="D41" i="8" l="1"/>
  <c r="H18" i="19" s="1"/>
  <c r="D45" i="8" l="1"/>
  <c r="D43" i="8"/>
  <c r="D46" i="8"/>
  <c r="D19" i="8"/>
  <c r="H130" i="24"/>
  <c r="G130" i="24"/>
  <c r="I130" i="24" l="1"/>
  <c r="H63" i="19"/>
  <c r="H162" i="25"/>
  <c r="I162" i="25"/>
  <c r="G162" i="25"/>
  <c r="G151" i="19"/>
  <c r="H149" i="25"/>
  <c r="I149" i="25"/>
  <c r="G149" i="25"/>
  <c r="I136" i="25"/>
  <c r="G136" i="25"/>
  <c r="H121" i="25"/>
  <c r="I121" i="25"/>
  <c r="G121" i="25"/>
  <c r="H118" i="24"/>
  <c r="I118" i="24"/>
  <c r="C119" i="24" s="1"/>
  <c r="G118" i="24"/>
  <c r="I92" i="24"/>
  <c r="G92" i="24"/>
  <c r="I79" i="24"/>
  <c r="G79" i="24"/>
  <c r="I66" i="24"/>
  <c r="G66" i="24"/>
  <c r="H80" i="23"/>
  <c r="I80" i="23"/>
  <c r="C81" i="23" s="1"/>
  <c r="G80" i="23"/>
  <c r="I63" i="23"/>
  <c r="G63" i="23"/>
  <c r="I37" i="23"/>
  <c r="G37" i="23"/>
  <c r="I16" i="22"/>
  <c r="G16" i="22"/>
  <c r="I17" i="21"/>
  <c r="G17" i="21"/>
  <c r="H137" i="22"/>
  <c r="I137" i="22"/>
  <c r="G137" i="22"/>
  <c r="I124" i="22"/>
  <c r="G124" i="22"/>
  <c r="H111" i="22"/>
  <c r="I111" i="22"/>
  <c r="G111" i="22"/>
  <c r="I97" i="22"/>
  <c r="G97" i="22"/>
  <c r="H75" i="22"/>
  <c r="I75" i="22"/>
  <c r="G75" i="22"/>
  <c r="I47" i="22"/>
  <c r="G47" i="22"/>
  <c r="H29" i="22"/>
  <c r="I29" i="22"/>
  <c r="G29" i="22"/>
  <c r="H108" i="21"/>
  <c r="I108" i="21"/>
  <c r="C109" i="21" s="1"/>
  <c r="G108" i="21"/>
  <c r="I80" i="21"/>
  <c r="I67" i="21"/>
  <c r="G67" i="21"/>
  <c r="H54" i="21"/>
  <c r="I54" i="21"/>
  <c r="G54" i="21"/>
  <c r="I37" i="21"/>
  <c r="G37" i="21"/>
  <c r="H167" i="20"/>
  <c r="I167" i="20"/>
  <c r="G167" i="20"/>
  <c r="H153" i="20"/>
  <c r="I153" i="20"/>
  <c r="G153" i="20"/>
  <c r="G142" i="20"/>
  <c r="I129" i="20"/>
  <c r="G129" i="20"/>
  <c r="I116" i="20"/>
  <c r="G116" i="20"/>
  <c r="I103" i="20"/>
  <c r="G103" i="20"/>
  <c r="H90" i="20"/>
  <c r="I90" i="20"/>
  <c r="G90" i="20"/>
  <c r="I70" i="20"/>
  <c r="G70" i="20"/>
  <c r="I57" i="20"/>
  <c r="G57" i="20"/>
  <c r="I44" i="20"/>
  <c r="G44" i="20"/>
  <c r="H29" i="20"/>
  <c r="I29" i="20"/>
  <c r="I17" i="20"/>
  <c r="G17" i="20"/>
  <c r="G29" i="20"/>
  <c r="G164" i="19" l="1"/>
  <c r="H164" i="19"/>
  <c r="I164" i="19"/>
  <c r="C165" i="19" s="1"/>
  <c r="I125" i="17"/>
  <c r="G125" i="17"/>
  <c r="H126" i="19"/>
  <c r="I126" i="19"/>
  <c r="G126" i="19"/>
  <c r="I122" i="18"/>
  <c r="C123" i="18" s="1"/>
  <c r="H109" i="18"/>
  <c r="I109" i="18"/>
  <c r="C110" i="18" s="1"/>
  <c r="G109" i="18"/>
  <c r="I112" i="17"/>
  <c r="G112" i="17"/>
  <c r="I99" i="17"/>
  <c r="G99" i="17"/>
  <c r="H86" i="17"/>
  <c r="I86" i="17"/>
  <c r="G86" i="17"/>
  <c r="H64" i="17"/>
  <c r="I64" i="17"/>
  <c r="G64" i="17"/>
  <c r="I36" i="17"/>
  <c r="G18" i="17"/>
  <c r="H50" i="17"/>
  <c r="I50" i="17"/>
  <c r="G50" i="17"/>
  <c r="H18" i="17"/>
  <c r="I18" i="17"/>
  <c r="C36" i="16"/>
  <c r="C80" i="16"/>
  <c r="C32" i="8" l="1"/>
  <c r="C27" i="8" l="1"/>
  <c r="C8" i="8" s="1"/>
  <c r="G49" i="19"/>
  <c r="G36" i="17"/>
  <c r="H70" i="20"/>
  <c r="D20" i="8"/>
  <c r="D21" i="8"/>
  <c r="D24" i="8"/>
  <c r="G80" i="21" l="1"/>
  <c r="D35" i="8"/>
  <c r="D38" i="8"/>
  <c r="D37" i="8"/>
  <c r="D36" i="8"/>
  <c r="D33" i="8"/>
  <c r="D18" i="8"/>
  <c r="H122" i="18"/>
  <c r="H82" i="25"/>
  <c r="D17" i="8"/>
  <c r="D16" i="8"/>
  <c r="D15" i="8"/>
  <c r="D14" i="8"/>
  <c r="H79" i="24"/>
  <c r="H63" i="23"/>
  <c r="H97" i="22"/>
  <c r="D40" i="8"/>
  <c r="D39" i="8"/>
  <c r="D25" i="8"/>
  <c r="H112" i="19" s="1"/>
  <c r="D23" i="8"/>
  <c r="D29" i="8"/>
  <c r="D32" i="8"/>
  <c r="D12" i="8"/>
  <c r="E52" i="15"/>
  <c r="E48" i="15"/>
  <c r="E44" i="15"/>
  <c r="E40" i="15"/>
  <c r="H149" i="22"/>
  <c r="I149" i="22"/>
  <c r="G149" i="22"/>
  <c r="E36" i="15"/>
  <c r="E32" i="15"/>
  <c r="E28" i="15"/>
  <c r="E24" i="15"/>
  <c r="E20" i="15"/>
  <c r="E19" i="15"/>
  <c r="E18" i="15"/>
  <c r="H95" i="25" l="1"/>
  <c r="H86" i="19"/>
  <c r="H13" i="23"/>
  <c r="H36" i="17"/>
  <c r="H138" i="19"/>
  <c r="H151" i="19"/>
  <c r="H49" i="19"/>
  <c r="D10" i="8"/>
  <c r="H14" i="24"/>
  <c r="D13" i="13"/>
  <c r="H31" i="25"/>
  <c r="H108" i="25"/>
  <c r="H92" i="24"/>
  <c r="H16" i="22"/>
  <c r="H83" i="18"/>
  <c r="H36" i="18"/>
  <c r="H70" i="18"/>
  <c r="H136" i="25"/>
  <c r="H66" i="24"/>
  <c r="H17" i="20"/>
  <c r="H37" i="21"/>
  <c r="H99" i="17"/>
  <c r="H112" i="17"/>
  <c r="H125" i="17"/>
  <c r="H47" i="22"/>
  <c r="H124" i="22"/>
  <c r="H17" i="21"/>
  <c r="H67" i="21"/>
  <c r="H80" i="21"/>
  <c r="H37" i="23"/>
  <c r="H44" i="20"/>
  <c r="H57" i="20"/>
  <c r="H129" i="20"/>
  <c r="H116" i="20"/>
  <c r="H103" i="20"/>
  <c r="C8" i="12"/>
  <c r="C6" i="12" s="1"/>
  <c r="D11" i="10"/>
  <c r="E11" i="10"/>
  <c r="E31" i="15"/>
  <c r="D27" i="8"/>
  <c r="E27" i="8"/>
  <c r="E8" i="8" s="1"/>
  <c r="E27" i="15"/>
  <c r="E23" i="15"/>
  <c r="E16" i="15"/>
  <c r="E17" i="15"/>
  <c r="E47" i="15"/>
  <c r="H104" i="24"/>
  <c r="I104" i="24"/>
  <c r="C23" i="13"/>
  <c r="D8" i="12"/>
  <c r="D6" i="12" s="1"/>
  <c r="E8" i="12"/>
  <c r="E6" i="12" s="1"/>
  <c r="H92" i="23"/>
  <c r="I92" i="23"/>
  <c r="G92" i="23"/>
  <c r="D8" i="8" l="1"/>
  <c r="G104" i="24"/>
  <c r="E35" i="15"/>
  <c r="E38" i="15"/>
  <c r="E43" i="15"/>
  <c r="E42" i="15"/>
  <c r="E50" i="15"/>
  <c r="E51" i="15"/>
  <c r="E46" i="15"/>
  <c r="E45" i="15" s="1"/>
  <c r="E30" i="15"/>
  <c r="E26" i="15"/>
  <c r="E25" i="15" s="1"/>
  <c r="E41" i="15" l="1"/>
  <c r="E49" i="15"/>
  <c r="E34" i="15"/>
  <c r="E33" i="15" s="1"/>
  <c r="H92" i="21" l="1"/>
  <c r="G92" i="21"/>
  <c r="I92" i="21"/>
  <c r="E22" i="15"/>
  <c r="E21" i="15" s="1"/>
  <c r="E29" i="15"/>
  <c r="E39" i="15"/>
  <c r="E37" i="15" s="1"/>
  <c r="E15" i="15"/>
  <c r="E10" i="26" l="1"/>
  <c r="G10" i="26" l="1"/>
  <c r="E11" i="26" s="1"/>
  <c r="E12" i="26" s="1"/>
  <c r="F10" i="26"/>
  <c r="C122" i="25"/>
  <c r="C96" i="25"/>
  <c r="C83" i="25"/>
  <c r="C70" i="25"/>
  <c r="C109" i="25"/>
  <c r="C93" i="24"/>
  <c r="C80" i="24"/>
  <c r="C67" i="24"/>
  <c r="C54" i="24"/>
  <c r="C64" i="23"/>
  <c r="I50" i="23"/>
  <c r="H50" i="23"/>
  <c r="G50" i="23"/>
  <c r="F11" i="26" l="1"/>
  <c r="F12" i="26" s="1"/>
  <c r="C51" i="23"/>
  <c r="C38" i="23"/>
  <c r="C138" i="22"/>
  <c r="C112" i="22"/>
  <c r="C98" i="22"/>
  <c r="C125" i="22"/>
  <c r="G12" i="26" l="1"/>
  <c r="C81" i="21"/>
  <c r="C68" i="21"/>
  <c r="C55" i="21"/>
  <c r="C38" i="21" l="1"/>
  <c r="I142" i="20"/>
  <c r="H142" i="20"/>
  <c r="C130" i="20"/>
  <c r="C117" i="20"/>
  <c r="C104" i="20"/>
  <c r="C91" i="20"/>
  <c r="C152" i="19"/>
  <c r="C139" i="19"/>
  <c r="C127" i="19"/>
  <c r="C113" i="19"/>
  <c r="C100" i="19"/>
  <c r="C87" i="19"/>
  <c r="C84" i="18"/>
  <c r="C71" i="18"/>
  <c r="C59" i="18"/>
  <c r="C100" i="17"/>
  <c r="I138" i="17"/>
  <c r="C139" i="17" s="1"/>
  <c r="H138" i="17"/>
  <c r="G138" i="17"/>
  <c r="C126" i="17"/>
  <c r="C113" i="17"/>
  <c r="C87" i="17"/>
  <c r="C53" i="16"/>
  <c r="C143" i="20" l="1"/>
  <c r="C106" i="16"/>
  <c r="E10" i="15" l="1"/>
</calcChain>
</file>

<file path=xl/sharedStrings.xml><?xml version="1.0" encoding="utf-8"?>
<sst xmlns="http://schemas.openxmlformats.org/spreadsheetml/2006/main" count="6511" uniqueCount="1199">
  <si>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</si>
  <si>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</si>
  <si>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</si>
  <si>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</si>
  <si>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</si>
  <si>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</si>
  <si>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</si>
  <si>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</si>
  <si>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</si>
  <si>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</si>
  <si>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 xml:space="preserve"> Հավելված N 2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</si>
  <si>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</si>
  <si>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</si>
  <si>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</si>
  <si>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</si>
  <si>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</si>
  <si>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</si>
  <si>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</si>
  <si>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ԱՐԱՐԱՏԻ ՄԱՐԶՊԵՏԱՐԱՆԻՆ ՀԱՏԿԱՑՎԱԾ ԳՈՒՄԱՐՆԵՐԻ ԲԱՇԽՈՒՄԸ</t>
  </si>
  <si>
    <t xml:space="preserve"> Հավելված N 3</t>
  </si>
  <si>
    <t>ՀԱՅԱՍՏԱՆԻ ՀԱՆՐԱՊԵՏՈՒԹՅԱՆ ԱՐՄԱՎԻՐԻ ՄԱՐԶՊԵՏԱՐԱՆԻՆ ՀԱՏԿԱՑՎԱԾ ԳՈՒՄԱՐՆԵՐԻ ԲԱՇԽՈՒՄԸ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</si>
  <si>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</si>
  <si>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</si>
  <si>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ՀԱՅԱՍՏԱՆԻ ՀԱՆՐԱՊԵՏՈՒԹՅԱՆ ԼՈՌՈՒ ՄԱՐԶՊԵՏԱՐԱՆԻՆ ՀԱՏԿԱՑՎԱԾ ԳՈՒՄԱՐՆԵՐԻ ԲԱՇԽՈՒՄԸ</t>
  </si>
  <si>
    <t xml:space="preserve"> Հավելված N 5</t>
  </si>
  <si>
    <t>ՀԱՅԱՍՏԱՆԻ ՀԱՆՐԱՊԵՏՈՒԹՅԱՆ ԿՈՏԱՅՔԻ ՄԱՐԶՊԵՏԱՐԱՆԻՆ ՀԱՏԿԱՑՎԱԾ ԳՈՒՄԱՐՆԵՐԻ ԲԱՇԽՈՒՄԸ</t>
  </si>
  <si>
    <t xml:space="preserve"> Հավելված N 6</t>
  </si>
  <si>
    <t>ՀԱՅԱՍՏԱՆԻ ՀԱՆՐԱՊԵՏՈՒԹՅԱՆ ՇԻՐԱԿԻ ՄԱՐԶՊԵՏԱՐԱՆԻՆ ՀԱՏԿԱՑՎԱԾ ԳՈՒՄԱՐՆԵՐԻ ԲԱՇԽՈՒՄԸ</t>
  </si>
  <si>
    <t xml:space="preserve"> Հավելված N 7</t>
  </si>
  <si>
    <t xml:space="preserve"> Հավելված N 8</t>
  </si>
  <si>
    <t>ՀԱՅԱՍՏԱՆԻ ՀԱՆՐԱՊԵՏՈՒԹՅԱՆ ՍՅՈՒՆԻՔԻ ՄԱՐԶՊԵՏԱՐԱՆԻՆ ՀԱՏԿԱՑՎԱԾ ԳՈՒՄԱՐՆԵՐԻ ԲԱՇԽՈՒՄԸ</t>
  </si>
  <si>
    <t>ՀԱՅԱՍՏԱՆԻ ՀԱՆՐԱՊԵՏՈՒԹՅԱՆ ՎԱՅՈՑ ՁՈՐԻ ՄԱՐԶՊԵՏԱՐԱՆԻՆ ՀԱՏԿԱՑՎԱԾ ԳՈՒՄԱՐՆԵՐԻ ԲԱՇԽՈՒՄԸ</t>
  </si>
  <si>
    <t xml:space="preserve"> Հավելված N 9</t>
  </si>
  <si>
    <t>ՀԱՅԱՍՏԱՆԻ ՀԱՆՐԱՊԵՏՈՒԹՅԱՆ ՏԱՎՈՒՇԻ ՄԱՐԶՊԵՏԱՐԱՆԻՆ ՀԱՏԿԱՑՎԱԾ ԳՈՒՄԱՐՆԵՐԻ ԲԱՇԽՈՒՄԸ</t>
  </si>
  <si>
    <t xml:space="preserve"> Հավելված N 10</t>
  </si>
  <si>
    <t>Վարչական սարքավորումներ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</si>
  <si>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</si>
  <si>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</si>
  <si>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</si>
  <si>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</si>
  <si>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</si>
  <si>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</si>
  <si>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</si>
  <si>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</si>
  <si>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</si>
  <si>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</si>
  <si>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</si>
  <si>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</si>
  <si>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</si>
  <si>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</si>
  <si>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</si>
  <si>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</si>
  <si>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</si>
  <si>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</si>
  <si>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</si>
  <si>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</si>
  <si>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</si>
  <si>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</si>
  <si>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</si>
  <si>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</si>
  <si>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</si>
  <si>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</si>
  <si>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</si>
  <si>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</si>
  <si>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</si>
  <si>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</si>
  <si>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</si>
  <si>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</si>
  <si>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</si>
  <si>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</si>
  <si>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</si>
  <si>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</si>
  <si>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</si>
  <si>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</si>
  <si>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</si>
  <si>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</si>
  <si>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</si>
  <si>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</si>
  <si>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</si>
  <si>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</si>
  <si>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</si>
  <si>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</si>
  <si>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</si>
  <si>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</si>
  <si>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</si>
  <si>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</si>
  <si>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</si>
  <si>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</si>
  <si>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</si>
  <si>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</si>
  <si>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</si>
  <si>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</si>
  <si>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</si>
  <si>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</si>
  <si>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</si>
  <si>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</si>
  <si>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</si>
  <si>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</si>
  <si>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</si>
  <si>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</si>
  <si>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</si>
  <si>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</si>
  <si>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</si>
  <si>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</si>
  <si>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</si>
  <si>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</si>
  <si>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</si>
  <si>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</si>
  <si>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</si>
  <si>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</si>
  <si>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</si>
  <si>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</si>
  <si>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</si>
  <si>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</si>
  <si>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</si>
  <si>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</si>
  <si>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</si>
  <si>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</si>
  <si>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</si>
  <si>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</si>
  <si>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</si>
  <si>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</si>
  <si>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</si>
  <si>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</si>
  <si>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</si>
  <si>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</si>
  <si>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</si>
  <si>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</si>
  <si>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</si>
  <si>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</si>
  <si>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</si>
  <si>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</si>
  <si>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</si>
  <si>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</si>
  <si>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</si>
  <si>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</si>
  <si>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</si>
  <si>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</si>
  <si>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</si>
  <si>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</si>
  <si>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</si>
  <si>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</si>
  <si>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</si>
  <si>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</si>
  <si>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</si>
  <si>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</si>
  <si>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</si>
  <si>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</si>
  <si>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</si>
  <si>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</si>
  <si>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</si>
  <si>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</si>
  <si>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</si>
  <si>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</si>
  <si>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</si>
  <si>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</si>
  <si>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</si>
  <si>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</si>
  <si>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</si>
  <si>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</si>
  <si>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</si>
  <si>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</si>
  <si>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</si>
  <si>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</si>
  <si>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ՀԱՅԱՍՏԱՆԻ ՀԱՆՐԱՊԵՏՈՒԹՅԱՆ ԿԱՌԱՎԱՐՈՒԹՅԱՆ 2011 ԹՎԱԿԱՆԻ ԴԵԿՏԵՄԲԵՐԻ 22-Ի N 1919-Ն ՈՐՈՇՄԱՆ N 11 ՀԱՎԵԼՎԱԾԻ N 11.52  ԱՂՅՈՒՍԱԿՈՒՄ  ԿԱՏԱՐՎՈՂ ԼՐԱՑՈՒՄՆԵՐԸ 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</si>
  <si>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</si>
  <si>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</si>
  <si>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</si>
  <si>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</si>
  <si>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</si>
  <si>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</si>
  <si>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Գեղարքունիքի մարզպետարան</t>
  </si>
  <si>
    <t xml:space="preserve">Ներդրումներ՝ ՀՀ Գեղարքունիքի մարզի մշակութային  շենքերի կապիտալ վերանորոգման նպատակով </t>
  </si>
  <si>
    <t xml:space="preserve"> Ը005   Մշակութային միջոցառումների իրականացում. ՀՀ Գեղարքունիքի մարզպետարան</t>
  </si>
  <si>
    <t>Ը001 Տարածքային ծառայություններ . ՀՀ  Գեղարքունիքի մարզպետարան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</si>
  <si>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</si>
  <si>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</si>
  <si>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</si>
  <si>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Ը010</t>
  </si>
  <si>
    <t>Աջակցություն ՀՀ Գեղարքունիքի մարզի համայնքներին կրթական օբյեկտների շենքային պայմանների բարելավման համար</t>
  </si>
  <si>
    <t xml:space="preserve"> Գետի հունի մաքրում և ափերի ամրացում</t>
  </si>
  <si>
    <t xml:space="preserve">Մարտունու գետի ափերի ամրացում Գեղհովիտ գյուղի տարածքում և Վարդենիկի գետի ափերի ամրացում </t>
  </si>
  <si>
    <t>Ոռոգման համակարգեր</t>
  </si>
  <si>
    <t>Հայրավանք համայնքի ոռոգման համակարգի կառուցում</t>
  </si>
  <si>
    <t>Ը001 Տարածքային ծառայություններ. ՀՀ  Գեղարքունիքի մարզպետարան</t>
  </si>
  <si>
    <t>Ը001   Տարածքային ծառայություններ. ՀՀ  Գեղարքունիքի մարզպետարան</t>
  </si>
  <si>
    <t>Ը001    Տարածքային ծառայություններ. ՀՀ  Գեղարքունիքի մարզպետարան</t>
  </si>
  <si>
    <t>Կ006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</si>
  <si>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</si>
  <si>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</si>
  <si>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</si>
  <si>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</si>
  <si>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</si>
  <si>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</si>
  <si>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</si>
  <si>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</si>
  <si>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</si>
  <si>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</si>
  <si>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</si>
  <si>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</si>
  <si>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</si>
  <si>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</si>
  <si>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</si>
  <si>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</si>
  <si>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</si>
  <si>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</si>
  <si>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</si>
  <si>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</si>
  <si>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</si>
  <si>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</si>
  <si>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</si>
  <si>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</si>
  <si>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</si>
  <si>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</si>
  <si>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</si>
  <si>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</si>
  <si>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</si>
  <si>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</si>
  <si>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</si>
  <si>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</si>
  <si>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</si>
  <si>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</si>
  <si>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</si>
  <si>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</si>
  <si>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</si>
  <si>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</si>
  <si>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</si>
  <si>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</si>
  <si>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</si>
  <si>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</si>
  <si>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</si>
  <si>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</si>
  <si>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</si>
  <si>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</si>
  <si>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</si>
  <si>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</si>
  <si>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</si>
  <si>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</si>
  <si>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</si>
  <si>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</si>
  <si>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</si>
  <si>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</si>
  <si>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</si>
  <si>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</si>
  <si>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</si>
  <si>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</si>
  <si>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</si>
  <si>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</si>
  <si>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</si>
  <si>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</si>
  <si>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</si>
  <si>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</si>
  <si>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</si>
  <si>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</si>
  <si>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</si>
  <si>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</si>
  <si>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</si>
  <si>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</si>
  <si>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</si>
  <si>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</si>
  <si>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</si>
  <si>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</si>
  <si>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Ջաղացաձոր համայնքի խմելու ջրագծի վերանորոգում</t>
  </si>
  <si>
    <t>Սևան  համայնքի Գագարինավան թաղամասի գազիֆիկացում</t>
  </si>
  <si>
    <t xml:space="preserve">Վարդենիկ գետի ափերի ամրացում </t>
  </si>
  <si>
    <t>Ձորավանք-Անտառամեջ ճանապարհի վերանորոգում</t>
  </si>
  <si>
    <t>Վարսեր համայնքի մշակույթի տան վերանորոգում</t>
  </si>
  <si>
    <t>Ծաղկունք համայնքի խմելու ջրագծի կառուցում</t>
  </si>
  <si>
    <t>Ակունք համայնքի մշակույթի տան վերանորոգում</t>
  </si>
  <si>
    <t>Ծակքար համայնքի մշակույթի տան վերանորոգում</t>
  </si>
  <si>
    <t>Խաչաղբյուր համայնքի համայնքային կենտրոնի վերանորոգում</t>
  </si>
  <si>
    <t>Լճափ համայնքի մշակույթի տան վերանորոգում</t>
  </si>
  <si>
    <t>Արծվանիստ համայնքի խմելու ջրագծի կառուցում</t>
  </si>
  <si>
    <t>Կարճաղբյուր համայնքի փողոցային լուսավորության անցկացում</t>
  </si>
  <si>
    <t>Ձորագյուղ համայնքի մանկապարտեզի վերանորոգում</t>
  </si>
  <si>
    <t>Դդմաշեն համայնքի մանկապարտեզի վերանորոգում</t>
  </si>
  <si>
    <t>Սևան համայնքի թիվ 2 հիմնական դպրոցի վերանորոգում</t>
  </si>
  <si>
    <t>Գեղամաբակ համայնքի խմելու ջրագծի կառուցում</t>
  </si>
  <si>
    <t>Փոքր Մասրիկ համայնքի խմելու ջրագծի վերանորոգում</t>
  </si>
  <si>
    <t>Աղբերք համայնքի գազիֆիկացում</t>
  </si>
  <si>
    <t>Սևան համայնքի ճանապարհների ասֆալտապատում</t>
  </si>
  <si>
    <t>Ծովագյուղ համայնքի գազիֆիկացում</t>
  </si>
  <si>
    <t>Վարդենիս համայնքի մշակույթի տան վերանորոգում</t>
  </si>
  <si>
    <t>Զովաբեր համայնքի դպրոցի վերանորոգում</t>
  </si>
  <si>
    <t>Մ-11 Վաղաշեն ճանապարհի ասֆալտապատում</t>
  </si>
  <si>
    <t>Սևան համայնքի Նալբանդյան 36 բնակելի շենքի մուտքի կառուցում</t>
  </si>
  <si>
    <t>Մ-10 Ծովազարդ ճանապարհի ասֆալտապատում</t>
  </si>
  <si>
    <t>Գորիս համայնքի Ա. Սաթյան ճանապարհի ասֆալտապատում</t>
  </si>
  <si>
    <t>Տաշիր համայնքի բազմաբնակարան շենքերի տանիքների վերանորոգում</t>
  </si>
  <si>
    <t>Շամլուղ համայնքի բազմաբնակարան շենքերի տանիքների վերանորոգում</t>
  </si>
  <si>
    <t>Ձորագետ համայնքի բազմաբնակարան շենքերի տանիքների վերանորոգում</t>
  </si>
  <si>
    <t>Քարկոփ համայնքի բազմաբնակարան շենքերի տանիքների վերանորոգում</t>
  </si>
  <si>
    <t>Վանաձոր համայնքի բազմաբնակարան շենքերի բակերի բարեկարգում</t>
  </si>
  <si>
    <t>2</t>
  </si>
  <si>
    <t>Նոյեմբերյան համայնքի բազմաբնակարան շենքերի տանիքների վերանորոգում</t>
  </si>
  <si>
    <t>Այգեպար համայնքի բազմաբնակարան շենքերի տանիքների վերանորոգում</t>
  </si>
  <si>
    <t>Գետահովիտ համայնքի դպրոցի վերանորոգում</t>
  </si>
  <si>
    <t>Սևքար համայնքի դպրոցի վերանորոգում</t>
  </si>
  <si>
    <t>Իջևան համայնքի բազմաբնակարան շենքերի տանիքների վերանորոգում</t>
  </si>
  <si>
    <t>Ազատամուտ համայնքի բազմաբնակարան շենքերի տանիքների վերանորոգում</t>
  </si>
  <si>
    <t>Վաղարշապատ համայնքի Ներսիսյան վարժարանի մասնակի վերանորոգում</t>
  </si>
  <si>
    <t>Վաղարշապատ համայնքի թիվ 1 հիմնական դպրոցի մասնակի վերանորոգում</t>
  </si>
  <si>
    <t>Գանձակ համայնքի թիվ 2 դպրոցի լոկալ ջեռուցման համակարգի կառուցում</t>
  </si>
  <si>
    <t>Կապիտալ սուբվենցիա համայնքներին</t>
  </si>
  <si>
    <t>Այլ կապիտալ դրամաշնորհներ</t>
  </si>
  <si>
    <t>Կապան համայնքի թիվ 6 դպրոցի վերանորոգում</t>
  </si>
  <si>
    <t>Կապան համայնքի արվեստի քոլեջի համերգային դահլիճի վերանորոգում</t>
  </si>
  <si>
    <t>Դիլիջան համայնքի բազմաբնակարան շենքերի տանիքների վերանորոգում</t>
  </si>
  <si>
    <t>1,1</t>
  </si>
  <si>
    <t>1,2</t>
  </si>
  <si>
    <t>1,3</t>
  </si>
  <si>
    <t>2,1</t>
  </si>
  <si>
    <t>2,2</t>
  </si>
  <si>
    <t>2,3</t>
  </si>
  <si>
    <t>2,4</t>
  </si>
  <si>
    <t>2,5</t>
  </si>
  <si>
    <t>2,6</t>
  </si>
  <si>
    <t>2,7</t>
  </si>
  <si>
    <t>2,8</t>
  </si>
  <si>
    <t>2,9</t>
  </si>
  <si>
    <t>2,10</t>
  </si>
  <si>
    <t>2,11</t>
  </si>
  <si>
    <t>2,12</t>
  </si>
  <si>
    <t>2,13</t>
  </si>
  <si>
    <t>2,14</t>
  </si>
  <si>
    <t>2,15</t>
  </si>
  <si>
    <t>2,16</t>
  </si>
  <si>
    <t>2,17</t>
  </si>
  <si>
    <t>2,18</t>
  </si>
  <si>
    <t>2,19</t>
  </si>
  <si>
    <t>2,20</t>
  </si>
  <si>
    <t>2,21</t>
  </si>
  <si>
    <t>2,22</t>
  </si>
  <si>
    <t>2,23</t>
  </si>
  <si>
    <t>2,24</t>
  </si>
  <si>
    <t>2,25</t>
  </si>
  <si>
    <t>2,26</t>
  </si>
  <si>
    <t>2,27</t>
  </si>
  <si>
    <t>2,28</t>
  </si>
  <si>
    <t>2,29</t>
  </si>
  <si>
    <t>2,30</t>
  </si>
  <si>
    <t>2,31</t>
  </si>
  <si>
    <t>2,32</t>
  </si>
  <si>
    <t>2,33</t>
  </si>
  <si>
    <t>3,1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</si>
  <si>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</si>
  <si>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</si>
  <si>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</si>
  <si>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</si>
  <si>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</si>
  <si>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</si>
  <si>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</si>
  <si>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</si>
  <si>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</si>
  <si>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</si>
  <si>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</si>
  <si>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</si>
  <si>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1,16</t>
  </si>
  <si>
    <t>1,17</t>
  </si>
  <si>
    <t>1,18</t>
  </si>
  <si>
    <t>2,34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</si>
  <si>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</si>
  <si>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</si>
  <si>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</si>
  <si>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</si>
  <si>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</si>
  <si>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</si>
  <si>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</si>
  <si>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</si>
  <si>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</si>
  <si>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</si>
  <si>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</si>
  <si>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</si>
  <si>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</si>
  <si>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</si>
  <si>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</si>
  <si>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</si>
  <si>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ՀՀ Գեղարքունիքի մարզի Սևան քաղաքի բնակելի շենքի վերակառուցում</t>
  </si>
  <si>
    <t>Ը001 Տարածքային ծառայություններ . ՀՀ Գեղարքունիքի մարզպետարան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</si>
  <si>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</si>
  <si>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</si>
  <si>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</si>
  <si>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</si>
  <si>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</si>
  <si>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</si>
  <si>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</si>
  <si>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</si>
  <si>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</si>
  <si>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</si>
  <si>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</si>
  <si>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</si>
  <si>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</si>
  <si>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</si>
  <si>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</si>
  <si>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</si>
  <si>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</si>
  <si>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</si>
  <si>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</si>
  <si>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</si>
  <si>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</si>
  <si>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</si>
  <si>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</si>
  <si>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</si>
  <si>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</si>
  <si>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</si>
  <si>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</si>
  <si>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</si>
  <si>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Ճամբարակ համայնքի ճանապարհների նորոգում</t>
  </si>
  <si>
    <t>Գավառ համայնքի թատրոնի կառուցում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</si>
  <si>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</si>
  <si>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</si>
  <si>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</si>
  <si>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</si>
  <si>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</si>
  <si>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</si>
  <si>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</si>
  <si>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</si>
  <si>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</si>
  <si>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</si>
  <si>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</si>
  <si>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</si>
  <si>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</si>
  <si>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</si>
  <si>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Տորֆավան համայնքի գազիֆիկացում</t>
  </si>
  <si>
    <t>3,2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</si>
  <si>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</si>
  <si>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</si>
  <si>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</si>
  <si>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</si>
  <si>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</si>
  <si>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</si>
  <si>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</si>
  <si>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</si>
  <si>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</si>
  <si>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</si>
  <si>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</si>
  <si>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</si>
  <si>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</si>
  <si>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</si>
  <si>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</si>
  <si>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</si>
  <si>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</si>
  <si>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</si>
  <si>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Գանձակի թիվ 1 միջն դպրոցի հիմնանորոգում</t>
  </si>
  <si>
    <t>Վերին Գետաշեն համայնքի մանկապարտեզի վերանորոգում</t>
  </si>
  <si>
    <t>Ներքին Գետաշեն համայնքում ոռոգման ջրագծի կառուցում</t>
  </si>
  <si>
    <t xml:space="preserve">Մարտունի քաղաքի Մյասնիկյան փողոցի ասֆալտապատում </t>
  </si>
  <si>
    <t>Վաղաշեն համայնքում խորքային հորի հորատում</t>
  </si>
  <si>
    <t>Շատջրեք համայնքում համայնքային կենտրոնի կառուցում</t>
  </si>
  <si>
    <t xml:space="preserve">Այգուտ համայնքի սողանքային գոտում գտնվող 
թվով 19 ընտանիքների բնակարանային խնդիրների լուծման նպատակով պետական աջակցության տրամադրում 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</si>
  <si>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</si>
  <si>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</si>
  <si>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Պետական անհատույց աջակցություն՝ Այգուտ համայնքում 19 վթարային անհատական տների դիմաց փոխհատուցման տրամադրում</t>
  </si>
  <si>
    <t>Մ-10-Երանոս մարզային ավտոճանապարհի վերանորոգում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</si>
  <si>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</si>
  <si>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</si>
  <si>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</si>
  <si>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</si>
  <si>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</si>
  <si>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</si>
  <si>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</si>
  <si>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</si>
  <si>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</si>
  <si>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</si>
  <si>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</si>
  <si>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</si>
  <si>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>Ավշար համայնքի մանկապարտեզի գազատարի կառուցում</t>
  </si>
  <si>
    <t>Նարեկ համայնքի մանկապարտեզի գազատարի և կոյուղու կառուցում</t>
  </si>
  <si>
    <t>Ոսկետափ համայնքի ամբուլատորիայի գազատարի կառուցում</t>
  </si>
  <si>
    <t>Այգավան համայնքի ամբուլատորիայի գազատարի կառուցում</t>
  </si>
  <si>
    <t>Հայանիստ համայնքի մանկապարտեզի ջեռուցման համակարգի և գազատարի կառուցում</t>
  </si>
  <si>
    <t>Գոռավան համայնքի մանկապարտեզի վերանորոգում</t>
  </si>
  <si>
    <t>Մարմարաշեն համայնքի դպրոցի ջեռուցման համակարգի և գազատարի կառուցում</t>
  </si>
  <si>
    <t>Արալեզ համայնքում ներքին գազատարերի կառուցում</t>
  </si>
  <si>
    <t>Այնթապ համայնքում ներքին գազատարերի կառուցում</t>
  </si>
  <si>
    <t>Դաշտավան համայնքի դպրոցի ջեռուցման համակարգի և գազատարի կառուցում</t>
  </si>
  <si>
    <t>Խաչփար համայնքի դպրոցի ջեռուցման համակարգի և գազատարի կառուցում</t>
  </si>
  <si>
    <t>Լանջազատ համայնքի դպրոցի ջեռուցման համակարգի և գազատարի կառուցում</t>
  </si>
  <si>
    <t>Դարակերտ համայնքի դպրոցի ջեռուցման համակարգի և գազատարի կառուցում</t>
  </si>
  <si>
    <t>Հովտաշեն համայնքի դպրոցի ջեռուցման համակարգի և գազատարի կառուցում</t>
  </si>
  <si>
    <t>Վանաշեն համայնքի գազատարի կառուցում</t>
  </si>
  <si>
    <t xml:space="preserve">Նորաշեն համայնքի ամբուլատորիայի վերանորոգում </t>
  </si>
  <si>
    <t>Ոսկետափ համայնքի թիվ 1 դպրոցի մասնակի վերանորոգում</t>
  </si>
  <si>
    <t xml:space="preserve">Զանգակատուն համայնքի դպրոցի վերանորոգում </t>
  </si>
  <si>
    <t xml:space="preserve"> Բյուրավան համայնքի դպրոցի մասնակի վերանորոգում </t>
  </si>
  <si>
    <t xml:space="preserve">Արգավանդ համայնքի դպրոցի մասնակի վերանորոգում </t>
  </si>
  <si>
    <t>Եղեգնավան համայնքի դպրոցի վերանորոգում</t>
  </si>
  <si>
    <t>Վեդի համայնքի թիվ 1 դպրոցի տանիքի վերանորոգում</t>
  </si>
  <si>
    <t>Ազատաշեն համայնքի դպրոցի տանիքի վերանորոգում</t>
  </si>
  <si>
    <t>Արտաշատ համայնքի թիվ 5 մանկապարտեզի վերանորոգում</t>
  </si>
  <si>
    <t xml:space="preserve">Արտաշատ համայնքի թիվ 2 մանկապարտեզի վերանորոգում </t>
  </si>
  <si>
    <t>Դեղձուտ համայնքի մշակույթի տան վերանորոգում</t>
  </si>
  <si>
    <t>Այգեստան համայնքի մշակույթի տան վերանորոգում</t>
  </si>
  <si>
    <t xml:space="preserve"> Գետափնյա համայնքի ոռոգման ջրատարի վերանորոգում</t>
  </si>
  <si>
    <t>Արևշատ համանքի ամբուլատորիայի վերանորոգում</t>
  </si>
  <si>
    <t>Սիսավան համայնքի ճանապարհների ասֆալտապատում</t>
  </si>
  <si>
    <t>Բուրաստան համայնքի ճանապարհներ ասֆալտապատում</t>
  </si>
  <si>
    <t>Աբովյան համայնքի մշակույթի տան վերանորոգում</t>
  </si>
  <si>
    <t>Վանաշեն համայնքի մանկապարտեզի գույքի ձեռք բերում</t>
  </si>
  <si>
    <t>Վեդու մշակույթի տան գույքի ձեռք բերում</t>
  </si>
  <si>
    <t>Արատաշտ քաղաքային համայնքի բյուջետային ծախսերի փոխհատուցում</t>
  </si>
  <si>
    <t>Գեղանիստ համայնքի բյուջետային ծախսերի փոխհատուցում</t>
  </si>
  <si>
    <t>Դարբնիկ համայնքի բյուջետային ծախսերի փոխհատուցում</t>
  </si>
  <si>
    <t>Մարամարաշեն համայնքի բյուջետային ծախսերի փոխհատուցում</t>
  </si>
  <si>
    <t>Նիզամի համայնքի բյուջետային ծախսերի փոխհատուցում</t>
  </si>
  <si>
    <t>Սիս համայնքի բյուջետային ծախսերի փոխհատուցում</t>
  </si>
  <si>
    <t>Մրգաստան համայնքի միջնակարգ դպրոցի կաթսայատան և լոկալ ջեռուցման համակարգի կառուցում</t>
  </si>
  <si>
    <t>Ջանֆիդա համայնքի  գազաֆիկացում</t>
  </si>
  <si>
    <t>Դողս համայնքի դպրոցի գազաֆիկացում</t>
  </si>
  <si>
    <t>Բերքաշատ համայնքի  գազաֆիկացում</t>
  </si>
  <si>
    <t>Ջրառատ համայնքի միջնակարգ դպրոցի վերանորոգում</t>
  </si>
  <si>
    <t>Հայկավան համայնքի միջնակարգ դպրոցի վերանորոգում</t>
  </si>
  <si>
    <t>Լուկաշին համայնքի միջնակարգ դպրոցի վերանորոգում</t>
  </si>
  <si>
    <t>Վարդանաշեն համայնքի միջնակարգ դպրոցի վերանորոգում</t>
  </si>
  <si>
    <t>Տարոնիկ համայնքի միջնակարգ դպրոցի վերանորոգում</t>
  </si>
  <si>
    <t>Նոր Արտագերս համայնքի միջնակարգ դպրոցի վերանորոգում</t>
  </si>
  <si>
    <t>Մայիսյան համայնքի միջնակարգ դպրոցի վերանորոգում</t>
  </si>
  <si>
    <t>Երասխահուն համայնքի միջնակարգ դպրոցի վերանորոգում</t>
  </si>
  <si>
    <t>Արմավիր համայնքի թիվ 9 հիմնական դպրոցի վերանորոգում</t>
  </si>
  <si>
    <t>Արմավիր համայնքի թիվ 10 հիմնական դպրոցի վերանորոգում</t>
  </si>
  <si>
    <t xml:space="preserve">Այգեշատ համայնքի /Էջմիածնի տարածաշրջան/ մանկապարտեզի վերանորոգում </t>
  </si>
  <si>
    <t>Լուսագյուղ համայնքի մանկապարտեզի վերանորոգում</t>
  </si>
  <si>
    <t>Մրգաշատ համայնքի թիվ 2 միջնակարգ դպրոցի վերանորոգում</t>
  </si>
  <si>
    <t>Շենավան համայնքի միջնակարգ դպրոցի վերանորոգում</t>
  </si>
  <si>
    <t>Արմավիր համայնքի բազմաբնակարան բնակելի շենքերի տանիքների վերանորոգում</t>
  </si>
  <si>
    <t>Վաղարշապատ համայնքի բազմաբնակարան բնակելի շենքերի տանիքների վերանորոգում</t>
  </si>
  <si>
    <t>Մեծամոր համայնքի բազմաբնակարան բնակելի շենքերի տանիքների վերանորոգում</t>
  </si>
  <si>
    <t>Մարզպետարանի վարչական շենքի վերանորոգում</t>
  </si>
  <si>
    <t>Հայթաղ համայնքի խմելու ջրի ներտնտեսային ցանցի վերանորոգում</t>
  </si>
  <si>
    <t>Ալաշկերտ hամայնքի խմելու ջրի խորքային հորի վերանորոգում</t>
  </si>
  <si>
    <t>Ոսկեհատ համայնքի միջնակարգ դպրոցի  մազադահլիճի վերանորոգում</t>
  </si>
  <si>
    <t>Արմավիր համայնքի թիվ 1 մշակույթի տան կահույքի ձեռքբերում</t>
  </si>
  <si>
    <t>Վաղարշապատ համայնքի Կամոյի թիվ  7 տան բնակիչ Զաքար Պողոսի Միրզոյանի  ընտանիքին  բնակարանային ապահովման նպատակով պետական աջակցության տրամադրում</t>
  </si>
  <si>
    <t>Վաղարշապատ համայնքի Կամոյի թիվ  7 տան բնակիչ Ռուզաննա Պողոսի Միրզոյանի  ընտանիքին  բնակարանային ապահովման նպատակով պետական աջակցության տրամադրում</t>
  </si>
  <si>
    <t xml:space="preserve">ՀՀ կառավարության 2013 թվականի
-ի  N       -Ն որոշման 
</t>
  </si>
  <si>
    <t>Լեռնավան համայնքի դպրոցի ջեռուցման համակարգի կառուցում</t>
  </si>
  <si>
    <t>Վանաձոր համայնքի ինֆեկցիոն հիվանդանոցի լոկալ ջեռուցման համակարգի կառուցում</t>
  </si>
  <si>
    <t>Գուգարք համայնքի ամբուլատորիայի կառուցում</t>
  </si>
  <si>
    <t>Արջուտ համայնքի գազաֆիկացման ներքին ցանցի կառուցում</t>
  </si>
  <si>
    <t>Ստեփանավան համայնքի Աշոտաբերդ թաղամասի գազաֆիկացման ներքին ցանցի կառուցում</t>
  </si>
  <si>
    <t>Ստեփանավան համայնքի  փողոցների լուսավորության համակարգի կառուցում</t>
  </si>
  <si>
    <t xml:space="preserve">Սարչապետ համայնքի դպրոցի ջեռուցման համակարգի կառուցում </t>
  </si>
  <si>
    <t xml:space="preserve">Ծաղկաբեր համայնքի դպրոցի գազաֆիկացում </t>
  </si>
  <si>
    <t>Ահնիձոր համայնքի հանդիսությունների սրահի կառուցում</t>
  </si>
  <si>
    <t>Գոգարան համայնքի միջոցառումների սրահի կառուցում</t>
  </si>
  <si>
    <t xml:space="preserve">Վահագնի համայնքի հեղեղատարի կառուցում </t>
  </si>
  <si>
    <t>Օձուն համայնքի փողոցների լուսավորության համակարգերի կառուցում</t>
  </si>
  <si>
    <t>Կաթնաջուր համայնքի մանկապարտեզի կառուցում</t>
  </si>
  <si>
    <t>Լուսաղբյուր համայնքի դպրոցի ջեռուցման համակարգի կառուցում</t>
  </si>
  <si>
    <t>Պետրովկա համայնքի գազաֆիկացման ներքին ցանցի կառուցում</t>
  </si>
  <si>
    <t>Սարամեջ համայնքի համայնքային կենտրոնի  ջեռուցման համակարգի կառուցում</t>
  </si>
  <si>
    <t>Ղուրսալի համայնքի համայնքային կենտրոնի  ջեռուցման համակարգի կառուցում</t>
  </si>
  <si>
    <t>«Մեծավանի առողջության կենտրոն» ՊՓԲԸ-ի  ջեռուցման համակարգի կառուցում</t>
  </si>
  <si>
    <t>Ագարակ համայնքի մանկապարտեզի ցանկապատի կառուցում</t>
  </si>
  <si>
    <t>Արևաշող համայնքի խմելու ջրագծի քլորատան կառուցում</t>
  </si>
  <si>
    <t>Վանաձոր համայնքի բազմաբնակարան շենքերի տանիքների վերանորոգում</t>
  </si>
  <si>
    <t>Թումանյան համայնքի  բազմաբնակարան շենքերի տանիքների վերանորոգում</t>
  </si>
  <si>
    <t>Ախթալա համայնքի բազմաբնակարան շենքերի տանիքների  վերանորոգում</t>
  </si>
  <si>
    <t>Ալավերդի համայնքի բազմաբնակարան շենքերի տանիքների հիմնանորոգում</t>
  </si>
  <si>
    <t>Լեջան համայնքի ճանապարհների վերանորոգում</t>
  </si>
  <si>
    <t>Տաշիր համայնքի ճանապարհների վերանորոգում</t>
  </si>
  <si>
    <t>Ստեփանավան համայնքի ճանապարհների վերանորոգում</t>
  </si>
  <si>
    <t>Վանաձոր համայնքի ճանապարհների նորոգում և ասֆալտապատում</t>
  </si>
  <si>
    <t>Գուգարք համայնքի ճանապարհների վերանորոգում</t>
  </si>
  <si>
    <t>Սպիտակ համայնքի ճանապարհների վերանորոգում և ասֆալտապատում</t>
  </si>
  <si>
    <t>Ալավերդի համայնքի Սանահին թաղամասի ջրամատակարարման ներքին ցանցի վերանորոգում</t>
  </si>
  <si>
    <t>Ջիլիզա համայնքի ջրամատակարարման համակարգի վերանորոգում</t>
  </si>
  <si>
    <t>Արջուտ համայնքի դպրոցի պատուհանների փոխում</t>
  </si>
  <si>
    <t>Ալավերդի համայնքի թիվ 8 դպրոցի մարզադահլիճի նորոգում</t>
  </si>
  <si>
    <t>Ալավերդի համայնքի տուբերկուլյոզային դիսպանսերի տանիքի վերանորոգում</t>
  </si>
  <si>
    <t>Վանաձոր համայնքի թիվ 5 համաբուժարանի վերանորոգում</t>
  </si>
  <si>
    <t>Սպիտակ համայնքի &lt;&lt;Սպիտակի բժշկական կենտրոն&gt;&gt; ՓԲԸ-ի վերանորոգում</t>
  </si>
  <si>
    <t>Ալավերդի համայնքի Թումանյան փողոցի գետափնյա հենապատի վերանորոգում</t>
  </si>
  <si>
    <t>Եղեգնուտ համայնքի ջրամատակարարման համակարգի  վերանորոգում</t>
  </si>
  <si>
    <t>Խնկոյանի ոռոգման ջրամբարի վերանորոգում</t>
  </si>
  <si>
    <t>Ահնիձոր համայնքի դպրոցի վերանորոգում</t>
  </si>
  <si>
    <t>Կարմիր Աղեգ համայնքի համայնքային կենտրոնի վերանորոգում</t>
  </si>
  <si>
    <t>Ձյունաշող համայնքի համայնքային կենտրոնի վերանորոգում</t>
  </si>
  <si>
    <t>Հաղպատ համայնքի մշակույթի տան վերանորոգում</t>
  </si>
  <si>
    <t>Վանաձոր համայնքի թիվ 4 պոլիկլինիկայի վերանորոգում</t>
  </si>
  <si>
    <t>Պրիվոլնոյե համայնքի մշակույթի տան վերանորոգում</t>
  </si>
  <si>
    <t>Վանաձոր համայնքի թիվ 6 դպրոցի  վերանորոգում</t>
  </si>
  <si>
    <t>Վանաձոր համայնքի թիվ 2 պոլիկլինիկայի վերանորոգում</t>
  </si>
  <si>
    <t>Ղուրսալի համայնքի մեկ փախստական ընտանիքի համար բնակարանի ձեռք բերում</t>
  </si>
  <si>
    <t>Նոր Գեղի համայնքի ոռոգման ջրի պոմպակայանի և խողովակաշարի վերակառուցում</t>
  </si>
  <si>
    <t>Նոր Արտամետ համայնքի ոռոգման ջրագծի կառուցում</t>
  </si>
  <si>
    <t>Արզնի համայնքի խմելու ջրի ներքին ցանցի կառուցում</t>
  </si>
  <si>
    <t>Քաղսի համայնքի վերին թաղամասի  խմելու ջրագծի  կառուցում</t>
  </si>
  <si>
    <t>Արզական համայնքի ոռոգման ջրագծի կառուցում</t>
  </si>
  <si>
    <t>Հրազդան  համայնքի  N 8 դպրոցի շենքի վերանորոգում</t>
  </si>
  <si>
    <t>Հրազդան  համայնքի  N 9  դպրոցի շենքի վերանորոգում</t>
  </si>
  <si>
    <t>Հրազդան  համայնքի  N 11 դպրոցի շենքի տանիքի վերանորոգում</t>
  </si>
  <si>
    <t>Բյուրեղավան համայնքի  N 2  դպրոցի շենքի տանիքի վերանորոգում</t>
  </si>
  <si>
    <t>Քանաքեռավան  համայնքի  դպրոցի շենքի վերանորոգում</t>
  </si>
  <si>
    <t>Աղավնաձոր  համայնքի  մանկապարտեզի շենքի վերանորոգում</t>
  </si>
  <si>
    <t>Եղվարդ համայնքի Աբովյան փողոցի խմելու ջրագծի և կոյուղու վերանորոգում</t>
  </si>
  <si>
    <t>Հրազդան համայնքի ճանապարհների ասֆալտապատում</t>
  </si>
  <si>
    <t xml:space="preserve">Արտավազ համայնքի ներհամայնքային ճանապարհների վերանորոգում </t>
  </si>
  <si>
    <t xml:space="preserve">Նոր Երզնկա համայնքի ներհամայնքային ճանապարհների վերանորոգում </t>
  </si>
  <si>
    <t xml:space="preserve">Գետամեջ համայնքի ներհամայնքային ճանապարհների վերանորոգում </t>
  </si>
  <si>
    <t xml:space="preserve">Մեղրաձոր  համայնքի ներհամայնքային ճանապարհների վերանորոգում </t>
  </si>
  <si>
    <t>Եղվարդ համայնքի Աբովյան փողոցի վերանորոգում</t>
  </si>
  <si>
    <t>Ազատան համայնքի մանկապարտեզի կառուցում</t>
  </si>
  <si>
    <t>Ոսկեհասկ համանքի կիսավարտ մանկապարտեզի կառուցում</t>
  </si>
  <si>
    <t>Գյումրի համայնքի գեղագիտական ազգային կենտրոնի Գյումրու մասնաճյուղի ջեռուցման համակարգի անցկացում</t>
  </si>
  <si>
    <t xml:space="preserve">Հովտաշեն համայնքի գերեզմանատան ցանկապատում </t>
  </si>
  <si>
    <t>Գյումրի համայնքի բազմաբնակարան  շենքերի տանիքների վերանորոգում</t>
  </si>
  <si>
    <t>Պեմզաշեն համայնքի բազմաբնակարան շենքի տանիքի վերանորոգում</t>
  </si>
  <si>
    <t>Արթիկ համայնքի թիվ 2 դպրոցի տանիքի վերանորոգում և ջեռուցման կաթսայի փոխարինում</t>
  </si>
  <si>
    <t>Արթիկ համայնքի թիվ 5 դպրոցի պատուհանների մասնակի փոխարինում</t>
  </si>
  <si>
    <t>Հայկասար համայնքի դպրոցի վերանորոգում</t>
  </si>
  <si>
    <t>Գյումրի համայնքի թիվ 32 դպրոցի մասնակի վերանորոգում</t>
  </si>
  <si>
    <t>Գտաշեն համայնքի մշակույթի տան վերանորոգում</t>
  </si>
  <si>
    <t>Մեծ Սեպասար համայնքի մշակույթի տան վերանորոգում</t>
  </si>
  <si>
    <t>Պեմզաշեն համայնքի համայնքային կենտրոնի տանիքի վերանորոգում</t>
  </si>
  <si>
    <t>Գյումրու հոգեկան առողջության կենտրոն ՓԲԸ-ի տարածքի բարեկարգում, ցանկապատում և սանհանգույցների վերանորոգում</t>
  </si>
  <si>
    <t>Վարդաքար համայնքի ոռոգման ցանցի վերանորոգում</t>
  </si>
  <si>
    <t>Գյումրու ծննդատուն ՓԲԸ-ի նկուղային հարկի վերանորոգում</t>
  </si>
  <si>
    <t xml:space="preserve"> Հայաստանի սոցիալական ներդրումներ հիմնադրամի կողմից Պեմզաշեն համայնքի մանկապարտեզի վերանորոգման համար համայնքային համաֆինանսավորման համար Պեմզաշեն համայնքին աջակցության ցուցաբերում</t>
  </si>
  <si>
    <t xml:space="preserve"> Հայաստանի սոցիալական ներդրումներ հիմնադրամի կողմից Մարալիկ համայնքի հիվանդանոցի  վերանորոգման համար համայնքային համաֆինանսավորման համար Մարալիկ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</si>
  <si>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Բերդաշեն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</si>
  <si>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Այգաբաց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</si>
  <si>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Մեծ Մանթաշ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</si>
  <si>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Լեռնակերտ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</si>
  <si>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Աղին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</si>
  <si>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Բասեն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</si>
  <si>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Սառնաղբյուր համայնքին աջակցության ցուցաբերում</t>
  </si>
  <si>
    <t>Աշխատավարձերի և սոցվճաների գծով ժամկետանց կրեդիտորական պարտքերի մարման նպատակով Կրաշեն համայնքին աջակցության ցուցաբերում</t>
  </si>
  <si>
    <t>Աշխատավարձերի և սոցվճաների գծով ժամկետանց կրեդիտորական պարտքերի մարման նպատակով Հայկաձոր համայնքին աջակցության ցուցաբերում</t>
  </si>
  <si>
    <t>Աշխատավարձերի և սոցվճաների գծով ժամկետանց կրեդիտորական պարտքերի մարման նպատակով Բավրա համայնքին աջակցության ցուցաբերում</t>
  </si>
  <si>
    <t>Աշխատավարձերի և սոցվճաների գծով ժամկետանց կրեդիտորական պարտքերի մարման նպատակով Կարմրավան համայնքին աջակցության ցուցաբերում</t>
  </si>
  <si>
    <t>Աշխատավարձերի և սոցվճաների գծով ժամկետանց կրեդիտորական պարտքերի մարման նպատակով Ղազանչի համայնքին աջակցության ցուցաբերում</t>
  </si>
  <si>
    <t>Աշխատավարձերի և սոցվճաների գծով ժամկետանց կրեդիտորական պարտքերի մարման նպատակով Սարագյուղ համայնքին աջակցության ցուցաբերում</t>
  </si>
  <si>
    <t>Աշխատավարձերի և սոցվճաների գծով ժամկետանց կրեդիտորական պարտքերի մարման նպատակով Սիզավետ համայնքին աջակցության ցուցաբերում</t>
  </si>
  <si>
    <t>Աշխատավարձերի և սոցվճաների գծով ժամկետանց կրեդիտորական պարտքերի մարման նպատակով Ցողամարգ համայնքին աջակցության ցուցաբերում</t>
  </si>
  <si>
    <t>Ճանապարհների ձմեռային սպասարկման նպատակով Զարիշատ համայնքին աջակցության ցուցաբերում</t>
  </si>
  <si>
    <t>Մայիսյան համայնքի մշակույթի տան գույքի ձեռքբերում</t>
  </si>
  <si>
    <t>Մեղրաշեն համայնքի մշակույթի տան գույքի ձեռքբերում</t>
  </si>
  <si>
    <t>Ագարակ-մաքսատուն ճանապարհի կառուցում</t>
  </si>
  <si>
    <t>Կապան համայնքի Երկաթուղայինների ճանապարհի ասֆալտապատում</t>
  </si>
  <si>
    <t>Գորիս համայնքի Վանքի տափ թաղամասի ճանապարհի ասֆալտապատում</t>
  </si>
  <si>
    <t>Սիսիան համայնքի Խանջյան ճանապարհի ասֆալտապատում</t>
  </si>
  <si>
    <t>Գորիս համայնքի թիվ 2 դպրոցի վերանորոգում</t>
  </si>
  <si>
    <t>Լոր համայնքի խմելու ջրի ջրագծի վերանորոգում</t>
  </si>
  <si>
    <t>Կապան համայնքի բազմաբնակարան շենքերի տանիքների վերանորոգում</t>
  </si>
  <si>
    <t>Մեղրի համայնքի բազմաբնակարան շենքերի տանիքների վերանորոգում</t>
  </si>
  <si>
    <t>Մեղրի համայնքի բազմաբնակարան շենքերի մուտքերի վերանորոգում</t>
  </si>
  <si>
    <t>Մեղրի համայնքի բազմաբնակարան շենքերի վերելակների վերանորոգում</t>
  </si>
  <si>
    <t>Սիսիան համայնքի թիվ 1 դպրոցի վերանորոգում</t>
  </si>
  <si>
    <t>Շաղաթ համայնքի դպրոցի տանիքի վերանորոգում</t>
  </si>
  <si>
    <t>Խնձորեսկ համայնքի մարզադահլիճի տանիքի վերանորոգում և պատերի հիդրոմեկուսացում</t>
  </si>
  <si>
    <t>Հարթաշեն համայնքի դպրոցի ուսումնական մասնաշենքի հիմքի և պատերի ուժեղացում</t>
  </si>
  <si>
    <t>Կապան համայնքի թիվ 10 դպրոցի երեք դասասենյակների վերանորոգում</t>
  </si>
  <si>
    <t>Խաչիկ համայնքում վթարային տների դիմաց փոխհատուցման տրամադրում</t>
  </si>
  <si>
    <t>Եղեգնաձոր համայնքի երաժշտական դպրոցի ջեռուցման համակարգի կառուցում</t>
  </si>
  <si>
    <t xml:space="preserve">Մալիշկա համայնքի թիվ 2 միջնակարգ դպրոցի ջեռուցում և կաթսայատան կառուցում </t>
  </si>
  <si>
    <t xml:space="preserve">Ջերմուկ համայնքի Ձախափնյակ թաղամասի 11, 23  և  26 բ բազմաբնակարան բնակելի շենքերի տանիքների հիմնանորոգում </t>
  </si>
  <si>
    <t xml:space="preserve">Եղեգնաձոր համայնքի Միկոյան 13 և Մոմիկի 2 բազմաբնակարան բնակելի շենքերի տանիքների հիմնանորոգում </t>
  </si>
  <si>
    <t xml:space="preserve">Վայք համայնքի Երկրաբանների 3 և Շահումյան 95 բազմաբնակարան բնակելի շենքերի տանիքների հիմնանորոգում </t>
  </si>
  <si>
    <t>Գոմք համայնքի դպրոցի շենքի դռների և պատուհանների փոխում</t>
  </si>
  <si>
    <t>Արտաբույնք համայնքի մշակույթի տան տանիքի հիմնանորոգում</t>
  </si>
  <si>
    <t>Սալլի համայնքի մշակույթի տան տանիքի հիմնանորոգում</t>
  </si>
  <si>
    <t>Զառիթափ համայնքի գազատարի վերանորոգում</t>
  </si>
  <si>
    <t>Եղեգնաձոր համայնքի Մոմիկի փողոցի բարեկարգում և ասֆալտապատում</t>
  </si>
  <si>
    <t>Բերդավան համայնքի դպրոցի վերանորոգում</t>
  </si>
  <si>
    <t>Իջևան համայնքի թիվ 3 դպրոցի վերանորոգում</t>
  </si>
  <si>
    <t>Այրում համայնքի դպրոցի վերանորոգում</t>
  </si>
  <si>
    <t>Ն.Ծաղկավան համայնքի համայնքային կենտրոնի վերանորոգում</t>
  </si>
  <si>
    <t>Բագրատաշեն համայնքի խորքային հորի վերանորոգում</t>
  </si>
  <si>
    <t>Բաղանիս համայնքի ջրամատակարարման բարելավում</t>
  </si>
  <si>
    <t>Մոսեսգյուղ համայնքի ամբուլատորիայի վերանորոգում</t>
  </si>
  <si>
    <t>Հաղարծին համայնքի  դպրոցի վերանորոգում</t>
  </si>
  <si>
    <t>1</t>
  </si>
  <si>
    <t>1,19</t>
  </si>
  <si>
    <t>1,20</t>
  </si>
  <si>
    <t>1,21</t>
  </si>
  <si>
    <t>1,22</t>
  </si>
  <si>
    <t>1,23</t>
  </si>
  <si>
    <t>1,24</t>
  </si>
  <si>
    <t>1,25</t>
  </si>
  <si>
    <t>1,26</t>
  </si>
  <si>
    <t>1,27</t>
  </si>
  <si>
    <t>Բերդ համայնքի թիվ 4 դպրոցի վերանորոգում</t>
  </si>
  <si>
    <t>Իջևան համայնքի թիվ 4 դպրոցի վերանորոգում</t>
  </si>
  <si>
    <t>Վերին Կ.Աղբյուր համայնքի դպրոցի վերանորոգում</t>
  </si>
  <si>
    <t>Ներքին Կ.Աղբյուր համայնքի դպրոցի վերանորոգում</t>
  </si>
  <si>
    <t>Իծաքար համայնքի համայնքային կենտրոնի հիմնանորոգում</t>
  </si>
  <si>
    <t>Արծվաբերդ համայնքի ջրամատակարարման բարելավում</t>
  </si>
  <si>
    <t>Զորական համայնքի դպրոցի վերանորոգում</t>
  </si>
  <si>
    <t>Նոյեմբերյան համայնքի պետական քոլեջի վերանորոգում</t>
  </si>
  <si>
    <t>Թեղուտ համայնքի  դպրոցի վերանորոգում</t>
  </si>
  <si>
    <t>Արարատ համայնքում ներքին գազատարերի կառուցում</t>
  </si>
  <si>
    <t>Արտաշատ համայնքի ճանապարհների և բակերի ասֆալտապատում</t>
  </si>
  <si>
    <t>Արարատ գյուղական համայնքի թիվ 1 միջնակարգ դպրոցի  վերանորոգում</t>
  </si>
  <si>
    <t>Արարատ քաղաքային համայնքի ճանապարհների և բակերի ասֆալտապատում</t>
  </si>
  <si>
    <t xml:space="preserve">Արարատ քաղաքային համայնքի N4 միջնակարգ դպրոցի տանիքի վերանորոգում </t>
  </si>
  <si>
    <t>Ալափարս համայնքի ոռոգման ջրագծի  կառուցում</t>
  </si>
  <si>
    <t>Գառնի համայնքի խմելու ջրագծի  կառուցում</t>
  </si>
  <si>
    <t>Նոր Գեղի համայնքի  դպրոցի շենքի վերանորոգում</t>
  </si>
  <si>
    <t>Զովունի համայնքի  դպրոցի շենքի վերանորոգում</t>
  </si>
  <si>
    <t>Բուժական համայնքի  դպրոցի շենքի վերանորոգում</t>
  </si>
  <si>
    <t>Ակունք համայնքի  դպրոցի շենքի վերանորոգում</t>
  </si>
  <si>
    <t>Արգել համայնքի  դպրոցի շենքի վերանորոգում</t>
  </si>
  <si>
    <t>Արամուս համայնքի  դպրոցի շենքի վերանորոգում</t>
  </si>
  <si>
    <t>Զորավան համայնքի  դպրոցի շենքի վերանորոգում</t>
  </si>
  <si>
    <t>Գյումրու «Կարա-Մուրզայի  անվան պետական երաժշտական քոլեջ» ՊՈԱԿ-ի պատուհանների փոխարինում</t>
  </si>
  <si>
    <t>Իջևան համայնքի առողջության առաջնային պահպանման կենտրոնի շենքի վերանորոգում</t>
  </si>
  <si>
    <t xml:space="preserve"> Մասիս քաղաքայն համայնքի թիվ 2 մանկապարտեզի վերանորոգում</t>
  </si>
  <si>
    <t>Մասիս քաղաքային համայնքի II թաղամասի թիվ 31 բազմաբնակարան շենքի տանիքի վերանորոգում</t>
  </si>
  <si>
    <t>Մասիս քաղաքային համայնքի II թաղամասի թիվ 28  բազմաբնակարան շենքի տանիքի վերանորոգում</t>
  </si>
  <si>
    <t>Մասիս քաղաքային համայնքի ճանապարհների նշագծման և նշանների տեղադրում</t>
  </si>
  <si>
    <t>Հագվու համայնքի համայնքային կենտրոնի կառուցում</t>
  </si>
  <si>
    <t>Վարդաձոր համայնքի մշակույթի տան հիմնանորոգում</t>
  </si>
  <si>
    <t>Ծովակ համայնքի միջնակարգ դպրոցի վերանորոգում</t>
  </si>
  <si>
    <t>Վ.Գետաշեն համայնքի մանկապարտեզի վերանորոգում</t>
  </si>
  <si>
    <t>Վարդենիս համայնքի բազմաբնակարան շենքերի տանիքների վերանորոգում</t>
  </si>
  <si>
    <t>Մարտունի  համայնքի բազմաբնակարան շենքերի տանիքների վերանորոգում</t>
  </si>
  <si>
    <t>Վարդենիկ համայնքի մշակույթի տան վերանորոգում</t>
  </si>
  <si>
    <t>Չկալովկա համայնքի մշակույթի տան վերանորոգում</t>
  </si>
  <si>
    <t>Վաղաշեն համայնքի մանկապարտեզի հիմնանորոգում</t>
  </si>
  <si>
    <t>Սևան համայնքի Գագարինավան թաղամասի գազիֆիկացում</t>
  </si>
  <si>
    <t>Վարսեր համայնքի ճանապարհի ասֆալտապատում</t>
  </si>
  <si>
    <t>Գեղհովիտ համայնքի ջրահեռացման գծի կառուցում</t>
  </si>
  <si>
    <t>Գավառ համայնքի մանկատան զբոսայգու վերակառուցում</t>
  </si>
  <si>
    <t>Շորժա համայնքի համայնքային կենտրոնի կառուցում</t>
  </si>
  <si>
    <t>Դրախտիկ համայնքի դպրոցի վերանորոգում</t>
  </si>
  <si>
    <t>Ն.Գետաշեն համայնքի մշակույթի տան վերանորոգում</t>
  </si>
  <si>
    <t>Ն.Գետաշեն համայնքի ոռոգման ջրագծի կառուցում</t>
  </si>
  <si>
    <t>Սևան քաղաքի Նալբանդյան փողոցիվ թիվ 36 բնակելի վթարային շենքի 2-րդ մուտքի բնակիչներին ֆինանսական աջակցության ցուցաբերում</t>
  </si>
  <si>
    <t>Ձորագյուղ համայնքի ամբուլատորիայի վերանորոգում</t>
  </si>
  <si>
    <t>ՀԱՅԱՍՏԱՆԻ ՀԱՆՐԱՊԵՏՈՒԹՅԱՆ ԿԱՌԱՎԱՐՈՒԹՅԱՆ 2012 ԹՎԱԿԱՆԻ ԴԵԿՏԵՄԲԵՐԻ 20-Ի N 1616-Ն ՈՐՈՇՄԱՆ N 11 ՀԱՎԵԼՎԱԾԻ N 11.50  ԱՂՅՈՒՍԱԿՈՒՄ  ԿԱՏԱՐՎՈՂ ԼՐԱՑՈՒՄՆԵՐԸ</t>
  </si>
  <si>
    <t>Օրենքների կիրարկման արդյունքում համայնքների բյուջեների կորուստների փոխհատուցում</t>
  </si>
  <si>
    <t>ՀՀ Արարատի մարզի թվով 4 առողջապահական օբյեկտ</t>
  </si>
  <si>
    <t xml:space="preserve"> Ոռոգման համակարգեր</t>
  </si>
  <si>
    <t xml:space="preserve">Աջակցություն ՀՀ Արարատի մարզի համայնքներին </t>
  </si>
  <si>
    <t>ՀԱՅԱՍՏԱՆԻ ՀԱՆՐԱՊԵՏՈՒԹՅԱՆ ԿԱՌԱՎԱՐՈՒԹՅԱՆ 2012 ԹՎԱԿԱՆԻ ԴԵԿՏԵՄԲԵՐԻ 20-Ի N 1616-Ն ՈՐՈՇՄԱՆ N 11 ՀԱՎԵԼՎԱԾԻ N 11.51  ԱՂՅՈՒՍԱԿՈՒՄ  ԿԱՏԱՐՎՈՂ ԼՐԱՑՈՒՄՆԵՐԸ</t>
  </si>
  <si>
    <t>Աջակցություն ՀՀ Արմավիրի մարզի Վաղարշապատ համայնքի բնակիչությանը</t>
  </si>
  <si>
    <t>Փարաքար համայնքի  գազաֆիկացում</t>
  </si>
  <si>
    <t>Լեռնագոգ համայնքի ոռոգման  ցանցի վերանորոգում</t>
  </si>
  <si>
    <t>ՀՀ Արմավիրի մարզպետի ենթակայության թվով 18 հանրակրթական դպրոցներ</t>
  </si>
  <si>
    <t xml:space="preserve">Ներդրումներ՝ ՀՀ Արմավիրի մարզի մշակութային  շենքերի կապիտալ վերանորոգման նպատակով </t>
  </si>
  <si>
    <t xml:space="preserve"> ՀՀ Արմավիրի մարզի համայնքներում բազմաբնակարան բնակելի շենքերի տանիքների նորոգում և մարզպետարանի վարչական շենքի վերանորոգում</t>
  </si>
  <si>
    <t>ՀԱՅԱՍՏԱՆԻ ՀԱՆՐԱՊԵՏՈՒԹՅԱՆ ԿԱՌԱՎԱՐՈՒԹՅԱՆ 2012 ԹՎԱԿԱՆԻ ԴԵԿՏԵՄԲԵՐԻ 20-Ի N 1616-Ն ՈՐՈՇՄԱՆ N 11 ՀԱՎԵԼՎԱԾԻ N 11.52  ԱՂՅՈՒՍԱԿՈՒՄ  ԿԱՏԱՐՎՈՂ ԼՐԱՑՈՒՄՆԵՐԸ</t>
  </si>
  <si>
    <t xml:space="preserve">Ներդրումներ՝ ՀՀ Գեղարքունիքի մարզի առողջապահական  շենքերի կապիտալ վերանորոգման նպատակով </t>
  </si>
  <si>
    <t>ՀՀ Գեղարքունիքի մարզի թվով 1 առողջապահական օբյեկտ</t>
  </si>
  <si>
    <t xml:space="preserve"> ՀՀ Գեղարքունիքի մարզի համայնքներում բազմաբնակարան բնակելի շենքերի տանիքների նորոգում և մարզպետարանի վարչական շենքի համար գույքի ձեռքբերում</t>
  </si>
  <si>
    <t>Ավտոճանապարհների քայքայված ծածկի նորոգում, մաշված ծածկի փոխարինում և Գավառ համայնքի մանկատան զբոսայգու վերակառուցում</t>
  </si>
  <si>
    <t>Պետական անհատույց աջակցություն՝ Վաղարշապատ համայնքի բնակիչներին բնակարանային ապահովման նպատակով</t>
  </si>
  <si>
    <t>Պետական անհատույց աջակցություն՝ Այգուտ և Սևան համայնքների բնակիչներին բնակարանային ապահովման նպատակով</t>
  </si>
  <si>
    <t>3,3</t>
  </si>
  <si>
    <t>3,4</t>
  </si>
  <si>
    <t>3,5</t>
  </si>
  <si>
    <t>3,6</t>
  </si>
  <si>
    <t>3,7</t>
  </si>
  <si>
    <t>4,1</t>
  </si>
  <si>
    <t>4,2</t>
  </si>
  <si>
    <t>4,3</t>
  </si>
  <si>
    <t>4,4</t>
  </si>
  <si>
    <t>4,5</t>
  </si>
  <si>
    <t>5,1</t>
  </si>
  <si>
    <t>5,2</t>
  </si>
  <si>
    <t>5,3</t>
  </si>
  <si>
    <t>ՀԱՅԱՍՏԱՆԻ ՀԱՆՐԱՊԵՏՈՒԹՅԱՆ ԿԱՌԱՎԱՐՈՒԹՅԱՆ 2012 ԹՎԱԿԱՆԻ ԴԵԿՏԵՄԲԵՐԻ 20-Ի N 1616-Ն ՈՐՈՇՄԱՆ N 11 ՀԱՎԵԼՎԱԾԻ N 11.53  ԱՂՅՈՒՍԱԿՈՒՄ  ԿԱՏԱՐՎՈՂ ԼՐԱՑՈՒՄՆԵՐԸ</t>
  </si>
  <si>
    <t>ՀՀ կառավարության 2013 թվականի</t>
  </si>
  <si>
    <t>Աջակցություն ՀՀ  Լոռու մարզի համայնքներին</t>
  </si>
  <si>
    <t>Աջակցություն ՀՀ Լոռու մարզի Ղուրսալի համայնքի փախստական ընտանիքի բնակարանային պայմանների բարելավման համար</t>
  </si>
  <si>
    <t>Ղուրսալիում բնակելի տան գնում փախստական ընտանիքի համար</t>
  </si>
  <si>
    <t xml:space="preserve"> Ներդրումներ ՀՀ  Լոռու մարզպետի կառավարման լիազորությունների տակ գտնվող հանրակրթական դպրոցների շենքերի կապիտալ վերանորոգման նպատակով </t>
  </si>
  <si>
    <t>ՀՀ Լոռու մարզի թվով 9 առողջապահական օբյեկտ</t>
  </si>
  <si>
    <t>Վահագնի համայնքի հեղեղատարի կառուցում և Ալավերդի համայնքի Թումանյան փողոցի գետափնյա հենապատի վերանորոգում</t>
  </si>
  <si>
    <t>Ներդրումներ ՀՀ Լոռու մարզի Վահագնի համայնքի հեղեղատարի կառուցման և Ալավերդի համայնքի Թումանյան փողոցի գետափնյա հենապատի վերանորոգման  նպատակով</t>
  </si>
  <si>
    <t>ՀԱՅԱՍՏԱՆԻ ՀԱՆՐԱՊԵՏՈՒԹՅԱՆ ԿԱՌԱՎԱՐՈՒԹՅԱՆ 2012 ԹՎԱԿԱՆԻ ԴԵԿՏԵՄԲԵՐԻ 20-Ի N 1616-Ն ՈՐՈՇՄԱՆ N 11 ՀԱՎԵԼՎԱԾԻ N 11.54  ԱՂՅՈՒՍԱԿՈՒՄ  ԿԱՏԱՐՎՈՂ ԼՐԱՑՈՒՄՆԵՐԸ</t>
  </si>
  <si>
    <t>Աջակցություն ՀՀ Կոտայքի մարզի համայնքներին կրթական օբյեկտների շենքային պայմանների բարելավման համար</t>
  </si>
  <si>
    <t>Պետական անհատույց աջակցություն համայնքների նախադպրոցական շենքերի հիմնանորոգման համար</t>
  </si>
  <si>
    <t>Աշխատավարձերի և սոցվճաների գծով ժամկետանց կրեդիտորական պարտքերի մարման նպատակով Ջրաշեն համայնքին աջակցության ցուցաբերում</t>
  </si>
  <si>
    <t>Աշխատավարձերի և սոցվճաների գծով ժամկետանց կրեդիտորական պարտքերի մարման նպատակով Ամասիա համայնքին աջակցության ցուցաբերում</t>
  </si>
  <si>
    <t>Աշխատավարձերի և սոցվճաների գծով ժամկետանց կրեդիտորական պարտքերի մարման նպատակով Հուշակերտ համայնքին աջակցության ցուցաբերում</t>
  </si>
  <si>
    <t>3,8</t>
  </si>
  <si>
    <t>3,9</t>
  </si>
  <si>
    <t>3,10</t>
  </si>
  <si>
    <t>4,6</t>
  </si>
  <si>
    <t>4,7</t>
  </si>
  <si>
    <t>4,8</t>
  </si>
  <si>
    <t>4,9</t>
  </si>
  <si>
    <t>ՀԱՅԱՍՏԱՆԻ ՀԱՆՐԱՊԵՏՈՒԹՅԱՆ ԿԱՌԱՎԱՐՈՒԹՅԱՆ 2012 ԹՎԱԿԱՆԻ ԴԵԿՏԵՄԲԵՐԻ 20-Ի N 1616-Ն ՈՐՈՇՄԱՆ N 11 ՀԱՎԵԼՎԱԾԻ N 11.55  ԱՂՅՈՒՍԱԿՈՒՄ  ԿԱՏԱՐՎՈՂ ԼՐԱՑՈՒՄՆԵՐԸ</t>
  </si>
  <si>
    <t>Աջակցություն ՀՀ  Շիրակի մարզի համայնքներին կրթական օբյեկտների շենքային պայմանների բարելավման համար</t>
  </si>
  <si>
    <t>Պետական անհատույց աջակցություն ՀՀ Շիրակի մարզի մի շարք համայնքներին՝ աշխատավարձերի և սոցվճաների գծով ժամկետանց կրեդիտորական պարտքերի մարման նպատակով</t>
  </si>
  <si>
    <t xml:space="preserve">Այլ կապիտալ դրամաշնորհներ </t>
  </si>
  <si>
    <t>ՀՀ Շիրակի մարզպետի ենթակայության թվով 5 հանրակրթական դպրոց</t>
  </si>
  <si>
    <t>ՀՀ Շիրակի մարզի թվով 8 մշակութային օբյեկտ</t>
  </si>
  <si>
    <t>ՀՀ Շիրակի մարզի թվով 3 առողջապահական օբյեկտներ</t>
  </si>
  <si>
    <t>ՀԱՅԱՍՏԱՆԻ ՀԱՆՐԱՊԵՏՈՒԹՅԱՆ ԿԱՌԱՎԱՐՈՒԹՅԱՆ 2012 ԹՎԱԿԱՆԻ ԴԵԿՏԵՄԲԵՐԻ 20-Ի N 1616-Ն ՈՐՈՇՄԱՆ N 11 ՀԱՎԵԼՎԱԾԻ N 11.56  ԱՂՅՈՒՍԱԿՈՒՄ  ԿԱՏԱՐՎՈՂ ԼՐԱՑՈՒՄՆԵՐԸ</t>
  </si>
  <si>
    <t>ՀՀ Սյունիքի մարզպետի ենթակայության թվով 7 հանրակրթական դպրոց</t>
  </si>
  <si>
    <t xml:space="preserve">Ներդրումներ՝ ՀՀ Սյունիքի մարզի մշակութային  շենքերի կապիտալ վերանորոգման նպատակով </t>
  </si>
  <si>
    <t>ՀԱՅԱՍՏԱՆԻ ՀԱՆՐԱՊԵՏՈՒԹՅԱՆ ԿԱՌԱՎԱՐՈՒԹՅԱՆ 2012 ԹՎԱԿԱՆԻ ԴԵԿՏԵՄԲԵՐԻ 20-Ի N 1616-Ն ՈՐՈՇՄԱՆ N 11 ՀԱՎԵԼՎԱԾԻ N 11.57 ԱՂՅՈՒՍԱԿՈՒՄ  ԿԱՏԱՐՎՈՂ ԼՐԱՑՈՒՄՆԵՐԸ</t>
  </si>
  <si>
    <t>ՀՀ Վայոց ձորի մարզպետի ենթակայության թվով 3 հանրակրթական դպրոցներ</t>
  </si>
  <si>
    <t xml:space="preserve"> ՀՀ Վայոց ձորի  մարզի համայնքներում բազմաբնակարան բնակելի շենքերի տանիքների նորոգում </t>
  </si>
  <si>
    <t>Աջակցություն ՀՀ Վայոց ձորի մարզի Խաչիկ  համայնքի բնակիչությանը</t>
  </si>
  <si>
    <t>Պետական անհատույց աջակցություն՝ Խաչիկ  համայնքի բնակիչներին բնակարանային ապահովման նպատակով</t>
  </si>
  <si>
    <t xml:space="preserve">Դիլիջան համայնքի թիվ 2 դպրոցի վերանորոգում </t>
  </si>
  <si>
    <t>Բարեկամավան համայնքի բյուջետային ծախսերի փոխհատուցում</t>
  </si>
  <si>
    <t xml:space="preserve">Աջակցություն ՀՀ Տավուշի համայնքներին </t>
  </si>
  <si>
    <t>ՀՀ Տավուշի մարզպետի ենթակայության թվով 15 կրթական օբյեկտ</t>
  </si>
  <si>
    <t>Ներդրումներ՝ ՀՀ Տավուշի  մարզի առողջապահական  շենքերի կապիտալ վերանորոգման նպատակով</t>
  </si>
  <si>
    <t>ՀՀ Տավուշի  մարզի թվով 2 առողջապահական օբյեկտ</t>
  </si>
  <si>
    <t>ՀԱՅԱՍՏԱՆԻ ՀԱՆՐԱՊԵՏՈՒԹՅԱՆ ԿԱՌԱՎԱՐՈՒԹՅԱՆ 2012 ԹՎԱԿԱՆԻ ԴԵԿՏԵՄԲԵՐԻ 20-Ի N 1616-Ն ՈՐՈՇՄԱՆ N 11 ՀԱՎԵԼՎԱԾԻ N 11.58 ԱՂՅՈՒՍԱԿՈՒՄ  ԿԱՏԱՐՎՈՂ ԼՐԱՑՈՒՄՆԵՐԸ</t>
  </si>
  <si>
    <t>ՀԱՅԱՍՏԱՆԻ ՀԱՆՐԱՊԵՏՈՒԹՅԱՆ ԿԱՌԱՎԱՐՈՒԹՅԱՆ 2012 ԹՎԱԿԱՆԻ ԴԵԿՏԵՄԲԵՐԻ 20-Ի N 1616-Ն ՈՐՈՇՄԱՆ N 12 ՀԱՎԵԼՎԱԾՈՒՄ ԿԱՏԱՐՎՈՂ ԼՐԱՑՈՒՄՆԵՐԸ</t>
  </si>
  <si>
    <t>Օշական համայնքի կամրջի կառուցում</t>
  </si>
  <si>
    <t>Սարալանջ համայնքի գազաֆիկացում</t>
  </si>
  <si>
    <t>Աշտարակ քաղաքային համայնքի մշակույթի տան լոկալ ջեռուցման համակարգի կառուցում</t>
  </si>
  <si>
    <t xml:space="preserve">Նոր Եդեսիա համայնքի դպրոցի վերանորոգում </t>
  </si>
  <si>
    <t xml:space="preserve">ՈՒջան համայնքի դպրոցի վերանորոգում </t>
  </si>
  <si>
    <t xml:space="preserve">Իրինդ համայնքի դպրոցի վերանորոգում </t>
  </si>
  <si>
    <t xml:space="preserve">Ապարան համայնքի թիվ 1 դպրոցի վերանորոգում </t>
  </si>
  <si>
    <t xml:space="preserve">Վ. Սասնաշեն համայնքի դպրոցի վերանորոգում </t>
  </si>
  <si>
    <t>Թալին համայնքի թիվ 2 դպրոցի վերանորոգում</t>
  </si>
  <si>
    <t>Ագարակավան համայնքի մշակույթի տան վերանորոգում</t>
  </si>
  <si>
    <t>Ղազարավան համայնքի ներհամայնքային ճանապարհի վերանորոգում</t>
  </si>
  <si>
    <t>Իրինդ գյուղական համայնքի գիշերային լուսավորության համակարգի վերանորոգում</t>
  </si>
  <si>
    <t>Ծաղկահովիտ համայնքի գիշերային լուսավորության համակարգի վերանորոգում</t>
  </si>
  <si>
    <t>Արագածոտն համայնքի գիշերային լուսավորության համակարգի վերանորոգում</t>
  </si>
  <si>
    <t>Արտենի  համայնքի Իսահակյան 8 բազմաբնակարան շենքի տանիքի վերանորոգում</t>
  </si>
  <si>
    <t>Արտենի  համայնքի Բաղրամյան 16 բազմաբնակարան շենքի տանիքի վերանորոգում</t>
  </si>
  <si>
    <t>Թթուջուր համայնքի կամրջի վերանորոգում</t>
  </si>
  <si>
    <t>Հարթավան համայնքի պոմպակայանի վերանորոգում</t>
  </si>
  <si>
    <t>Եղնիկ համայնքի դպրոցի վերանորոգում</t>
  </si>
  <si>
    <t xml:space="preserve">Արտենի համայնքի թիվ 1 դպրոցի պատուհանների վերանորոգում </t>
  </si>
  <si>
    <t>Ն.Բազմաբերդ համայնքի ներհամայնքային ճանապարհի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</si>
  <si>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Աշնակ համայնքին աջակցության ցուցաբերում</t>
  </si>
  <si>
    <t>&lt;&lt;Գյուղական տարածքների տնտեսական զարգացման ծրագրերի իրականացման գրասենյակ&gt;&gt; ՊՀ-ի կողմից Վարդենուտ hամայնքի գազաֆիկացման ծրագրի իրականացման համայնքի համաֆինանսավորման նպատակով Վարդենուտ համայնքին աջակցության ցուցաբերում</t>
  </si>
  <si>
    <t xml:space="preserve">Հավելված N 1 </t>
  </si>
  <si>
    <t>ՀԱՅԱՍՏԱՆԻ ՀԱՆՐԱՊԵՏՈՒԹՅԱՆ ԿԱՌԱՎԱՐՈՒԹՅԱՆ 2012 ԹՎԱԿԱՆԻ ԴԵԿՏԵՄԲԵՐԻ 20-Ի N 1616-Ն ՈՐՈՇՄԱՆ N 11 ՀԱՎԵԼՎԱԾԻ N 11.49  ԱՂՅՈՒՍԱԿՈՒՄ  ԿԱՏԱՐՎՈՂ ԼՐԱՑՈՒՄՆԵՐԸ</t>
  </si>
  <si>
    <t xml:space="preserve">Տեղական նշանակության ճանապարհների, կամուրջների և լուսավորության համակարգի հիմնանորոգում </t>
  </si>
  <si>
    <t>Դիզելային վառելիքի ձեռք բերում &lt;&lt;ՀՀ Արարատի մարզի Արբաթի Հովիկ Զաքարյանի անվան միջնակարգ դպրոց&gt;&gt; ՊՈԱԿ-ի համար</t>
  </si>
  <si>
    <t xml:space="preserve">Դիզելային վառելիքի ձեռք բերում &lt;&lt;ՀՀ Արարատի մարզի Դաշտաքարի միջնակարգ դպրոց&gt;&gt; ՊՈԱԿ-ի համար </t>
  </si>
  <si>
    <t xml:space="preserve">Դիզելային վառելիքի ձեռք բերում &lt;&lt;ՀՀ Արարատի մարզի Սիփանիկի հիմնական դպրոց&gt;&gt; ՊՈԱԿ-ի համար </t>
  </si>
  <si>
    <t>Բաղրամյան համայնքի /Էջմիածնի տարածաշրջան/ միջնակարգ դպրոցի  վերանորոգում</t>
  </si>
  <si>
    <t>6,1</t>
  </si>
  <si>
    <t>6,2</t>
  </si>
  <si>
    <t>6,3</t>
  </si>
  <si>
    <t>6,4</t>
  </si>
  <si>
    <t>6,5</t>
  </si>
  <si>
    <t>6,6</t>
  </si>
  <si>
    <t>6,7</t>
  </si>
  <si>
    <t>6,8</t>
  </si>
  <si>
    <t>6,9</t>
  </si>
  <si>
    <t>6,10</t>
  </si>
  <si>
    <t>6,11</t>
  </si>
  <si>
    <t>6,12</t>
  </si>
  <si>
    <t>6,13</t>
  </si>
  <si>
    <t>6,14</t>
  </si>
  <si>
    <t>6,15</t>
  </si>
  <si>
    <t>6,16</t>
  </si>
  <si>
    <t>6,17</t>
  </si>
  <si>
    <t>&lt;&lt;Արմավիրի մարզի արվեստի դպրոց&gt;&gt; ՍՊԸ-ի համար բեմական հագուստի ձեռքբերում</t>
  </si>
  <si>
    <t>&lt;&lt;Արմավիրի մարզի պետական քոլեջ&gt;&gt; ՊՈԱԿ-ի համար բեմական հագուստի ձեռքբերում</t>
  </si>
  <si>
    <t>Միխայլովկա համայնքի դպրոցի վերանորոգում</t>
  </si>
  <si>
    <t xml:space="preserve">Աքորի համայնքի բյուջետային ծախսերի փոխհատուցում </t>
  </si>
  <si>
    <t xml:space="preserve">Օձուն համայնքի բյուջետային ծախսերի փոխհատուցում </t>
  </si>
  <si>
    <t xml:space="preserve">Քարաձոր համայնքի բյուջետային ծախսերի փոխհատուցում </t>
  </si>
  <si>
    <t xml:space="preserve">Ձորագյուղ համայնքի բյուջետային ծախսերի փոխհատուցում </t>
  </si>
  <si>
    <t>5,4</t>
  </si>
  <si>
    <t>5,5</t>
  </si>
  <si>
    <t>5,6</t>
  </si>
  <si>
    <t>5,7</t>
  </si>
  <si>
    <t>5,8</t>
  </si>
  <si>
    <t>5,9</t>
  </si>
  <si>
    <t>5,10</t>
  </si>
  <si>
    <t>5,11</t>
  </si>
  <si>
    <t>5,12</t>
  </si>
  <si>
    <t>5,13</t>
  </si>
  <si>
    <t>5,14</t>
  </si>
  <si>
    <t>5,15</t>
  </si>
  <si>
    <t>5,16</t>
  </si>
  <si>
    <t>5,17</t>
  </si>
  <si>
    <t>5,18</t>
  </si>
  <si>
    <t>5,19</t>
  </si>
  <si>
    <t>5,20</t>
  </si>
  <si>
    <t>5,21</t>
  </si>
  <si>
    <t>ՀՀ Լոռու մարզի թվով 27 մշակութային օբյեկտ</t>
  </si>
  <si>
    <t xml:space="preserve">Վանաձոր համայնքի «Միքայել Թավրիզյանի անվան արվեստի պետական քոլեջ» ՊՈԱԿ-ի համար մշակութային գույքի ձեռք բերում </t>
  </si>
  <si>
    <t>Կապան համայնքի &lt;&lt;Կապանի երկրագիտական թանգարան&gt;&gt; ՊՈԱԿ-ի համար մշակութային գույքի ձեռք բերում</t>
  </si>
  <si>
    <t>Կապան համայնքի &lt;&lt;Կապանի մշակույթի կենտրոն&gt;&gt; ՊՈԱԿ-ի համար մշակութային գույքի ձեռք բերում</t>
  </si>
  <si>
    <t>ՀՀ Սյունիքի մարզի թվով 3 մշակութային օբյեկտ</t>
  </si>
  <si>
    <t xml:space="preserve">Պետական անհատույց աջակցություն՝ մարզի համայնքների մշակութային համույթների համար մշակութային գույքի ձեռքբերման նպատակով </t>
  </si>
  <si>
    <t>Տավուշ համայնքի դպրոցի վերանորոգում</t>
  </si>
  <si>
    <t>Ազատեկ համայնքի բյուջետային ծախսերի փոխհատուցում</t>
  </si>
  <si>
    <t xml:space="preserve"> Արփիի համայնքի բյուջետային ծախսերի փոխհատուցում</t>
  </si>
  <si>
    <t>Եղեգնաձոր համայնքի բյուջետային ծախսերի փոխհատուցում</t>
  </si>
  <si>
    <t xml:space="preserve"> Ջերմուկ համայնքի բյուջետային ծախսերի փոխհատուցում</t>
  </si>
  <si>
    <t xml:space="preserve"> Վայք համայնքի բյուջետային ծախսերի փոխհատուցում</t>
  </si>
  <si>
    <t xml:space="preserve">Աջակցություն ՀՀ Վայոց ձորի մարզի համայնքներին </t>
  </si>
  <si>
    <t xml:space="preserve">Ներդրումներ՝ ՀՀ Վայոց ձորի  մարզի մշակութային  շենքերի կապիտալ վերանորոգման նպատակով </t>
  </si>
  <si>
    <t>Մասիսի քաղաքային համայնքի  բյուջետային ծախսերի փոխհատուցում</t>
  </si>
  <si>
    <t>2,35</t>
  </si>
  <si>
    <t>Լուսաղբյուր համայնքի դպրոցի տանիքի վերանորոգում</t>
  </si>
  <si>
    <t xml:space="preserve">Մղարթ համայնքի բյուջետային ծախսերի փոխհատուցում </t>
  </si>
  <si>
    <t xml:space="preserve">Ծաթեր համայնքի բյուջետային ծախսերի փոխհատուցում </t>
  </si>
  <si>
    <t>ՀՀ  Լոռու մարզպետի ենթակայության թվով 10 հանրակրթական դպրոց</t>
  </si>
  <si>
    <t>ՀՀ Արագծոտնի մարզի թվով 9 մշակութային օբյեկտ</t>
  </si>
  <si>
    <t>Լեջան համայնքի միջոցառումների սրահի վերանորոգում</t>
  </si>
  <si>
    <t>ՀՀ Արագծոտնի մարզպետի ենթակայության թվով 9 հանրակրթական դպրոցներ</t>
  </si>
  <si>
    <t>Արտաշատ համայնքի թիվ 6 մանկապարտեզի ջեռուցման համակարգի և գազատարի կառուցում</t>
  </si>
  <si>
    <t>Լուսառատ համայնքում ներքին գազատարերի կառուցում</t>
  </si>
  <si>
    <t>Զորակ համայնքի մանկապարտեզի գույքի ձեռք բերում</t>
  </si>
  <si>
    <t>Դիզելային վառելիքի ձեռք բերում  &lt;&lt;ՀՀ Արարատի մարզի Արբաթի Հովիկ Զաքարյանի անվան միջնակարգ դպրոց&gt;&gt; ՊՈԱԿ-ի համար</t>
  </si>
  <si>
    <t>կլոր սեղան</t>
  </si>
  <si>
    <t>մահճակալ</t>
  </si>
  <si>
    <t>մեծ պահարան</t>
  </si>
  <si>
    <t>ուսուցչի սեղան</t>
  </si>
  <si>
    <t>մանկական անկյունային հանդերձարան</t>
  </si>
  <si>
    <t>աթոռ</t>
  </si>
  <si>
    <t>դահլիճի աթոռ</t>
  </si>
  <si>
    <t>սեղան</t>
  </si>
  <si>
    <t xml:space="preserve">բազկաթոռ </t>
  </si>
  <si>
    <t>մանկական սեղան</t>
  </si>
  <si>
    <t>մանկական աթոռ</t>
  </si>
  <si>
    <t>մանկական երկհարկանի մահճակալ</t>
  </si>
  <si>
    <t>հանդերձարաններ</t>
  </si>
  <si>
    <t>Հրազդան  համայնքի  N 2 դպրոցի շենքի վերանորոգում</t>
  </si>
  <si>
    <t>Արագյուղ համայնքի  դպրոցի շենքի վերանորոգում</t>
  </si>
  <si>
    <t xml:space="preserve">Գետափ համայնքի դպրոցի արտաքին գազամատակարարում և ջեռուցման համակարգի անցկացում </t>
  </si>
  <si>
    <t>Գետափ համայնքի մշակույթի տան վերանորոգում</t>
  </si>
  <si>
    <t>Աշխատավարձերի և սոցվճաների գծով ժամկետանց կրեդիտորական պարտքերի մարման նպատակով Բենիամին համայնքին աջակցության ցուցաբերում</t>
  </si>
  <si>
    <t>Մայիսյան համայնքի մշակույթի տան գույքի ձեռքբերում` այդ թվում</t>
  </si>
  <si>
    <t>Ամբիոն</t>
  </si>
  <si>
    <t>հատ</t>
  </si>
  <si>
    <t>Գրապահարան ապակեպատ</t>
  </si>
  <si>
    <t>Գրասեղան 1 տումբանի</t>
  </si>
  <si>
    <t>Գրասեղան 2 տումբանի L=1400</t>
  </si>
  <si>
    <t>Դահլիճի աթոռներ</t>
  </si>
  <si>
    <t>Ընթերցասեղան</t>
  </si>
  <si>
    <t>Կիսափափուկ աթոռ</t>
  </si>
  <si>
    <t>Հագուստի կախիչ</t>
  </si>
  <si>
    <t>Հանդերձարանի պատնեշ</t>
  </si>
  <si>
    <t>Հանդերձարան 200 տեղի համար</t>
  </si>
  <si>
    <t>Հարդարման սեղան</t>
  </si>
  <si>
    <t>Նարդու սեղան</t>
  </si>
  <si>
    <t>Նիստերի սեղան L=4.2 գծ. մ</t>
  </si>
  <si>
    <t>Շախմատի սեղան</t>
  </si>
  <si>
    <t>Պահարան հագուստի</t>
  </si>
  <si>
    <t>Սեղանիկ տպիչի համար</t>
  </si>
  <si>
    <t>Մեղրաշեն համայնքի մշակույթի տան գույքի ձեռքբերում` այդ թվում</t>
  </si>
  <si>
    <t>Նիստերի սեղան L=4.2 գծ.մ</t>
  </si>
  <si>
    <t xml:space="preserve">Վանաշեն համայնքի մանկապարտեզի գույքի ձեռքբերում՝ այդ թվում </t>
  </si>
  <si>
    <t>Վեդու մշակույթի տան գույքի ձեռքբերում՝ այդ թվում</t>
  </si>
  <si>
    <t>Զորակ համայնքի մանկապարտեզի գույքի ձեռքբերում՝ այդ թվում</t>
  </si>
  <si>
    <t>Գանձակ գյուղի խորքային հորի հորատում</t>
  </si>
  <si>
    <t>Լիճք համայնքի մեկ թաղամասի գազիֆիկացում</t>
  </si>
  <si>
    <t>Վ.Գետաշեն համայնքի մշակույթի տան ջեռուցում</t>
  </si>
  <si>
    <t>Ծակքար համայնքի մշակույթի տան հիմնանորոգում</t>
  </si>
  <si>
    <t>Լանջաղբյուր համայնքի մշակույթի տան վերանորոգում</t>
  </si>
  <si>
    <t>Կարմիրգյուղ համայնքի մշակույթի տան վերանորոգում</t>
  </si>
  <si>
    <t>Լճաշեն համայնքի մարզադպրոցի վերանորոգում</t>
  </si>
  <si>
    <t>Ճամբարակ համայնքի ավագ դպրոցի վերանորոգում</t>
  </si>
  <si>
    <t>Նորատուս համայնքի թիվ 2 դպրոցի հիմնանորոգում</t>
  </si>
  <si>
    <t>Սևան համայնքի բազմաբնակարան շենքերի 
տանիքների վերանորոգում</t>
  </si>
  <si>
    <t>Ճամբարակ համայնքի բազմաբնակարան շենքերի 
տանիքների վերանորոգում</t>
  </si>
  <si>
    <t>Հայրավանք համայնքի կոլխոզնիկների փողոցի ասֆալտապատում</t>
  </si>
  <si>
    <t>Կարմիրգյուղ համայնքի ճանապարհի ասֆալտապատում</t>
  </si>
  <si>
    <t>Կարճաղբյուր համայնքի դպրոց տանող ճանապարհի ասֆալտապատում</t>
  </si>
  <si>
    <t xml:space="preserve">Այգուտ գյուղի սողանքային գոտում գտնվող բնակիչներին ֆինանսական աջակցության ցուցաբերում </t>
  </si>
  <si>
    <t>Սևան համայնքի  թիվ 1 &lt;&lt;Բողբոջ&gt;&gt; մանկապարտեզի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</si>
  <si>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Լանջաղբյուր համայնքին աջակցության ցուցաբերում</t>
  </si>
  <si>
    <t>Աջակցություն ՀՀ Գեղարքունիքի մարզի համայնքներին</t>
  </si>
  <si>
    <t>Մարզպետարանի համար գույքի ձեռքբերում</t>
  </si>
  <si>
    <t>Մարզպերարանի համար գույքի ձեռքբերում՝ այդ թվում</t>
  </si>
  <si>
    <t>Աթոռ</t>
  </si>
  <si>
    <t>Պահարան</t>
  </si>
  <si>
    <t>Սեղան</t>
  </si>
  <si>
    <t>Խորհրդակցությունների սեղան</t>
  </si>
  <si>
    <t xml:space="preserve"> ՀՀ Սյունիքի մարզի համայնքներում բազմաբնակարան բնակելի շենքերի տանիքների, մուտքերի և վերելակների նորոգում </t>
  </si>
  <si>
    <t>3. Հիմնանորոգվող բազմաբնակարան բնակելի շենքերի մուտքերի քանակը, միավոր</t>
  </si>
  <si>
    <t>4. Հիմնանորոգվող բազմաբնակարան բնակելի շենքերի վերելակների քանակը, միավոր</t>
  </si>
  <si>
    <t xml:space="preserve"> Հիմնանորոգվող ավտոճանապարհների երկարությունը, կմ</t>
  </si>
  <si>
    <t>լիտր</t>
  </si>
  <si>
    <t>Հակահրդեհային տվիչ</t>
  </si>
  <si>
    <t>Կոտրման տվիչ</t>
  </si>
  <si>
    <t>Շարժման տվիչ</t>
  </si>
  <si>
    <t>Բացման տվիչ</t>
  </si>
  <si>
    <t>Մարտկոց</t>
  </si>
  <si>
    <t>Անվտանգության համակարգ</t>
  </si>
  <si>
    <t>Անվտանգության համակարգի ծրագրավորման վահանակ</t>
  </si>
  <si>
    <t>Ազդարարիչ</t>
  </si>
  <si>
    <t>Մալուխ</t>
  </si>
  <si>
    <t>մ</t>
  </si>
  <si>
    <t>Լուսանկարչական  ապարատ</t>
  </si>
  <si>
    <t>Տպիչ բազմաֆունկցիոնալ</t>
  </si>
  <si>
    <t>Ցուցափեղկեր</t>
  </si>
  <si>
    <t>լրակազմ</t>
  </si>
  <si>
    <t>Համակարգիչ</t>
  </si>
  <si>
    <t>Ուժեղացուցիչ</t>
  </si>
  <si>
    <t>Հնչյունային բարձրախոս</t>
  </si>
  <si>
    <t>Խոսափող</t>
  </si>
  <si>
    <t>Խոսափողի հենակ</t>
  </si>
  <si>
    <t>Կառավարման վահանակ</t>
  </si>
  <si>
    <t xml:space="preserve"> &lt;&lt;Կապանի մշակույթի կենտրոն&gt;&gt; ՊՈԱԿ-ի համար  գույքի ձեռք բերում՝ այդ թվում</t>
  </si>
  <si>
    <t>որից՝</t>
  </si>
  <si>
    <t>7,1</t>
  </si>
  <si>
    <t>ՀՀ Արարատի մարզի թվով 2 մշակութային օբյեկտ</t>
  </si>
  <si>
    <t>Արմավիր համայնքի թիվ 1 մշակույթի տան կահույքի ձեռքբերում՝ այդ թվում</t>
  </si>
  <si>
    <t>փափուկ թատերական աթոռներ</t>
  </si>
  <si>
    <t xml:space="preserve">«Հազարամյակի մարտահրավեր հիմնադրամ- Հայաստան» ՊՈԱԿ-ի կողմից Հովտամեջ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</si>
  <si>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Դալարիկ  համայնքի 3-րդ կարգի ոռոգման ջրանցքի վերանորոգման համայնքի համաֆինանսավորման  նպատակով  համայնքին աջակցության ցուցաբերում </t>
  </si>
  <si>
    <t xml:space="preserve">«Հազարամյակի մարտահրավեր հիմնադրամ- Հայաստան» ՊՈԱԿ-ի կողմից Ֆերիկ համայնքի 3-րդ կարգի ոռոգման ջրանցքի վերանորոգման համայնքի համաֆինանսավորման  նպատակով  համայնքին աջակցության ցուցաբերում </t>
  </si>
  <si>
    <t>Հավելված  N 13</t>
  </si>
  <si>
    <t>ՀԱՅԱՍՏԱՆԻ ՀԱՆՐԱՊԵՏՈՒԹՅԱՆ ԿԱՌԱՎԱՐՈՒԹՅԱՆ 2012 ԹՎԱԿԱՆԻ ՄԱՅԻՍԻ 24-Ի N 711-Ն ՈՐՈՇՄԱՆ N 3 ՀԱՎԵԼՎԱԾՈՒՄ ԿԱՏԱՐՎՈՂ ՓՈՓՈԽՈՒԹՅՈՒՆՆԵՐԸ</t>
  </si>
  <si>
    <t>Ծաղկաբեր համայնքի ԲՄԿ-ի վերանորոգում</t>
  </si>
  <si>
    <t>ՀՀ կառ. 04.10.12թ. N 1392-Ն որոշում</t>
  </si>
  <si>
    <t>Նոր նախաձեռնություն</t>
  </si>
  <si>
    <t>ՀՀ կառ. N 711-Ն</t>
  </si>
  <si>
    <t>3,11</t>
  </si>
  <si>
    <t xml:space="preserve">Սասունիկ համայնքի մշակույթի տուն ՀՈԱԿ-ի համար մշակութային գույքի ձեռք բերման նպատակով Սասունիկ համայնքին սուբվենցիայի տրամադրում </t>
  </si>
  <si>
    <t xml:space="preserve">Ն. Բազմաբերդ համայնքի մշակույթի տուն ՀՈԱԿ-ի համար մշակութային գույքի ձեռք բերման նպատակով Ն. Բազմաբերդ համայնքին սուբվենցիայի տրամադրում </t>
  </si>
  <si>
    <t xml:space="preserve">Ապարան համայնքի մշակույթի կենտրոն ՀՈԱԿ-ի համար մշակութային գույքի ձեռք բերման նպատակով Ապարան համայնքին սուբվենցիայի տրամադրում </t>
  </si>
  <si>
    <t>Աշնակ համայնքի մշակույթի տուն ՀՈԱԿ-ի համար մշակութային գույքի ձեռք բերման նպատակով Աշնակ համայնքին սուբվենցիայի տրամադրում</t>
  </si>
  <si>
    <t>Աշտարակի քաղաքապետարանի պարարվեստի դպրոց-ստուդիա ՀՈԱԿ-ի համար մշակութային գույքի ձեռք բերման նպատակով Աշտարակ համայնքին սուբվենցիայի տրամադրում</t>
  </si>
  <si>
    <t>Օշական համայնքի համար մշակութային գույքի ձեռք բերման նպատակով սուբվենցիայի տրամադրում</t>
  </si>
  <si>
    <t xml:space="preserve">Փարաքար համայնքի &lt;&lt;Թիթեռնիկներ&gt;&gt; պարի համույթի համար մշակութային գույքի ձեռք բերման նպատակով Փարաքար համայնքին սուբվենցիայի տրամադրում </t>
  </si>
  <si>
    <t xml:space="preserve">Արմավիր համայնքի «Արմավիրի քաղաքապետարանի մշակույթի տուն» ՀՈԱԿ-ի համար մշակութային գույքի ձեռք բերման նպատակով Արմավիր համայնքին սուբվենցիայի տրամադրում
</t>
  </si>
  <si>
    <t>Գայ համայնքի «Արվեստի դպրոց» ՀՈԱԿ-ի համար մշակույթային գույքի ձեռք բերման նպատակով Գայ համայնքին սուբվենցիայի տրամադրում</t>
  </si>
  <si>
    <t xml:space="preserve">Հացիկ համայնքի 
«Երաժշտական դպրոց» ՀՈԱԿ-ի  համար մշակութային գույքի ձեռք բերման նպատակով Հացիկ համայնքին սուբվենցիայի տրամադրում </t>
  </si>
  <si>
    <t xml:space="preserve">Մեծամոր համայնքի «Շառլ Ազնավուրի անվան 
     արվեստի դպրոց» ՀՈԱԿ-ի  համար մշակութային գույքի ձեռք բերման նպատակով Մեծամոր համայնքին սուբվենցիայի տրամադրում </t>
  </si>
  <si>
    <t xml:space="preserve">Մրգաշատ համայնքի «Մրգաշատի երաժշտական դպրոց» ՀՈԱԿ-ի  համար մշակութային գույքի ձեռք բերման նպատակով Մրգաշատ համայնքին սուբվենցիայի տրամադրում </t>
  </si>
  <si>
    <t xml:space="preserve">Արմավիր համայնքի 
     «Արվեստի դպրոց» ՀՈԱԿ-ի  համար մշակութային գույքի ձեռք բերման նպատակով Արմավիր համայնքին սուբվենցիայի տրամադրում </t>
  </si>
  <si>
    <t xml:space="preserve"> Արևիկ համայնքի 
    «Արևիկի երաժշտական դպրոց» ՀՈԱԿ-ի  համար մշակութային գույքի ձեռք բերման նպատակով Արևիկ համայնքին սուբվենցիայի տրամադրում </t>
  </si>
  <si>
    <t xml:space="preserve">Դալարիկ համայնքի «ՀՀ Արմավիրի մարզի Դալարիկ գյուղական համայնքի 
    «Երաժշտական դպրոց» ՀՈԱԿ-ի համար մշակութային գույքի ձեռք բերման նպատակով Դալարիկ համայնքին սուբվենցիայի տրամադրում </t>
  </si>
  <si>
    <t xml:space="preserve">Արմավիր համայնքի «Արմավիրի քաղաքապետարանի երաժշտական դպրոց» ՀՈԱԿ-ի համար մշակութային գույքի ձեռք բերման նպատակով Արմավիր համայնքին սուբվենցիայի տրամադրում   </t>
  </si>
  <si>
    <t xml:space="preserve">Արմավիր համայնքի «Արմավիր քաղաքապետարանի արվեստի դպրոց» ՀՈԱԿ-ի մշակութային գույքի ձեռք բերման նպատակով Արմավիրի համայնքին սուբվենցիայի տրամադրում </t>
  </si>
  <si>
    <t xml:space="preserve">Լեռնագոգ համայնքի
    «Մանկական երաժշտական դպրոց» ՀՈԱԿ-ի համար մշակութային գույքի ձեռք բերման նպատակով Լեռնագոգ համայնքին սուբվենցիայի տրամադրում </t>
  </si>
  <si>
    <t xml:space="preserve">Արշալույս համայնքի «Արվեստի դպրոց» ՀՈԱԿ-ի համար մշակութային գույքի ձեռք բերման նպատակով Արշալույս  համայնքին սուբվենցիայի տրամադրում </t>
  </si>
  <si>
    <t xml:space="preserve">Վաղարշապատ համայնքի «Վաղարշապատի քաղաքապետարանի Մակար Եկմալյանի անվան
      թիվ 1 երաժշտական դպրոց» ՀՈԱԿ-ի համար մշակութային գույքի ձեռք բերման նպատակով Վաղարշապատ համայնքին սուբվենցիայի տրամադրում </t>
  </si>
  <si>
    <t xml:space="preserve">Վաղարշապատ համայնքի «Վաղարշապատի քաղաքապետարանի թիվ 2 երաժշտական դպրոց» ՀՈԱԿ-ի համար մշակութային գույքի ձեռք բերման նպատակով Վաղարշապատ համայնքին սուբվենցիայի տրամադրում </t>
  </si>
  <si>
    <t>Ալաշկերտ համայնքի «Արմավիրի մարզի Ալաշկերտ համայնքի երաժշտական դպրոց» ՀՈԱԿ-ի  համար մշակութային գույքի ձեռք բերման նպատակով Ալաշկերտ համայնքին սուբվենցիայի տրամադրում</t>
  </si>
  <si>
    <t xml:space="preserve">Վաղարշապատ համայնքի «Վաղարշապատի քաղաքապետարանի «Կոմիտասի անվան 
   մշակույթի պալատ»» ՀՈԱԿ-ի  համար մշակութային գույքի ձեռք բերման նպատակով Վաղարշապատ համայնքին սուբվենցիայի տրամադրում </t>
  </si>
  <si>
    <t>Գավառ համայնքի Ձորավար Անդրանիկ և Գրիգոր Նարեկացի փողոցների ասֆալտապատում</t>
  </si>
  <si>
    <t>4,10</t>
  </si>
  <si>
    <t>4,11</t>
  </si>
  <si>
    <t>Գավառ համայնքի &lt;&lt;Գավառի արվեստի դպրոց&gt;&gt;  և &lt;&lt;Գավառի Հենրիկ Թալալյանի անվան երաժշտական դպրոց&gt;&gt; ՀՈԱԿ-ների համար երաժշտական գործիքների ձեռք բերման նպատակով Գավառ համայնքին սուբվենցիայի տրամադրում</t>
  </si>
  <si>
    <t>Սարուխան համայնքի &lt;&lt;Սարուխան գյուղի արվեստի դպրոց&gt;&gt;  ՀՈԱԿ-ի համար երաժշտական գործիքների ձեռք բերման նպատակով Սարուխան համայնքին սուբվենցիայի տրամադրում</t>
  </si>
  <si>
    <t>Գանձակ համայնքի &lt;&lt;Գանձակ գյուղի երաժշտական դպրոց&gt;&gt; ՀՈԱԿ-ի համար երաժշտական գործիքներ ձեռք բերման նպատակով Գանձակ համայնքին սուբվենցիայի տրամադրում</t>
  </si>
  <si>
    <t>Վարդենիս համայնքի &lt;&lt;Վարդենիս քաղաքի թիվ 1 մանկական երաժշտական դպրոց&gt;&gt;  և &lt;&lt; Վարդենիս քաղաքի թիվ2 մանկական երաժշտական դպրոց &gt;&gt; ՀՈԱԿ-ների համար երաժշտական գործիքների ձեռք բերման նպատակով Վարդենիս համայնքին սուբվենցիայի տրամադրում</t>
  </si>
  <si>
    <t>Կարմիրգյուղ համայնքի &lt;&lt;Գեղարքունիքի մարզի Կարմիրգյուղի մանկական արվեստի դպրոց դպրոց&gt;&gt; ՀՈԱԿ-ի համար երաժշտական գործիքներ ձեռք բերման նպատակով Կարմիրգյուղ համայնքին սուբվենցիայի տրամադրում</t>
  </si>
  <si>
    <t>Սևան  համայնքի &lt;&lt;Հովհաննես Այվազովսկու անվան արվեստի դպրոց&gt;&gt;  և &lt;&lt;Երաժշտական դպրոց&gt;&gt; ՀՈԱԿ-ների համար երաժշտական գործիքներ ձեռք բերման նպատակով Սևան համայնքին սուբվենցիայի տրամադրում</t>
  </si>
  <si>
    <t>Մարտունի համայնքի &lt;&lt;Մարտունու երաժշտական դպրոց&gt;&gt; ՀՈԱԿ-ի համար երաժշտական գործիքների ձեռք բերման նպատակով Մարտունի  համայնքին սուբվենցիայի տրամադրում</t>
  </si>
  <si>
    <t>Վարդենիկ համայնքի &lt;&lt;ՀՀ Գեղարքունիքի մարզի Վարդենիկ գյուղի երաժշտական դպրոց&gt;&gt; ՀՈԱԿ-ի համար երաժշտական գործիքների ձեռք բերման նպատակով Վարդենիկ  համայնքին սուբվենցիայի տրամադրում</t>
  </si>
  <si>
    <t>Ճամբարակ համայնքի &lt;&lt;Երաժշտական դպրոց&gt;&gt; ՀՈԱԿ-ի համար երաժշտական գործիքների ձեռք բերման նպատակով Ճամբարակ  համայնքին սուբվենցիայի տրամադրում</t>
  </si>
  <si>
    <t xml:space="preserve">Վանաձոր համայնքի Գրիգոր Հախինյանի անվան «Հորովել» ժողովրդական երգի-պարի համույթ ՀՈԱԿ-ի համար մշակութային գույքի ձեռք բերման նպատակով Վանաձոր համայնքին սուբվենցիայի տրամադրում </t>
  </si>
  <si>
    <t xml:space="preserve">Վանաձոր համայնքի Տաթև պարային ակումբի համար մշակութային գույքի ձեռք բերման նպատակով Վանաձոր համայնքին սուբվենցիայի տրամադրում </t>
  </si>
  <si>
    <t xml:space="preserve">Վանաձոր համայնքի Կամերային երգչախումբ» ՓԲԸ-ի համար մշակութային գույքի ձեռք բերման նպատակով Վանաձոր համայնքին սուբվենցիայի տրամադրում </t>
  </si>
  <si>
    <t xml:space="preserve">Վանաձոր համայնքի Գայաննա մարզամշակութային ԲՀԿ-ի համար մշակութային գույքի ձեռք բերման նպատակով Վանաձոր համայնքին սուբվենցիայի տրամադրում </t>
  </si>
  <si>
    <t xml:space="preserve">Վանաձոր համայնքի «Կամերային նվագախումբ» ՓԲԸ-ի համար մշակութային գույքի ձեռք բերման նպատակով Վանաձոր համայնքին սուբվենցիայի տրամադրում </t>
  </si>
  <si>
    <t xml:space="preserve">Վանաձոր համայնքի «Երգի թատրոն» ՀՈԱԿ-ի համար մշակութային գույքի ձեռք բերման նպատակով Վանաձոր համայնքին սուբվենցիայի տրամադրում </t>
  </si>
  <si>
    <t xml:space="preserve">Տաշիր համայնքի մշակույթի տան համար մշակութային գույքի ձեռք բերման նպատակով Տաշիր համայնքին սուբվենցիայի տրամադրում </t>
  </si>
  <si>
    <t xml:space="preserve">Ստեփանավան համայնքի «Անդրանիկ Մարգարյանի անվան մշակույթի պալատ» ՀՈԱԿ-ի համար մշակութային գույքի ձեռք բերման նպատակով Ստեփանավան համայնքին սուբվենցիայի տրամադրում </t>
  </si>
  <si>
    <t xml:space="preserve">Ստեփանավանի «Անի» պարային ստուդիայի համար մշակութային գույքի ձեռք բերման նպատակով Ստեփանավան համայնքին սուբվենցիայի տրամադրում </t>
  </si>
  <si>
    <t xml:space="preserve">Ալավերդի համայնքի «Ստեղծագործական կենտրոն» ՀՈԱԿ-ի համար մշակութային գույքի ձեռք բերման նպատակով Ալավերդի համայնքին սուբվենցիայի տրամադրում </t>
  </si>
  <si>
    <t xml:space="preserve">Ալավերդի համայնքի «Մշակույթի կենտրոն» ՀՈԱԿ-ի համար մշակութային գույքի ձեռք բերման նպատակով Ալավերդի համայնքին սուբվենցիայի տրամադրում </t>
  </si>
  <si>
    <t xml:space="preserve">Սպիտակ համայնքի «Սպիտակի մշակույթի տուն» ՀՈԱԿ-ի համար մշակութային գույքի ձեռք բերման նպատակով Սպիտակ համայնքին սուբվենցիայի տրամադրում </t>
  </si>
  <si>
    <t xml:space="preserve">Օձուն համայնքի մշակույթի տան համար մշակութային գույքի ձեռք բերման նպատակով Օձուն համայնքին սուբվենցիայի տրամադրում </t>
  </si>
  <si>
    <t xml:space="preserve">Մեծավան համայնքի Մեծավանի մշակույթի տուն ՀՈԱԿ-ի համար մշակութային գույքի ձեռք բերման նպատակով Մեծավան համայնքին սուբվենցիայի տրամադրում </t>
  </si>
  <si>
    <t xml:space="preserve">Արևածագ համայնքի մշակույթի տան համար մշակութային գույքի ձեռք բերման նպատակով Արևածագ համայնքին սուբվենցիայի տրամադրում  </t>
  </si>
  <si>
    <t xml:space="preserve">Ֆիոլետովո համայնքի մշակույթի տան համար մշակութային գույքի ձեռք բերման նպատակով Ֆիոլետովո համայնքին սուբվենցիայի տրամադրում  </t>
  </si>
  <si>
    <t xml:space="preserve">Լերմոնտովո համայնքի «մշակույթի տուն» ՀՈԱԿ-ի համար մշակութային գույքի ձեռք բերման նպատակով Լերմոնտովո համայնքին սուբվենցիայի տրամադրում  </t>
  </si>
  <si>
    <t xml:space="preserve">Մարգահովիտ համայնքի մշակույթի տան համար մշակութային գույքի ձեռք բերման նպատակով Մարգահովիտ համայնքին սուբվենցիայի տրամադրում </t>
  </si>
  <si>
    <t xml:space="preserve">Այգեհատ համայնքի ազգագրական պարի խմբի համար մշակույթի տան համար մշակութային գույքի ձեռք բերման նպատակով Այգեհատ համայնքին սուբվենցիայի տրամադրում </t>
  </si>
  <si>
    <t xml:space="preserve">Շիրակամուտ համայնքի Վերածնունդ պարային համույթի համար մշակույթի տան համար մշակութային գույքի ձեռք բերման նպատակով Շիրակամուտ համայնքին սուբվենցիայի տրամադրում </t>
  </si>
  <si>
    <t xml:space="preserve">Շահումյան համայնքի «Մարզամշակույթային համալիր» ՀՈԱԿ-ի համար մշակույթի տան համար մշակութային գույքի ձեռք բերման նպատակով Շահումյան համայնքին սուբվենցիայի տրամադրում  </t>
  </si>
  <si>
    <t>Իջևան համայնքի մշակույթի տան  &lt;&lt;Շողեր&gt;&gt; մանկական թատրոնի համար մշակութային գույքի ձեռք բերման նպատակով Իջևան համայնքին սուբվենցիայի տրամադրում</t>
  </si>
  <si>
    <t xml:space="preserve">Դիլիջան համայնքի մշակույթի տան  &lt;&lt;Հովք&gt;&gt; պարային համույթի համար մշակութային գույքի ձեռք բերման նպատակով Դիլիջան համայնքին սուբվենցիայի տրամադրում </t>
  </si>
  <si>
    <t>Նոյեմբերյան համայնքի մշակույթի տան  ինքնագործ ժողովրդական գործիքների համույթի համար մշակութային գույքի ձեռք բերման նպատակով Նոյեմբերյան համայնքին սուբվենցիայի տրամադրում</t>
  </si>
  <si>
    <t>Բերդ համայնքի մշակույթի տան  &lt;&lt;Ժիրայր Անանյանի անվան&gt;&gt; պարային համույթի համար մշակութային գույքի ձեռք բերման նպատակով Բերդ համայնքին սուբվենցիայի տրամադրում</t>
  </si>
  <si>
    <t xml:space="preserve">Մեղրի համայնքի &lt;&lt;Մեղրու մշակույթի կենտրոն&gt;&gt; ՀԲՀ-ի համար մշակութային գույքի ձեռք բերման նպատակով Մեղրի համայնքին սուբվենցիայի տրամադրում </t>
  </si>
  <si>
    <t>Ագարակ համայնքի &lt;&lt;Ծմակ&gt;&gt; մարզամշակութային ՓԲԸ-ի համար մշակութային գույքի ձեռք բերման նպատակով Ագարակ համայնքին սուբվենցիայի տրամադրում</t>
  </si>
  <si>
    <t>Կապան համայնքի &lt;&lt;Մշակույթի կենտրոն&gt;&gt; ՀԲՀ-ի համար մշակութային գույքի ձեռք բերման նպատակով Կապան համայնքին սուբվենցիայի տրամադրում</t>
  </si>
  <si>
    <t>Գորիս համայնքի &lt;&lt;Գուսան Աշոտի անվան մշակույթի կենտրոն &gt;&gt; ՀՈԱԿ-ի համար մշակութային գույքի ձեռք բերման նպատակով Գորիս համայնքին սուբվենցիայի տրամադրում</t>
  </si>
  <si>
    <t>Խնձորեսկ համայնքի մշակույթի տան համար մշակութային գույքի ձեռք բերման նպատակով Խնձորեսկ համայնքին սուբվենցիայի տրամադրում</t>
  </si>
  <si>
    <t>Տրանսպորտային նյութեր</t>
  </si>
  <si>
    <t>Կապիտալ դրամաշնորհներ պետական և համայնքային ոչ առևտրային կազմակերպություներին</t>
  </si>
  <si>
    <t>Կապան համայնքի &lt;&lt;Կապանի երկրագիտական թանգարան&gt;&gt; ՊՈԱԿ-ի համար մշակութային գույքի ձեռք բերում՝ այդ թվում</t>
  </si>
  <si>
    <t>Նորատուս համայնքի &lt;&lt;Նորատուսի արվեստի դպրոց &gt;&gt; ՀՈԱԿ-ի համար երաժշտական գործիքների ձեռք բերման նպատակով Նորատուս  համայնքին սուբվենցիայի տրամադրում</t>
  </si>
  <si>
    <t>Կապիտալ սուբվենցիաներ համայնքներին</t>
  </si>
  <si>
    <t>Ընթացիկ սուբվենցիաներ համայնքներին</t>
  </si>
  <si>
    <t>Պետական անհատույց աջակցություն համայնքներին &lt;&lt;Համայնքների գյուղատնտեսական ռեսուրսների կառավարման և մրցունակության&gt;&gt; ծրագրի իրականացման և աշնանացան ցորենի առաջին վերարտադրության սերմացուի գումարի վերադարձման համար</t>
  </si>
  <si>
    <t xml:space="preserve">Պետական անհատույց աջակցություն` ՀՀ Վայոց ձորի մարզի մի շարք համայնքների բյուջետային ծախսերի փոխհատուցման նպատակով  և աշնանացան ցորենի առաջին վերարտադրության սերմացուի գումարի վերադարձման համար </t>
  </si>
  <si>
    <t>ԵԿ14</t>
  </si>
  <si>
    <t>ԵԿ04</t>
  </si>
  <si>
    <t>ԾՏ02</t>
  </si>
  <si>
    <t>ԾՏ05</t>
  </si>
  <si>
    <t>ԱՁ02</t>
  </si>
  <si>
    <t>ԱՁ03</t>
  </si>
  <si>
    <t>ԾՏ06</t>
  </si>
  <si>
    <t>ԵԿ15</t>
  </si>
  <si>
    <t>ԵԿ05</t>
  </si>
  <si>
    <t>ԱՁ04</t>
  </si>
  <si>
    <t>ԱՁ05</t>
  </si>
  <si>
    <t>ԱՁ06</t>
  </si>
  <si>
    <t>ԱՁ07</t>
  </si>
  <si>
    <t>ԾՏ07</t>
  </si>
  <si>
    <t>ԾՏ04</t>
  </si>
  <si>
    <t>ԵԿ16</t>
  </si>
  <si>
    <t>ԵԿ06</t>
  </si>
  <si>
    <t>ԱՁ08</t>
  </si>
  <si>
    <t>ԱՁ09</t>
  </si>
  <si>
    <t>ԱՁ10</t>
  </si>
  <si>
    <t>ԱՁ11</t>
  </si>
  <si>
    <t>ԾՏ08</t>
  </si>
  <si>
    <t>ԾՏ09</t>
  </si>
  <si>
    <t>ԾՏ10</t>
  </si>
  <si>
    <t>ԾՏ11</t>
  </si>
  <si>
    <t>ԾՏ12</t>
  </si>
  <si>
    <t>ԾՏ13</t>
  </si>
  <si>
    <t>ԵԿ17</t>
  </si>
  <si>
    <t>ԵԿ07</t>
  </si>
  <si>
    <t>ԱՁ12</t>
  </si>
  <si>
    <t>ԱՁ13</t>
  </si>
  <si>
    <t>ԱՁ14</t>
  </si>
  <si>
    <t>ԱՁ15</t>
  </si>
  <si>
    <t>ԱՁ16</t>
  </si>
  <si>
    <t>ԱՁ17</t>
  </si>
  <si>
    <t>ԾՏ14</t>
  </si>
  <si>
    <t>ԾՏ15</t>
  </si>
  <si>
    <t>ԾՏ16</t>
  </si>
  <si>
    <t>ԾՏ17</t>
  </si>
  <si>
    <t>ԾՏ18</t>
  </si>
  <si>
    <t>ԵԿ18</t>
  </si>
  <si>
    <t>ԵԿ08</t>
  </si>
  <si>
    <t>ԵԿ03</t>
  </si>
  <si>
    <t>ԱՁ18</t>
  </si>
  <si>
    <t>ԱՁ19</t>
  </si>
  <si>
    <t>ԱՁ20</t>
  </si>
  <si>
    <t>ԱՁ21</t>
  </si>
  <si>
    <t>ԱՁ22</t>
  </si>
  <si>
    <t>ԱՁ23</t>
  </si>
  <si>
    <t>ԾՏ19</t>
  </si>
  <si>
    <t>ԵԿ19</t>
  </si>
  <si>
    <t>ԱՁ24</t>
  </si>
  <si>
    <t>ԱՁ25</t>
  </si>
  <si>
    <t>ԱՁ26</t>
  </si>
  <si>
    <t>ԱՁ27</t>
  </si>
  <si>
    <t>ԾՏ21</t>
  </si>
  <si>
    <t>ԾՏ22</t>
  </si>
  <si>
    <t>ԾՏ23</t>
  </si>
  <si>
    <t>ԵԿ20</t>
  </si>
  <si>
    <t>ԵԿ09</t>
  </si>
  <si>
    <t>ԱՁ28</t>
  </si>
  <si>
    <t>ԱՁ29</t>
  </si>
  <si>
    <t>ԱՁ30</t>
  </si>
  <si>
    <t>ԱՁ31</t>
  </si>
  <si>
    <t>ԾՏ24</t>
  </si>
  <si>
    <t>ԵԿ21</t>
  </si>
  <si>
    <t>ԵԿ10</t>
  </si>
  <si>
    <t>ԱՁ32</t>
  </si>
  <si>
    <t>ԱՁ33</t>
  </si>
  <si>
    <t>ԱՁ34</t>
  </si>
  <si>
    <t>ԱՁ35</t>
  </si>
  <si>
    <t>ԾՏ25</t>
  </si>
  <si>
    <t>ԾՏ26</t>
  </si>
  <si>
    <t>ԵԿ22</t>
  </si>
  <si>
    <t>ԵԿ11</t>
  </si>
  <si>
    <t>ԱՁ36</t>
  </si>
  <si>
    <t>ԱՁ37</t>
  </si>
  <si>
    <t>ԱՁ38</t>
  </si>
  <si>
    <t>ԾՏ27</t>
  </si>
  <si>
    <t>ԾՏ28</t>
  </si>
  <si>
    <t>ԾՏ29</t>
  </si>
  <si>
    <t>ԵԿ23</t>
  </si>
  <si>
    <t>ԱՁ39</t>
  </si>
  <si>
    <t>ԱՁ40</t>
  </si>
  <si>
    <t>ԱՁ41</t>
  </si>
  <si>
    <t>1134 Գյուղական կարողությունների ստեղծման ծրագիր</t>
  </si>
  <si>
    <t>Գյուղական տարածքներում տնտեսական ակտիվության խթանում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</si>
  <si>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</si>
  <si>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</si>
  <si>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</si>
  <si>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</si>
  <si>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</si>
  <si>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</si>
  <si>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1098 Բնակարանային ապահովում</t>
  </si>
  <si>
    <t>Ծրագրի իրականացումը կնպաստի հանրապետությունում մշտական բնակչության վայր չունեցող, անօթևան անձանց բնակարանային ապահովմանը</t>
  </si>
  <si>
    <t xml:space="preserve"> 1150 Հիվանդանոցային բուժօգնության ծրագիր</t>
  </si>
  <si>
    <t>Հիվանդացության և մահացության կրճատում</t>
  </si>
  <si>
    <t>Գետազատ համայնքի դպրոցի սանհանգույցի վերանորոգում</t>
  </si>
  <si>
    <t>ՀՀ Արարատի մարզպետի ենթակայության թվով 20 հանրակրթական դպրոցներ</t>
  </si>
  <si>
    <t>Կապիտալ դրամաշնորհներ պետական և համայնքային ոչ առևտրային կազմակերպություններին</t>
  </si>
  <si>
    <t>Նոր Ուղի համայնքի մանկապարտեզի վերանորոգում</t>
  </si>
  <si>
    <t>&lt;&lt;Հայաստանի Հանրապետության 2010-2014 թվականների սերմնաբուծության և սերմարտադրության զարգացման ծրագրի&gt;&gt; շրջանակներում 2011 թվականի Հայաստանի Հանրապետության մարզերին 1:2 փոխհարաբերությամբ տրամադրված աշնանացան ցորենի առաջին վերարտադրության սերմացուի գումարի վերադարձման նպատակով &lt;&lt;Սերմերի գործակալություն&gt;&gt; ՊՈԱԿ-ին գումարի տրամադրում</t>
  </si>
  <si>
    <t>7,2</t>
  </si>
  <si>
    <t>1. Տրանսֆերտ ստացող ՊՈԱԿ-երի քանակը</t>
  </si>
  <si>
    <t xml:space="preserve">Աջակցություն &lt;&lt;Սերմերի գործակալություն&gt;&gt; ՊՈԱԿ-ին </t>
  </si>
  <si>
    <t>Պետական անհատույց աջակցություն &lt;&lt;Սերմերի գործակալություն&gt;&gt; ՊՈԱԿ-ին  աշնանացան ցորենի առաջին վերարտադրության սերմացուի գումարի վերադարձման համար</t>
  </si>
  <si>
    <t>ԾՏ03</t>
  </si>
  <si>
    <t xml:space="preserve">Պետական անհատույց աջակցություն` ՀՀ Արարատի մարզի մի շարք համայնքների բյուջետային ծախսերի փոխհատուցման նպատակով </t>
  </si>
  <si>
    <t xml:space="preserve">Պետական անհատույց աջակցություն ՀՀ Արմավիրի մարզի մի շարք համայնքներին՝ աշխատավարձերի և սոցվճաների գծով ժամկետանց կրեդիտորական պարտքերի մարման նպատակով </t>
  </si>
  <si>
    <t xml:space="preserve">Պետական անհատույց աջակցություն համայնքներին &lt;&lt;Համայնքների գյուղատնտեսական ռեսուրսների կառավարման և մրցունակության&gt;&gt; ծրագրի իրականացման համար </t>
  </si>
  <si>
    <t xml:space="preserve">Պետական անհատույց աջակցություն ՀՀ  Լոռու մարզի մի շարք համայնքներին՝ աշխատավարձերի և սոցվճաների գծով ժամկետանց կրեդիտորական պարտքերի մարման նպատակով </t>
  </si>
  <si>
    <t xml:space="preserve">Պետական անհատույց աջակցություն համայնքներին` &lt;&lt;Համայնքների գյուղատնտեսական ռեսուրսների կառավարման և մրցունակության&gt;&gt; ծրագրի իրականացման և Հովտաշեն համայնքի գերեզմանատան ցանկապատման </t>
  </si>
  <si>
    <t xml:space="preserve">Պետական անհատույց աջակցություն՝ մարզի համայնքների մշակութային համույթների համար մշակութային գույքի ձեռքբերման նպատակով  </t>
  </si>
  <si>
    <t xml:space="preserve">Պետական անհատույց աջակցություն` ՀՀ Տավուշի մի շարք համայնքների բյուջետային ծախսերի փոխհատուցման նպատակով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</si>
</sst>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  <numFmt numFmtId="170" formatCode="#,##0.000_р_.;\-#,##0.000_р_."/>
  </numFmts>
  <fonts count="5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GHEA Mariam"/>
      <family val="3"/>
    </font>
    <font>
      <b/>
      <sz val="12"/>
      <name val="GHEA Mariam"/>
      <family val="3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rgb="FF000000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2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b/>
      <sz val="11"/>
      <color rgb="FF000000"/>
      <name val="GHEA Mariam"/>
      <family val="3"/>
    </font>
    <font>
      <sz val="12"/>
      <color theme="1"/>
      <name val="GHEA Mariam"/>
      <family val="3"/>
    </font>
    <font>
      <b/>
      <sz val="12"/>
      <color theme="1"/>
      <name val="GHEA Mariam"/>
      <family val="3"/>
    </font>
    <font>
      <b/>
      <sz val="11"/>
      <color indexed="8"/>
      <name val="Calibri"/>
      <family val="2"/>
    </font>
    <font>
      <sz val="11"/>
      <color rgb="FF000000"/>
      <name val="Arial Unicode"/>
      <family val="2"/>
    </font>
    <font>
      <sz val="11"/>
      <name val="Calibri"/>
      <family val="2"/>
    </font>
    <font>
      <b/>
      <sz val="12"/>
      <color rgb="FFFF0000"/>
      <name val="GHEA Grapalat"/>
      <family val="3"/>
    </font>
    <font>
      <sz val="10"/>
      <name val="GHEA Grapalat"/>
      <family val="3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12"/>
      <color indexed="8"/>
      <name val="GHEA Mariam"/>
      <family val="3"/>
    </font>
    <font>
      <sz val="11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9" fillId="0" borderId="0"/>
    <xf numFmtId="0" fontId="8" fillId="0" borderId="0"/>
    <xf numFmtId="0" fontId="2" fillId="0" borderId="0"/>
    <xf numFmtId="0" fontId="8" fillId="0" borderId="0"/>
    <xf numFmtId="0" fontId="14" fillId="0" borderId="0"/>
    <xf numFmtId="0" fontId="2" fillId="0" borderId="0"/>
    <xf numFmtId="0" fontId="17" fillId="0" borderId="0"/>
    <xf numFmtId="43" fontId="2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1437">
    <xf numFmtId="0" fontId="0" fillId="0" borderId="0" xfId="0"/>
    <xf numFmtId="165" fontId="6" fillId="0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7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>
      <alignment horizontal="center" vertical="center" wrapText="1"/>
    </xf>
    <xf numFmtId="167" fontId="6" fillId="2" borderId="1" xfId="6" applyNumberFormat="1" applyFont="1" applyFill="1" applyBorder="1" applyAlignment="1">
      <alignment horizontal="center" vertical="center" wrapText="1"/>
    </xf>
    <xf numFmtId="165" fontId="4" fillId="0" borderId="1" xfId="5" applyNumberFormat="1" applyFont="1" applyBorder="1" applyAlignment="1">
      <alignment horizontal="center" vertical="center"/>
    </xf>
    <xf numFmtId="165" fontId="6" fillId="2" borderId="1" xfId="6" applyNumberFormat="1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Alignment="1">
      <alignment horizontal="right" vertical="center" wrapText="1"/>
    </xf>
    <xf numFmtId="166" fontId="19" fillId="4" borderId="0" xfId="7" applyNumberFormat="1" applyFont="1" applyFill="1" applyAlignment="1">
      <alignment vertical="center" wrapText="1"/>
    </xf>
    <xf numFmtId="166" fontId="21" fillId="4" borderId="0" xfId="7" applyNumberFormat="1" applyFont="1" applyFill="1" applyAlignment="1">
      <alignment vertical="center" wrapText="1"/>
    </xf>
    <xf numFmtId="166" fontId="18" fillId="0" borderId="16" xfId="0" applyNumberFormat="1" applyFont="1" applyFill="1" applyBorder="1" applyAlignment="1">
      <alignment horizontal="center" vertical="center" wrapText="1"/>
    </xf>
    <xf numFmtId="166" fontId="22" fillId="4" borderId="17" xfId="7" applyNumberFormat="1" applyFont="1" applyFill="1" applyBorder="1" applyAlignment="1">
      <alignment horizontal="center" vertical="center" wrapText="1"/>
    </xf>
    <xf numFmtId="166" fontId="22" fillId="4" borderId="18" xfId="7" applyNumberFormat="1" applyFont="1" applyFill="1" applyBorder="1" applyAlignment="1">
      <alignment horizontal="center" vertical="center" wrapText="1"/>
    </xf>
    <xf numFmtId="166" fontId="24" fillId="4" borderId="23" xfId="7" applyNumberFormat="1" applyFont="1" applyFill="1" applyBorder="1" applyAlignment="1">
      <alignment vertical="center" wrapText="1"/>
    </xf>
    <xf numFmtId="166" fontId="24" fillId="4" borderId="0" xfId="7" applyNumberFormat="1" applyFont="1" applyFill="1" applyBorder="1" applyAlignment="1">
      <alignment vertical="center" wrapText="1"/>
    </xf>
    <xf numFmtId="166" fontId="22" fillId="4" borderId="0" xfId="7" applyNumberFormat="1" applyFont="1" applyFill="1" applyBorder="1" applyAlignment="1">
      <alignment vertical="center" wrapText="1"/>
    </xf>
    <xf numFmtId="166" fontId="22" fillId="4" borderId="24" xfId="7" applyNumberFormat="1" applyFont="1" applyFill="1" applyBorder="1" applyAlignment="1">
      <alignment vertical="center" wrapText="1"/>
    </xf>
    <xf numFmtId="166" fontId="22" fillId="4" borderId="23" xfId="7" applyNumberFormat="1" applyFont="1" applyFill="1" applyBorder="1" applyAlignment="1">
      <alignment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6" fillId="4" borderId="31" xfId="7" applyNumberFormat="1" applyFont="1" applyFill="1" applyBorder="1" applyAlignment="1">
      <alignment horizontal="center" vertical="center" wrapText="1"/>
    </xf>
    <xf numFmtId="166" fontId="26" fillId="4" borderId="32" xfId="7" applyNumberFormat="1" applyFont="1" applyFill="1" applyBorder="1" applyAlignment="1">
      <alignment horizontal="center" vertical="center" wrapText="1"/>
    </xf>
    <xf numFmtId="166" fontId="18" fillId="0" borderId="23" xfId="7" applyNumberFormat="1" applyFont="1" applyFill="1" applyBorder="1" applyAlignment="1">
      <alignment vertical="center" wrapText="1"/>
    </xf>
    <xf numFmtId="166" fontId="18" fillId="0" borderId="2" xfId="7" applyNumberFormat="1" applyFont="1" applyFill="1" applyBorder="1" applyAlignment="1">
      <alignment horizontal="center" vertical="center" wrapText="1"/>
    </xf>
    <xf numFmtId="165" fontId="18" fillId="0" borderId="42" xfId="8" applyNumberFormat="1" applyFont="1" applyFill="1" applyBorder="1" applyAlignment="1">
      <alignment horizontal="center" vertical="center" wrapText="1"/>
    </xf>
    <xf numFmtId="166" fontId="31" fillId="0" borderId="31" xfId="7" applyNumberFormat="1" applyFont="1" applyFill="1" applyBorder="1" applyAlignment="1">
      <alignment horizontal="center" vertical="center" wrapText="1"/>
    </xf>
    <xf numFmtId="166" fontId="31" fillId="0" borderId="32" xfId="7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Alignment="1">
      <alignment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8" fillId="2" borderId="42" xfId="7" applyNumberFormat="1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wrapText="1"/>
    </xf>
    <xf numFmtId="0" fontId="20" fillId="3" borderId="32" xfId="0" applyFont="1" applyFill="1" applyBorder="1" applyAlignment="1">
      <alignment wrapText="1"/>
    </xf>
    <xf numFmtId="167" fontId="20" fillId="0" borderId="29" xfId="0" applyNumberFormat="1" applyFont="1" applyFill="1" applyBorder="1" applyAlignment="1">
      <alignment horizontal="center" wrapText="1"/>
    </xf>
    <xf numFmtId="167" fontId="20" fillId="3" borderId="29" xfId="0" applyNumberFormat="1" applyFont="1" applyFill="1" applyBorder="1" applyAlignment="1">
      <alignment horizontal="center" wrapText="1"/>
    </xf>
    <xf numFmtId="4" fontId="20" fillId="3" borderId="29" xfId="0" applyNumberFormat="1" applyFont="1" applyFill="1" applyBorder="1" applyAlignment="1">
      <alignment horizontal="center" wrapText="1"/>
    </xf>
    <xf numFmtId="0" fontId="20" fillId="3" borderId="29" xfId="0" applyFont="1" applyFill="1" applyBorder="1" applyAlignment="1">
      <alignment horizontal="center" vertical="center" wrapText="1"/>
    </xf>
    <xf numFmtId="166" fontId="22" fillId="4" borderId="44" xfId="7" applyNumberFormat="1" applyFont="1" applyFill="1" applyBorder="1" applyAlignment="1">
      <alignment vertical="center" wrapText="1"/>
    </xf>
    <xf numFmtId="166" fontId="22" fillId="4" borderId="44" xfId="7" applyNumberFormat="1" applyFont="1" applyFill="1" applyBorder="1" applyAlignment="1">
      <alignment horizontal="center" vertical="center" wrapText="1"/>
    </xf>
    <xf numFmtId="166" fontId="22" fillId="4" borderId="45" xfId="7" applyNumberFormat="1" applyFont="1" applyFill="1" applyBorder="1" applyAlignment="1">
      <alignment horizontal="center" vertical="center" wrapText="1"/>
    </xf>
    <xf numFmtId="166" fontId="22" fillId="4" borderId="54" xfId="7" applyNumberFormat="1" applyFont="1" applyFill="1" applyBorder="1" applyAlignment="1">
      <alignment horizontal="center" vertical="center" wrapText="1"/>
    </xf>
    <xf numFmtId="166" fontId="22" fillId="4" borderId="16" xfId="7" applyNumberFormat="1" applyFont="1" applyFill="1" applyBorder="1" applyAlignment="1">
      <alignment vertical="center" wrapText="1"/>
    </xf>
    <xf numFmtId="166" fontId="22" fillId="4" borderId="16" xfId="7" applyNumberFormat="1" applyFont="1" applyFill="1" applyBorder="1" applyAlignment="1">
      <alignment horizontal="center" vertical="center" wrapText="1"/>
    </xf>
    <xf numFmtId="166" fontId="22" fillId="4" borderId="57" xfId="7" applyNumberFormat="1" applyFont="1" applyFill="1" applyBorder="1" applyAlignment="1">
      <alignment horizontal="center" vertical="center" wrapText="1"/>
    </xf>
    <xf numFmtId="166" fontId="22" fillId="4" borderId="42" xfId="7" applyNumberFormat="1" applyFont="1" applyFill="1" applyBorder="1" applyAlignment="1">
      <alignment horizontal="center"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22" fillId="4" borderId="34" xfId="7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2" borderId="58" xfId="0" applyNumberFormat="1" applyFont="1" applyFill="1" applyBorder="1" applyAlignment="1">
      <alignment horizontal="center" vertical="center" wrapText="1"/>
    </xf>
    <xf numFmtId="166" fontId="22" fillId="4" borderId="35" xfId="7" applyNumberFormat="1" applyFont="1" applyFill="1" applyBorder="1" applyAlignment="1">
      <alignment horizontal="center" vertical="center" wrapText="1"/>
    </xf>
    <xf numFmtId="166" fontId="22" fillId="4" borderId="59" xfId="7" applyNumberFormat="1" applyFont="1" applyFill="1" applyBorder="1" applyAlignment="1">
      <alignment horizontal="center" vertical="center" wrapText="1"/>
    </xf>
    <xf numFmtId="166" fontId="22" fillId="4" borderId="31" xfId="7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3" fontId="4" fillId="0" borderId="1" xfId="0" quotePrefix="1" applyNumberFormat="1" applyFont="1" applyFill="1" applyBorder="1" applyAlignment="1">
      <alignment horizontal="center" vertical="center" wrapText="1"/>
    </xf>
    <xf numFmtId="167" fontId="4" fillId="0" borderId="1" xfId="0" quotePrefix="1" applyNumberFormat="1" applyFont="1" applyFill="1" applyBorder="1" applyAlignment="1">
      <alignment horizontal="center" vertical="center" wrapText="1"/>
    </xf>
    <xf numFmtId="166" fontId="19" fillId="2" borderId="0" xfId="7" applyNumberFormat="1" applyFont="1" applyFill="1" applyAlignment="1">
      <alignment vertical="center" wrapText="1"/>
    </xf>
    <xf numFmtId="166" fontId="18" fillId="2" borderId="35" xfId="7" applyNumberFormat="1" applyFont="1" applyFill="1" applyBorder="1" applyAlignment="1">
      <alignment vertical="center" wrapText="1"/>
    </xf>
    <xf numFmtId="1" fontId="18" fillId="2" borderId="34" xfId="7" applyNumberFormat="1" applyFont="1" applyFill="1" applyBorder="1" applyAlignment="1">
      <alignment horizontal="center" vertical="center" wrapText="1"/>
    </xf>
    <xf numFmtId="1" fontId="18" fillId="2" borderId="35" xfId="7" applyNumberFormat="1" applyFont="1" applyFill="1" applyBorder="1" applyAlignment="1">
      <alignment horizontal="center" vertical="center" wrapText="1"/>
    </xf>
    <xf numFmtId="166" fontId="18" fillId="2" borderId="59" xfId="7" applyNumberFormat="1" applyFont="1" applyFill="1" applyBorder="1" applyAlignment="1">
      <alignment horizontal="center" vertical="center" wrapText="1"/>
    </xf>
    <xf numFmtId="166" fontId="18" fillId="2" borderId="34" xfId="7" applyNumberFormat="1" applyFont="1" applyFill="1" applyBorder="1" applyAlignment="1">
      <alignment horizontal="center" vertical="center" wrapText="1"/>
    </xf>
    <xf numFmtId="166" fontId="18" fillId="0" borderId="59" xfId="8" applyNumberFormat="1" applyFont="1" applyFill="1" applyBorder="1" applyAlignment="1">
      <alignment horizontal="center" vertical="center" wrapText="1"/>
    </xf>
    <xf numFmtId="166" fontId="18" fillId="2" borderId="36" xfId="7" applyNumberFormat="1" applyFont="1" applyFill="1" applyBorder="1" applyAlignment="1">
      <alignment vertical="center" wrapText="1"/>
    </xf>
    <xf numFmtId="166" fontId="18" fillId="2" borderId="35" xfId="7" applyNumberFormat="1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wrapText="1"/>
    </xf>
    <xf numFmtId="0" fontId="20" fillId="3" borderId="60" xfId="0" applyFont="1" applyFill="1" applyBorder="1" applyAlignment="1">
      <alignment horizontal="center" wrapText="1"/>
    </xf>
    <xf numFmtId="0" fontId="20" fillId="3" borderId="24" xfId="0" applyFont="1" applyFill="1" applyBorder="1" applyAlignment="1">
      <alignment horizontal="center" wrapText="1"/>
    </xf>
    <xf numFmtId="165" fontId="20" fillId="0" borderId="29" xfId="0" applyNumberFormat="1" applyFont="1" applyFill="1" applyBorder="1" applyAlignment="1">
      <alignment horizontal="center" wrapText="1"/>
    </xf>
    <xf numFmtId="165" fontId="20" fillId="3" borderId="29" xfId="0" applyNumberFormat="1" applyFont="1" applyFill="1" applyBorder="1" applyAlignment="1">
      <alignment horizontal="center" wrapText="1"/>
    </xf>
    <xf numFmtId="1" fontId="22" fillId="4" borderId="44" xfId="7" applyNumberFormat="1" applyFont="1" applyFill="1" applyBorder="1" applyAlignment="1">
      <alignment horizontal="center" vertical="center" wrapText="1"/>
    </xf>
    <xf numFmtId="1" fontId="22" fillId="4" borderId="45" xfId="7" applyNumberFormat="1" applyFont="1" applyFill="1" applyBorder="1" applyAlignment="1">
      <alignment horizontal="center" vertical="center" wrapText="1"/>
    </xf>
    <xf numFmtId="167" fontId="22" fillId="4" borderId="59" xfId="8" applyNumberFormat="1" applyFont="1" applyFill="1" applyBorder="1" applyAlignment="1">
      <alignment horizontal="center" vertical="center" wrapText="1"/>
    </xf>
    <xf numFmtId="167" fontId="22" fillId="4" borderId="31" xfId="8" applyNumberFormat="1" applyFont="1" applyFill="1" applyBorder="1" applyAlignment="1">
      <alignment horizontal="center" vertical="center" wrapText="1"/>
    </xf>
    <xf numFmtId="166" fontId="22" fillId="4" borderId="0" xfId="7" applyNumberFormat="1" applyFont="1" applyFill="1" applyAlignment="1">
      <alignment horizontal="right" vertical="center" wrapText="1"/>
    </xf>
    <xf numFmtId="0" fontId="0" fillId="0" borderId="0" xfId="0" applyFill="1"/>
    <xf numFmtId="165" fontId="4" fillId="0" borderId="0" xfId="0" applyNumberFormat="1" applyFont="1" applyFill="1" applyBorder="1" applyAlignment="1">
      <alignment horizontal="center" vertical="center" wrapText="1"/>
    </xf>
    <xf numFmtId="168" fontId="18" fillId="2" borderId="34" xfId="7" applyNumberFormat="1" applyFont="1" applyFill="1" applyBorder="1" applyAlignment="1">
      <alignment horizontal="center" vertical="center" wrapText="1"/>
    </xf>
    <xf numFmtId="168" fontId="18" fillId="2" borderId="35" xfId="7" applyNumberFormat="1" applyFont="1" applyFill="1" applyBorder="1" applyAlignment="1">
      <alignment horizontal="center" vertical="center" wrapText="1"/>
    </xf>
    <xf numFmtId="165" fontId="18" fillId="0" borderId="59" xfId="8" applyNumberFormat="1" applyFont="1" applyFill="1" applyBorder="1" applyAlignment="1">
      <alignment horizontal="center" vertical="center" wrapText="1"/>
    </xf>
    <xf numFmtId="166" fontId="22" fillId="4" borderId="35" xfId="0" applyNumberFormat="1" applyFont="1" applyFill="1" applyBorder="1" applyAlignment="1">
      <alignment vertical="center" wrapText="1"/>
    </xf>
    <xf numFmtId="166" fontId="22" fillId="4" borderId="34" xfId="0" applyNumberFormat="1" applyFont="1" applyFill="1" applyBorder="1" applyAlignment="1">
      <alignment horizontal="center" vertical="center" wrapText="1"/>
    </xf>
    <xf numFmtId="166" fontId="22" fillId="4" borderId="35" xfId="0" applyNumberFormat="1" applyFont="1" applyFill="1" applyBorder="1" applyAlignment="1">
      <alignment horizontal="center" vertical="center" wrapText="1"/>
    </xf>
    <xf numFmtId="166" fontId="22" fillId="4" borderId="59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6" fontId="18" fillId="2" borderId="23" xfId="7" applyNumberFormat="1" applyFont="1" applyFill="1" applyBorder="1" applyAlignment="1">
      <alignment vertical="center" wrapText="1"/>
    </xf>
    <xf numFmtId="166" fontId="31" fillId="2" borderId="31" xfId="7" applyNumberFormat="1" applyFont="1" applyFill="1" applyBorder="1" applyAlignment="1">
      <alignment horizontal="center" vertical="center" wrapText="1"/>
    </xf>
    <xf numFmtId="166" fontId="31" fillId="2" borderId="32" xfId="7" applyNumberFormat="1" applyFont="1" applyFill="1" applyBorder="1" applyAlignment="1">
      <alignment horizontal="center" vertical="center" wrapText="1"/>
    </xf>
    <xf numFmtId="166" fontId="18" fillId="2" borderId="44" xfId="7" applyNumberFormat="1" applyFont="1" applyFill="1" applyBorder="1" applyAlignment="1">
      <alignment vertical="center" wrapText="1"/>
    </xf>
    <xf numFmtId="1" fontId="18" fillId="2" borderId="44" xfId="7" applyNumberFormat="1" applyFont="1" applyFill="1" applyBorder="1" applyAlignment="1">
      <alignment horizontal="center" vertical="center" wrapText="1"/>
    </xf>
    <xf numFmtId="1" fontId="18" fillId="2" borderId="45" xfId="7" applyNumberFormat="1" applyFont="1" applyFill="1" applyBorder="1" applyAlignment="1">
      <alignment horizontal="center" vertical="center" wrapText="1"/>
    </xf>
    <xf numFmtId="166" fontId="18" fillId="2" borderId="54" xfId="7" applyNumberFormat="1" applyFont="1" applyFill="1" applyBorder="1" applyAlignment="1">
      <alignment horizontal="center" vertical="center" wrapText="1"/>
    </xf>
    <xf numFmtId="166" fontId="18" fillId="2" borderId="16" xfId="7" applyNumberFormat="1" applyFont="1" applyFill="1" applyBorder="1" applyAlignment="1">
      <alignment vertical="center" wrapText="1"/>
    </xf>
    <xf numFmtId="166" fontId="18" fillId="2" borderId="57" xfId="7" applyNumberFormat="1" applyFont="1" applyFill="1" applyBorder="1" applyAlignment="1">
      <alignment horizontal="center" vertical="center" wrapText="1"/>
    </xf>
    <xf numFmtId="167" fontId="18" fillId="0" borderId="59" xfId="8" applyNumberFormat="1" applyFont="1" applyFill="1" applyBorder="1" applyAlignment="1">
      <alignment horizontal="center" vertical="center" wrapText="1"/>
    </xf>
    <xf numFmtId="167" fontId="18" fillId="2" borderId="31" xfId="8" applyNumberFormat="1" applyFont="1" applyFill="1" applyBorder="1" applyAlignment="1">
      <alignment horizontal="center" vertical="center" wrapText="1"/>
    </xf>
    <xf numFmtId="1" fontId="22" fillId="4" borderId="34" xfId="0" applyNumberFormat="1" applyFont="1" applyFill="1" applyBorder="1" applyAlignment="1">
      <alignment horizontal="center" vertical="center" wrapText="1"/>
    </xf>
    <xf numFmtId="1" fontId="22" fillId="4" borderId="35" xfId="0" applyNumberFormat="1" applyFont="1" applyFill="1" applyBorder="1" applyAlignment="1">
      <alignment horizontal="center" vertical="center" wrapText="1"/>
    </xf>
    <xf numFmtId="166" fontId="22" fillId="4" borderId="0" xfId="0" applyNumberFormat="1" applyFont="1" applyFill="1" applyBorder="1" applyAlignment="1">
      <alignment vertical="center" wrapText="1"/>
    </xf>
    <xf numFmtId="169" fontId="18" fillId="0" borderId="59" xfId="8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 wrapText="1"/>
    </xf>
    <xf numFmtId="165" fontId="20" fillId="0" borderId="29" xfId="0" applyNumberFormat="1" applyFont="1" applyFill="1" applyBorder="1" applyAlignment="1">
      <alignment horizontal="center" vertical="center" wrapText="1"/>
    </xf>
    <xf numFmtId="167" fontId="20" fillId="3" borderId="29" xfId="0" applyNumberFormat="1" applyFont="1" applyFill="1" applyBorder="1" applyAlignment="1">
      <alignment horizontal="center" vertical="center" wrapText="1"/>
    </xf>
    <xf numFmtId="166" fontId="18" fillId="0" borderId="0" xfId="7" applyNumberFormat="1" applyFont="1" applyFill="1" applyBorder="1" applyAlignment="1">
      <alignment vertical="center" wrapText="1"/>
    </xf>
    <xf numFmtId="166" fontId="18" fillId="2" borderId="44" xfId="7" applyNumberFormat="1" applyFont="1" applyFill="1" applyBorder="1" applyAlignment="1">
      <alignment horizontal="left" vertical="center" wrapText="1"/>
    </xf>
    <xf numFmtId="166" fontId="18" fillId="2" borderId="45" xfId="7" applyNumberFormat="1" applyFont="1" applyFill="1" applyBorder="1" applyAlignment="1">
      <alignment horizontal="center" vertical="center" wrapText="1"/>
    </xf>
    <xf numFmtId="165" fontId="18" fillId="2" borderId="31" xfId="8" applyNumberFormat="1" applyFont="1" applyFill="1" applyBorder="1" applyAlignment="1">
      <alignment horizontal="center" vertical="center" wrapText="1"/>
    </xf>
    <xf numFmtId="166" fontId="18" fillId="0" borderId="0" xfId="7" applyNumberFormat="1" applyFont="1" applyFill="1" applyAlignment="1">
      <alignment vertical="center" wrapText="1"/>
    </xf>
    <xf numFmtId="169" fontId="18" fillId="2" borderId="0" xfId="7" applyNumberFormat="1" applyFont="1" applyFill="1" applyAlignment="1">
      <alignment vertical="center" wrapText="1"/>
    </xf>
    <xf numFmtId="165" fontId="4" fillId="0" borderId="1" xfId="4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49" fontId="4" fillId="4" borderId="3" xfId="2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65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0" fontId="39" fillId="4" borderId="0" xfId="1" applyFont="1" applyFill="1"/>
    <xf numFmtId="0" fontId="39" fillId="4" borderId="1" xfId="1" applyFont="1" applyFill="1" applyBorder="1" applyAlignment="1">
      <alignment horizontal="center" vertical="center"/>
    </xf>
    <xf numFmtId="167" fontId="39" fillId="4" borderId="1" xfId="9" applyNumberFormat="1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>
      <alignment horizontal="center" vertical="center"/>
    </xf>
    <xf numFmtId="0" fontId="6" fillId="4" borderId="0" xfId="1" applyFont="1" applyFill="1"/>
    <xf numFmtId="0" fontId="6" fillId="0" borderId="1" xfId="1" applyFont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 wrapText="1"/>
    </xf>
    <xf numFmtId="0" fontId="9" fillId="4" borderId="0" xfId="1" applyFill="1"/>
    <xf numFmtId="0" fontId="6" fillId="4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7" fontId="4" fillId="4" borderId="1" xfId="0" quotePrefix="1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0" fillId="4" borderId="58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3" fillId="4" borderId="0" xfId="0" applyFont="1" applyFill="1"/>
    <xf numFmtId="167" fontId="6" fillId="4" borderId="1" xfId="0" quotePrefix="1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166" fontId="22" fillId="4" borderId="34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wrapText="1"/>
    </xf>
    <xf numFmtId="166" fontId="22" fillId="4" borderId="31" xfId="7" applyNumberFormat="1" applyFont="1" applyFill="1" applyBorder="1" applyAlignment="1">
      <alignment vertical="center" wrapText="1"/>
    </xf>
    <xf numFmtId="166" fontId="18" fillId="2" borderId="36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wrapText="1"/>
    </xf>
    <xf numFmtId="166" fontId="18" fillId="2" borderId="35" xfId="7" applyNumberFormat="1" applyFont="1" applyFill="1" applyBorder="1" applyAlignment="1">
      <alignment vertical="center" wrapText="1"/>
    </xf>
    <xf numFmtId="165" fontId="12" fillId="4" borderId="1" xfId="2" applyNumberFormat="1" applyFont="1" applyFill="1" applyBorder="1" applyAlignment="1">
      <alignment horizontal="center" vertical="center" wrapText="1"/>
    </xf>
    <xf numFmtId="165" fontId="4" fillId="2" borderId="1" xfId="5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20" fillId="3" borderId="29" xfId="0" applyFont="1" applyFill="1" applyBorder="1" applyAlignment="1">
      <alignment horizontal="center" vertical="center" wrapText="1"/>
    </xf>
    <xf numFmtId="1" fontId="18" fillId="2" borderId="41" xfId="7" applyNumberFormat="1" applyFont="1" applyFill="1" applyBorder="1" applyAlignment="1">
      <alignment horizontal="center" vertical="center" wrapText="1"/>
    </xf>
    <xf numFmtId="1" fontId="18" fillId="2" borderId="17" xfId="7" applyNumberFormat="1" applyFont="1" applyFill="1" applyBorder="1" applyAlignment="1">
      <alignment horizontal="center" vertical="center" wrapText="1"/>
    </xf>
    <xf numFmtId="166" fontId="18" fillId="2" borderId="41" xfId="7" applyNumberFormat="1" applyFont="1" applyFill="1" applyBorder="1" applyAlignment="1">
      <alignment horizontal="center" vertical="center" wrapText="1"/>
    </xf>
    <xf numFmtId="166" fontId="18" fillId="2" borderId="18" xfId="7" applyNumberFormat="1" applyFont="1" applyFill="1" applyBorder="1" applyAlignment="1">
      <alignment horizontal="center" vertical="center" wrapText="1"/>
    </xf>
    <xf numFmtId="166" fontId="19" fillId="4" borderId="0" xfId="7" applyNumberFormat="1" applyFont="1" applyFill="1" applyAlignment="1">
      <alignment vertical="center" wrapText="1"/>
    </xf>
    <xf numFmtId="166" fontId="18" fillId="2" borderId="0" xfId="7" applyNumberFormat="1" applyFont="1" applyFill="1" applyAlignment="1">
      <alignment horizontal="right" vertical="center" wrapText="1"/>
    </xf>
    <xf numFmtId="166" fontId="21" fillId="4" borderId="0" xfId="7" applyNumberFormat="1" applyFont="1" applyFill="1" applyAlignment="1">
      <alignment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6" fontId="22" fillId="4" borderId="31" xfId="7" applyNumberFormat="1" applyFont="1" applyFill="1" applyBorder="1" applyAlignment="1">
      <alignment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8" fillId="0" borderId="2" xfId="7" applyNumberFormat="1" applyFont="1" applyFill="1" applyBorder="1" applyAlignment="1">
      <alignment horizontal="center"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18" fillId="2" borderId="36" xfId="7" applyNumberFormat="1" applyFont="1" applyFill="1" applyBorder="1" applyAlignment="1">
      <alignment vertical="center" wrapText="1"/>
    </xf>
    <xf numFmtId="166" fontId="18" fillId="2" borderId="31" xfId="7" applyNumberFormat="1" applyFont="1" applyFill="1" applyBorder="1" applyAlignment="1">
      <alignment vertical="center" wrapText="1"/>
    </xf>
    <xf numFmtId="166" fontId="18" fillId="2" borderId="41" xfId="7" applyNumberFormat="1" applyFont="1" applyFill="1" applyBorder="1" applyAlignment="1">
      <alignment vertical="center" wrapText="1"/>
    </xf>
    <xf numFmtId="166" fontId="22" fillId="4" borderId="0" xfId="7" applyNumberFormat="1" applyFont="1" applyFill="1" applyAlignment="1">
      <alignment horizontal="right" vertical="center" wrapText="1"/>
    </xf>
    <xf numFmtId="166" fontId="22" fillId="4" borderId="36" xfId="0" applyNumberFormat="1" applyFont="1" applyFill="1" applyBorder="1" applyAlignment="1">
      <alignment vertical="center" wrapText="1"/>
    </xf>
    <xf numFmtId="166" fontId="22" fillId="4" borderId="14" xfId="0" applyNumberFormat="1" applyFont="1" applyFill="1" applyBorder="1" applyAlignment="1">
      <alignment horizontal="left" vertical="center" wrapText="1"/>
    </xf>
    <xf numFmtId="166" fontId="22" fillId="4" borderId="29" xfId="0" applyNumberFormat="1" applyFont="1" applyFill="1" applyBorder="1" applyAlignment="1">
      <alignment horizontal="left" vertical="center" wrapText="1"/>
    </xf>
    <xf numFmtId="166" fontId="18" fillId="2" borderId="2" xfId="7" applyNumberFormat="1" applyFont="1" applyFill="1" applyBorder="1" applyAlignment="1">
      <alignment horizontal="center" vertical="center" wrapText="1"/>
    </xf>
    <xf numFmtId="166" fontId="18" fillId="2" borderId="35" xfId="7" applyNumberFormat="1" applyFont="1" applyFill="1" applyBorder="1" applyAlignment="1">
      <alignment vertical="center" wrapText="1"/>
    </xf>
    <xf numFmtId="166" fontId="18" fillId="2" borderId="34" xfId="7" applyNumberFormat="1" applyFont="1" applyFill="1" applyBorder="1" applyAlignment="1">
      <alignment vertical="center" wrapText="1"/>
    </xf>
    <xf numFmtId="0" fontId="20" fillId="3" borderId="32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38" fillId="3" borderId="0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166" fontId="18" fillId="0" borderId="0" xfId="7" applyNumberFormat="1" applyFont="1" applyFill="1" applyAlignment="1">
      <alignment horizontal="right" vertical="center" wrapText="1"/>
    </xf>
    <xf numFmtId="167" fontId="20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20" fillId="3" borderId="29" xfId="0" applyNumberFormat="1" applyFont="1" applyFill="1" applyBorder="1" applyAlignment="1">
      <alignment horizontal="center" vertical="center" wrapText="1"/>
    </xf>
    <xf numFmtId="165" fontId="20" fillId="3" borderId="29" xfId="0" applyNumberFormat="1" applyFont="1" applyFill="1" applyBorder="1" applyAlignment="1">
      <alignment horizontal="center" vertical="center" wrapText="1"/>
    </xf>
    <xf numFmtId="0" fontId="20" fillId="3" borderId="60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37" fillId="3" borderId="29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5" fillId="4" borderId="1" xfId="5" applyFont="1" applyFill="1" applyBorder="1" applyAlignment="1">
      <alignment horizontal="center" vertical="center"/>
    </xf>
    <xf numFmtId="1" fontId="22" fillId="4" borderId="16" xfId="7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166" fontId="18" fillId="4" borderId="35" xfId="7" applyNumberFormat="1" applyFont="1" applyFill="1" applyBorder="1" applyAlignment="1">
      <alignment vertical="center" wrapText="1"/>
    </xf>
    <xf numFmtId="1" fontId="18" fillId="4" borderId="35" xfId="7" applyNumberFormat="1" applyFont="1" applyFill="1" applyBorder="1" applyAlignment="1">
      <alignment horizontal="center" vertical="center" wrapText="1"/>
    </xf>
    <xf numFmtId="1" fontId="18" fillId="4" borderId="34" xfId="7" applyNumberFormat="1" applyFont="1" applyFill="1" applyBorder="1" applyAlignment="1">
      <alignment horizontal="center" vertical="center" wrapText="1"/>
    </xf>
    <xf numFmtId="166" fontId="18" fillId="4" borderId="35" xfId="7" applyNumberFormat="1" applyFont="1" applyFill="1" applyBorder="1" applyAlignment="1">
      <alignment horizontal="center" vertical="center" wrapText="1"/>
    </xf>
    <xf numFmtId="166" fontId="18" fillId="4" borderId="59" xfId="7" applyNumberFormat="1" applyFont="1" applyFill="1" applyBorder="1" applyAlignment="1">
      <alignment horizontal="center" vertical="center" wrapText="1"/>
    </xf>
    <xf numFmtId="165" fontId="4" fillId="4" borderId="1" xfId="4" applyNumberFormat="1" applyFont="1" applyFill="1" applyBorder="1" applyAlignment="1">
      <alignment horizontal="center" vertical="center" wrapText="1"/>
    </xf>
    <xf numFmtId="167" fontId="6" fillId="4" borderId="1" xfId="6" applyNumberFormat="1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0" fontId="20" fillId="4" borderId="29" xfId="0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167" fontId="4" fillId="4" borderId="1" xfId="1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vertical="center" wrapText="1"/>
    </xf>
    <xf numFmtId="0" fontId="15" fillId="0" borderId="0" xfId="5" applyFont="1" applyAlignment="1">
      <alignment horizontal="right" vertical="center"/>
    </xf>
    <xf numFmtId="0" fontId="6" fillId="0" borderId="0" xfId="5" applyFont="1" applyAlignment="1">
      <alignment horizontal="right" vertical="center"/>
    </xf>
    <xf numFmtId="0" fontId="0" fillId="4" borderId="0" xfId="0" applyFill="1" applyAlignment="1">
      <alignment vertical="center"/>
    </xf>
    <xf numFmtId="0" fontId="15" fillId="2" borderId="1" xfId="5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6" fontId="18" fillId="2" borderId="35" xfId="7" applyNumberFormat="1" applyFont="1" applyFill="1" applyBorder="1" applyAlignment="1">
      <alignment vertical="center" wrapText="1"/>
    </xf>
    <xf numFmtId="166" fontId="22" fillId="4" borderId="36" xfId="0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wrapText="1"/>
    </xf>
    <xf numFmtId="166" fontId="18" fillId="2" borderId="16" xfId="7" applyNumberFormat="1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wrapText="1"/>
    </xf>
    <xf numFmtId="166" fontId="18" fillId="2" borderId="31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wrapText="1"/>
    </xf>
    <xf numFmtId="166" fontId="18" fillId="2" borderId="34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20" fillId="4" borderId="29" xfId="0" applyNumberFormat="1" applyFont="1" applyFill="1" applyBorder="1" applyAlignment="1">
      <alignment horizontal="center" vertical="center" wrapText="1"/>
    </xf>
    <xf numFmtId="166" fontId="18" fillId="4" borderId="23" xfId="7" applyNumberFormat="1" applyFont="1" applyFill="1" applyBorder="1" applyAlignment="1">
      <alignment vertical="center" wrapText="1"/>
    </xf>
    <xf numFmtId="166" fontId="18" fillId="4" borderId="2" xfId="7" applyNumberFormat="1" applyFont="1" applyFill="1" applyBorder="1" applyAlignment="1">
      <alignment horizontal="center" vertical="center" wrapText="1"/>
    </xf>
    <xf numFmtId="165" fontId="18" fillId="4" borderId="42" xfId="8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35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" fillId="4" borderId="0" xfId="0" applyFont="1" applyFill="1" applyAlignment="1">
      <alignment horizontal="center"/>
    </xf>
    <xf numFmtId="37" fontId="7" fillId="4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8" fillId="2" borderId="29" xfId="0" applyFont="1" applyFill="1" applyBorder="1" applyAlignment="1">
      <alignment horizontal="center" vertical="center" wrapText="1"/>
    </xf>
    <xf numFmtId="166" fontId="18" fillId="4" borderId="0" xfId="7" applyNumberFormat="1" applyFont="1" applyFill="1" applyAlignment="1">
      <alignment vertical="center" wrapText="1"/>
    </xf>
    <xf numFmtId="166" fontId="18" fillId="4" borderId="34" xfId="7" applyNumberFormat="1" applyFont="1" applyFill="1" applyBorder="1" applyAlignment="1">
      <alignment horizontal="center" vertical="center" wrapText="1"/>
    </xf>
    <xf numFmtId="166" fontId="18" fillId="4" borderId="59" xfId="8" applyNumberFormat="1" applyFont="1" applyFill="1" applyBorder="1" applyAlignment="1">
      <alignment horizontal="center" vertical="center" wrapText="1"/>
    </xf>
    <xf numFmtId="166" fontId="18" fillId="4" borderId="36" xfId="7" applyNumberFormat="1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6" fontId="18" fillId="4" borderId="0" xfId="7" applyNumberFormat="1" applyFont="1" applyFill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43" fillId="0" borderId="0" xfId="0" applyFont="1" applyFill="1"/>
    <xf numFmtId="167" fontId="6" fillId="4" borderId="1" xfId="9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20" fillId="3" borderId="29" xfId="0" applyFont="1" applyFill="1" applyBorder="1" applyAlignment="1">
      <alignment wrapText="1"/>
    </xf>
    <xf numFmtId="0" fontId="20" fillId="3" borderId="29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vertical="center" wrapText="1"/>
    </xf>
    <xf numFmtId="165" fontId="12" fillId="4" borderId="1" xfId="0" applyNumberFormat="1" applyFont="1" applyFill="1" applyBorder="1" applyAlignment="1">
      <alignment horizontal="center"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6" fontId="19" fillId="4" borderId="0" xfId="7" applyNumberFormat="1" applyFont="1" applyFill="1" applyAlignment="1">
      <alignment vertical="center" wrapText="1"/>
    </xf>
    <xf numFmtId="166" fontId="22" fillId="4" borderId="31" xfId="7" applyNumberFormat="1" applyFont="1" applyFill="1" applyBorder="1" applyAlignment="1">
      <alignment vertical="center" wrapText="1"/>
    </xf>
    <xf numFmtId="0" fontId="20" fillId="4" borderId="29" xfId="0" applyFont="1" applyFill="1" applyBorder="1" applyAlignment="1">
      <alignment wrapText="1"/>
    </xf>
    <xf numFmtId="166" fontId="22" fillId="4" borderId="34" xfId="7" applyNumberFormat="1" applyFont="1" applyFill="1" applyBorder="1" applyAlignment="1">
      <alignment vertical="center" wrapText="1"/>
    </xf>
    <xf numFmtId="166" fontId="18" fillId="4" borderId="2" xfId="7" applyNumberFormat="1" applyFont="1" applyFill="1" applyBorder="1" applyAlignment="1">
      <alignment horizontal="center" vertical="center" wrapText="1"/>
    </xf>
    <xf numFmtId="166" fontId="18" fillId="4" borderId="31" xfId="7" applyNumberFormat="1" applyFont="1" applyFill="1" applyBorder="1" applyAlignment="1">
      <alignment vertical="center" wrapText="1"/>
    </xf>
    <xf numFmtId="166" fontId="18" fillId="4" borderId="36" xfId="7" applyNumberFormat="1" applyFont="1" applyFill="1" applyBorder="1" applyAlignment="1">
      <alignment vertical="center" wrapText="1"/>
    </xf>
    <xf numFmtId="0" fontId="4" fillId="4" borderId="58" xfId="1" applyFont="1" applyFill="1" applyBorder="1" applyAlignment="1">
      <alignment horizontal="center" vertical="center"/>
    </xf>
    <xf numFmtId="167" fontId="4" fillId="4" borderId="1" xfId="9" applyNumberFormat="1" applyFont="1" applyFill="1" applyBorder="1" applyAlignment="1">
      <alignment horizontal="center" vertical="center"/>
    </xf>
    <xf numFmtId="166" fontId="18" fillId="4" borderId="0" xfId="7" applyNumberFormat="1" applyFont="1" applyFill="1" applyAlignment="1">
      <alignment horizontal="right" vertical="center" wrapText="1"/>
    </xf>
    <xf numFmtId="166" fontId="18" fillId="4" borderId="16" xfId="0" applyNumberFormat="1" applyFont="1" applyFill="1" applyBorder="1" applyAlignment="1">
      <alignment horizontal="center" vertical="center" wrapText="1"/>
    </xf>
    <xf numFmtId="166" fontId="18" fillId="4" borderId="16" xfId="7" applyNumberFormat="1" applyFont="1" applyFill="1" applyBorder="1" applyAlignment="1">
      <alignment horizontal="center" vertical="center" wrapText="1"/>
    </xf>
    <xf numFmtId="166" fontId="18" fillId="4" borderId="42" xfId="7" applyNumberFormat="1" applyFont="1" applyFill="1" applyBorder="1" applyAlignment="1">
      <alignment horizontal="center" vertical="center" wrapText="1"/>
    </xf>
    <xf numFmtId="168" fontId="18" fillId="4" borderId="34" xfId="7" applyNumberFormat="1" applyFont="1" applyFill="1" applyBorder="1" applyAlignment="1">
      <alignment horizontal="center" vertical="center" wrapText="1"/>
    </xf>
    <xf numFmtId="168" fontId="18" fillId="4" borderId="35" xfId="7" applyNumberFormat="1" applyFont="1" applyFill="1" applyBorder="1" applyAlignment="1">
      <alignment horizontal="center" vertical="center" wrapText="1"/>
    </xf>
    <xf numFmtId="165" fontId="18" fillId="4" borderId="59" xfId="8" applyNumberFormat="1" applyFont="1" applyFill="1" applyBorder="1" applyAlignment="1">
      <alignment horizontal="center" vertical="center" wrapText="1"/>
    </xf>
    <xf numFmtId="166" fontId="31" fillId="4" borderId="31" xfId="7" applyNumberFormat="1" applyFont="1" applyFill="1" applyBorder="1" applyAlignment="1">
      <alignment horizontal="center" vertical="center" wrapText="1"/>
    </xf>
    <xf numFmtId="166" fontId="31" fillId="4" borderId="32" xfId="7" applyNumberFormat="1" applyFont="1" applyFill="1" applyBorder="1" applyAlignment="1">
      <alignment horizontal="center" vertical="center" wrapText="1"/>
    </xf>
    <xf numFmtId="166" fontId="18" fillId="4" borderId="1" xfId="7" applyNumberFormat="1" applyFont="1" applyFill="1" applyBorder="1" applyAlignment="1">
      <alignment vertical="center" wrapText="1"/>
    </xf>
    <xf numFmtId="166" fontId="18" fillId="4" borderId="1" xfId="7" applyNumberFormat="1" applyFont="1" applyFill="1" applyBorder="1" applyAlignment="1">
      <alignment horizontal="center" vertical="center" wrapText="1"/>
    </xf>
    <xf numFmtId="165" fontId="18" fillId="4" borderId="1" xfId="8" applyNumberFormat="1" applyFont="1" applyFill="1" applyBorder="1" applyAlignment="1">
      <alignment horizontal="center" vertical="center" wrapText="1"/>
    </xf>
    <xf numFmtId="166" fontId="18" fillId="4" borderId="44" xfId="7" applyNumberFormat="1" applyFont="1" applyFill="1" applyBorder="1" applyAlignment="1">
      <alignment vertical="center" wrapText="1"/>
    </xf>
    <xf numFmtId="1" fontId="18" fillId="4" borderId="44" xfId="7" applyNumberFormat="1" applyFont="1" applyFill="1" applyBorder="1" applyAlignment="1">
      <alignment horizontal="center" vertical="center" wrapText="1"/>
    </xf>
    <xf numFmtId="1" fontId="18" fillId="4" borderId="45" xfId="7" applyNumberFormat="1" applyFont="1" applyFill="1" applyBorder="1" applyAlignment="1">
      <alignment horizontal="center" vertical="center" wrapText="1"/>
    </xf>
    <xf numFmtId="166" fontId="18" fillId="4" borderId="54" xfId="7" applyNumberFormat="1" applyFont="1" applyFill="1" applyBorder="1" applyAlignment="1">
      <alignment horizontal="center" vertical="center" wrapText="1"/>
    </xf>
    <xf numFmtId="166" fontId="18" fillId="4" borderId="16" xfId="7" applyNumberFormat="1" applyFont="1" applyFill="1" applyBorder="1" applyAlignment="1">
      <alignment vertical="center" wrapText="1"/>
    </xf>
    <xf numFmtId="166" fontId="18" fillId="4" borderId="57" xfId="7" applyNumberFormat="1" applyFont="1" applyFill="1" applyBorder="1" applyAlignment="1">
      <alignment horizontal="center" vertical="center" wrapText="1"/>
    </xf>
    <xf numFmtId="166" fontId="18" fillId="4" borderId="34" xfId="7" applyNumberFormat="1" applyFont="1" applyFill="1" applyBorder="1" applyAlignment="1">
      <alignment vertical="center" wrapText="1"/>
    </xf>
    <xf numFmtId="167" fontId="18" fillId="4" borderId="59" xfId="8" applyNumberFormat="1" applyFont="1" applyFill="1" applyBorder="1" applyAlignment="1">
      <alignment horizontal="center" vertical="center" wrapText="1"/>
    </xf>
    <xf numFmtId="167" fontId="18" fillId="4" borderId="31" xfId="8" applyNumberFormat="1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wrapText="1"/>
    </xf>
    <xf numFmtId="167" fontId="20" fillId="4" borderId="29" xfId="0" applyNumberFormat="1" applyFont="1" applyFill="1" applyBorder="1" applyAlignment="1">
      <alignment horizontal="center" wrapText="1"/>
    </xf>
    <xf numFmtId="4" fontId="20" fillId="4" borderId="29" xfId="0" applyNumberFormat="1" applyFont="1" applyFill="1" applyBorder="1" applyAlignment="1">
      <alignment horizontal="center" wrapText="1"/>
    </xf>
    <xf numFmtId="165" fontId="20" fillId="4" borderId="29" xfId="0" applyNumberFormat="1" applyFont="1" applyFill="1" applyBorder="1" applyAlignment="1">
      <alignment horizont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58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3" fillId="4" borderId="0" xfId="0" applyFont="1" applyFill="1"/>
    <xf numFmtId="0" fontId="43" fillId="4" borderId="0" xfId="0" applyFont="1" applyFill="1" applyAlignment="1">
      <alignment horizontal="center"/>
    </xf>
    <xf numFmtId="165" fontId="4" fillId="4" borderId="0" xfId="0" applyNumberFormat="1" applyFont="1" applyFill="1" applyAlignment="1">
      <alignment horizontal="right" vertical="center" wrapText="1"/>
    </xf>
    <xf numFmtId="2" fontId="6" fillId="4" borderId="1" xfId="1" applyNumberFormat="1" applyFont="1" applyFill="1" applyBorder="1" applyAlignment="1">
      <alignment horizontal="center" vertical="center"/>
    </xf>
    <xf numFmtId="37" fontId="4" fillId="4" borderId="1" xfId="0" quotePrefix="1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8" fillId="2" borderId="0" xfId="7" applyNumberFormat="1" applyFont="1" applyFill="1" applyAlignment="1">
      <alignment horizontal="right" vertical="center" wrapText="1"/>
    </xf>
    <xf numFmtId="166" fontId="21" fillId="4" borderId="0" xfId="7" applyNumberFormat="1" applyFont="1" applyFill="1" applyAlignment="1">
      <alignment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6" fontId="18" fillId="2" borderId="34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44" fillId="4" borderId="0" xfId="0" applyFont="1" applyFill="1" applyAlignment="1">
      <alignment horizontal="center" vertical="center"/>
    </xf>
    <xf numFmtId="167" fontId="6" fillId="4" borderId="1" xfId="11" applyNumberFormat="1" applyFont="1" applyFill="1" applyBorder="1" applyAlignment="1">
      <alignment horizontal="center" vertical="center"/>
    </xf>
    <xf numFmtId="166" fontId="18" fillId="2" borderId="36" xfId="7" applyNumberFormat="1" applyFont="1" applyFill="1" applyBorder="1" applyAlignment="1">
      <alignment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9" fillId="4" borderId="0" xfId="7" applyNumberFormat="1" applyFont="1" applyFill="1" applyAlignment="1">
      <alignment vertical="center" wrapText="1"/>
    </xf>
    <xf numFmtId="166" fontId="18" fillId="2" borderId="0" xfId="7" applyNumberFormat="1" applyFont="1" applyFill="1" applyAlignment="1">
      <alignment horizontal="right" vertical="center" wrapText="1"/>
    </xf>
    <xf numFmtId="166" fontId="21" fillId="4" borderId="0" xfId="7" applyNumberFormat="1" applyFont="1" applyFill="1" applyAlignment="1">
      <alignment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6" fontId="18" fillId="2" borderId="34" xfId="7" applyNumberFormat="1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horizontal="center" vertical="center" wrapText="1"/>
    </xf>
    <xf numFmtId="166" fontId="18" fillId="2" borderId="35" xfId="7" applyNumberFormat="1" applyFont="1" applyFill="1" applyBorder="1" applyAlignment="1">
      <alignment vertical="center" wrapText="1"/>
    </xf>
    <xf numFmtId="166" fontId="18" fillId="4" borderId="0" xfId="7" applyNumberFormat="1" applyFont="1" applyFill="1" applyBorder="1" applyAlignment="1">
      <alignment vertical="center" wrapText="1"/>
    </xf>
    <xf numFmtId="166" fontId="39" fillId="0" borderId="3" xfId="1" applyNumberFormat="1" applyFont="1" applyFill="1" applyBorder="1" applyAlignment="1">
      <alignment horizontal="center" vertical="center"/>
    </xf>
    <xf numFmtId="167" fontId="18" fillId="2" borderId="9" xfId="8" applyNumberFormat="1" applyFont="1" applyFill="1" applyBorder="1" applyAlignment="1">
      <alignment horizontal="center" vertical="center" wrapText="1"/>
    </xf>
    <xf numFmtId="166" fontId="18" fillId="2" borderId="1" xfId="7" applyNumberFormat="1" applyFont="1" applyFill="1" applyBorder="1" applyAlignment="1">
      <alignment vertical="center" wrapText="1"/>
    </xf>
    <xf numFmtId="167" fontId="22" fillId="4" borderId="9" xfId="8" applyNumberFormat="1" applyFont="1" applyFill="1" applyBorder="1" applyAlignment="1">
      <alignment horizontal="center" vertical="center" wrapText="1"/>
    </xf>
    <xf numFmtId="166" fontId="22" fillId="4" borderId="1" xfId="7" applyNumberFormat="1" applyFont="1" applyFill="1" applyBorder="1" applyAlignment="1">
      <alignment vertical="center" wrapText="1"/>
    </xf>
    <xf numFmtId="0" fontId="39" fillId="0" borderId="1" xfId="1" applyFont="1" applyFill="1" applyBorder="1" applyAlignment="1">
      <alignment horizontal="center" vertical="center" wrapText="1"/>
    </xf>
    <xf numFmtId="167" fontId="39" fillId="0" borderId="1" xfId="9" applyNumberFormat="1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22" fillId="4" borderId="31" xfId="7" applyNumberFormat="1" applyFont="1" applyFill="1" applyBorder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21" fillId="4" borderId="0" xfId="7" applyNumberFormat="1" applyFont="1" applyFill="1" applyAlignment="1">
      <alignment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wrapText="1"/>
    </xf>
    <xf numFmtId="166" fontId="18" fillId="4" borderId="34" xfId="7" applyNumberFormat="1" applyFont="1" applyFill="1" applyBorder="1" applyAlignment="1">
      <alignment vertical="center" wrapText="1"/>
    </xf>
    <xf numFmtId="166" fontId="18" fillId="4" borderId="36" xfId="7" applyNumberFormat="1" applyFont="1" applyFill="1" applyBorder="1" applyAlignment="1">
      <alignment vertical="center" wrapText="1"/>
    </xf>
    <xf numFmtId="166" fontId="18" fillId="4" borderId="16" xfId="7" applyNumberFormat="1" applyFont="1" applyFill="1" applyBorder="1" applyAlignment="1">
      <alignment horizontal="center" vertical="center" wrapText="1"/>
    </xf>
    <xf numFmtId="166" fontId="18" fillId="4" borderId="35" xfId="7" applyNumberFormat="1" applyFont="1" applyFill="1" applyBorder="1" applyAlignment="1">
      <alignment vertical="center" wrapText="1"/>
    </xf>
    <xf numFmtId="166" fontId="18" fillId="4" borderId="31" xfId="7" applyNumberFormat="1" applyFont="1" applyFill="1" applyBorder="1" applyAlignment="1">
      <alignment vertical="center" wrapText="1"/>
    </xf>
    <xf numFmtId="166" fontId="18" fillId="4" borderId="2" xfId="7" applyNumberFormat="1" applyFont="1" applyFill="1" applyBorder="1" applyAlignment="1">
      <alignment horizontal="center" vertical="center" wrapText="1"/>
    </xf>
    <xf numFmtId="166" fontId="18" fillId="4" borderId="0" xfId="7" applyNumberFormat="1" applyFont="1" applyFill="1" applyAlignment="1">
      <alignment horizontal="right" vertical="center" wrapText="1"/>
    </xf>
    <xf numFmtId="0" fontId="20" fillId="4" borderId="29" xfId="0" applyFont="1" applyFill="1" applyBorder="1" applyAlignment="1">
      <alignment vertical="center" wrapText="1"/>
    </xf>
    <xf numFmtId="0" fontId="45" fillId="0" borderId="0" xfId="0" applyFont="1" applyFill="1"/>
    <xf numFmtId="0" fontId="47" fillId="0" borderId="1" xfId="0" applyFont="1" applyFill="1" applyBorder="1" applyAlignment="1">
      <alignment horizontal="center" wrapText="1"/>
    </xf>
    <xf numFmtId="167" fontId="40" fillId="0" borderId="1" xfId="9" applyNumberFormat="1" applyFont="1" applyFill="1" applyBorder="1" applyAlignment="1">
      <alignment horizontal="center" vertical="center"/>
    </xf>
    <xf numFmtId="0" fontId="47" fillId="0" borderId="0" xfId="0" applyFont="1" applyFill="1"/>
    <xf numFmtId="0" fontId="41" fillId="0" borderId="0" xfId="0" applyFont="1" applyFill="1"/>
    <xf numFmtId="0" fontId="48" fillId="0" borderId="0" xfId="0" applyFont="1" applyFill="1"/>
    <xf numFmtId="0" fontId="49" fillId="0" borderId="1" xfId="0" applyFont="1" applyFill="1" applyBorder="1" applyAlignment="1">
      <alignment horizontal="center" wrapText="1"/>
    </xf>
    <xf numFmtId="0" fontId="49" fillId="0" borderId="1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0" fontId="43" fillId="0" borderId="1" xfId="0" applyFont="1" applyFill="1" applyBorder="1"/>
    <xf numFmtId="165" fontId="0" fillId="4" borderId="1" xfId="0" applyNumberFormat="1" applyFill="1" applyBorder="1" applyAlignment="1">
      <alignment horizontal="center" vertical="center"/>
    </xf>
    <xf numFmtId="0" fontId="20" fillId="4" borderId="60" xfId="0" applyFont="1" applyFill="1" applyBorder="1" applyAlignment="1">
      <alignment horizontal="center" wrapText="1"/>
    </xf>
    <xf numFmtId="0" fontId="20" fillId="4" borderId="24" xfId="0" applyFont="1" applyFill="1" applyBorder="1" applyAlignment="1">
      <alignment horizontal="center" wrapText="1"/>
    </xf>
    <xf numFmtId="0" fontId="37" fillId="4" borderId="29" xfId="0" applyFont="1" applyFill="1" applyBorder="1" applyAlignment="1">
      <alignment horizontal="center" wrapText="1"/>
    </xf>
    <xf numFmtId="0" fontId="0" fillId="4" borderId="0" xfId="0" applyFill="1" applyBorder="1" applyAlignment="1">
      <alignment vertical="center"/>
    </xf>
    <xf numFmtId="0" fontId="38" fillId="4" borderId="0" xfId="0" applyFont="1" applyFill="1" applyBorder="1" applyAlignment="1">
      <alignment vertical="center" wrapText="1"/>
    </xf>
    <xf numFmtId="169" fontId="0" fillId="4" borderId="0" xfId="0" applyNumberFormat="1" applyFill="1" applyAlignment="1">
      <alignment vertical="center"/>
    </xf>
    <xf numFmtId="0" fontId="20" fillId="4" borderId="49" xfId="0" applyFont="1" applyFill="1" applyBorder="1" applyAlignment="1">
      <alignment horizontal="center" vertical="center" wrapText="1"/>
    </xf>
    <xf numFmtId="167" fontId="20" fillId="4" borderId="29" xfId="0" applyNumberFormat="1" applyFont="1" applyFill="1" applyBorder="1" applyAlignment="1">
      <alignment horizontal="center" vertical="center" wrapText="1"/>
    </xf>
    <xf numFmtId="167" fontId="0" fillId="4" borderId="0" xfId="0" applyNumberFormat="1" applyFill="1" applyAlignment="1">
      <alignment vertical="center"/>
    </xf>
    <xf numFmtId="4" fontId="20" fillId="4" borderId="29" xfId="0" applyNumberFormat="1" applyFont="1" applyFill="1" applyBorder="1" applyAlignment="1">
      <alignment horizontal="center" vertical="center" wrapText="1"/>
    </xf>
    <xf numFmtId="165" fontId="20" fillId="4" borderId="29" xfId="0" applyNumberFormat="1" applyFont="1" applyFill="1" applyBorder="1" applyAlignment="1">
      <alignment horizontal="center" vertical="center" wrapText="1"/>
    </xf>
    <xf numFmtId="167" fontId="12" fillId="4" borderId="1" xfId="0" applyNumberFormat="1" applyFont="1" applyFill="1" applyBorder="1" applyAlignment="1">
      <alignment horizontal="center" vertical="center" wrapText="1"/>
    </xf>
    <xf numFmtId="0" fontId="13" fillId="4" borderId="0" xfId="1" applyFont="1" applyFill="1"/>
    <xf numFmtId="3" fontId="4" fillId="4" borderId="1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165" fontId="4" fillId="4" borderId="2" xfId="0" quotePrefix="1" applyNumberFormat="1" applyFont="1" applyFill="1" applyBorder="1" applyAlignment="1">
      <alignment horizontal="center" vertical="center" wrapText="1"/>
    </xf>
    <xf numFmtId="0" fontId="15" fillId="4" borderId="0" xfId="5" applyFont="1" applyFill="1" applyAlignment="1">
      <alignment horizontal="right" vertical="center"/>
    </xf>
    <xf numFmtId="0" fontId="6" fillId="4" borderId="0" xfId="5" applyFont="1" applyFill="1" applyAlignment="1">
      <alignment horizontal="right" vertical="center"/>
    </xf>
    <xf numFmtId="0" fontId="6" fillId="4" borderId="1" xfId="5" applyFont="1" applyFill="1" applyBorder="1" applyAlignment="1">
      <alignment horizontal="center" vertical="center" wrapText="1"/>
    </xf>
    <xf numFmtId="165" fontId="4" fillId="4" borderId="1" xfId="5" applyNumberFormat="1" applyFont="1" applyFill="1" applyBorder="1" applyAlignment="1">
      <alignment horizontal="center" vertical="center"/>
    </xf>
    <xf numFmtId="165" fontId="0" fillId="4" borderId="0" xfId="0" applyNumberFormat="1" applyFill="1" applyAlignment="1">
      <alignment vertical="center"/>
    </xf>
    <xf numFmtId="167" fontId="4" fillId="4" borderId="1" xfId="6" applyNumberFormat="1" applyFont="1" applyFill="1" applyBorder="1" applyAlignment="1">
      <alignment horizontal="center" vertical="center" wrapText="1"/>
    </xf>
    <xf numFmtId="165" fontId="6" fillId="4" borderId="1" xfId="6" applyNumberFormat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 wrapText="1"/>
    </xf>
    <xf numFmtId="165" fontId="6" fillId="4" borderId="1" xfId="5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/>
    </xf>
    <xf numFmtId="167" fontId="45" fillId="0" borderId="0" xfId="0" applyNumberFormat="1" applyFont="1" applyFill="1"/>
    <xf numFmtId="0" fontId="20" fillId="4" borderId="29" xfId="0" applyFont="1" applyFill="1" applyBorder="1" applyAlignment="1">
      <alignment wrapText="1"/>
    </xf>
    <xf numFmtId="0" fontId="20" fillId="4" borderId="29" xfId="0" applyFont="1" applyFill="1" applyBorder="1" applyAlignment="1">
      <alignment horizontal="center" vertical="center" wrapText="1"/>
    </xf>
    <xf numFmtId="166" fontId="22" fillId="4" borderId="31" xfId="7" applyNumberFormat="1" applyFont="1" applyFill="1" applyBorder="1" applyAlignment="1">
      <alignment vertical="center" wrapText="1"/>
    </xf>
    <xf numFmtId="166" fontId="22" fillId="4" borderId="34" xfId="7" applyNumberFormat="1" applyFont="1" applyFill="1" applyBorder="1" applyAlignment="1">
      <alignment vertical="center" wrapText="1"/>
    </xf>
    <xf numFmtId="0" fontId="15" fillId="4" borderId="1" xfId="5" applyFont="1" applyFill="1" applyBorder="1" applyAlignment="1">
      <alignment horizontal="center" vertical="center"/>
    </xf>
    <xf numFmtId="3" fontId="20" fillId="4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1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39" fillId="0" borderId="1" xfId="1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vertical="center" wrapText="1"/>
    </xf>
    <xf numFmtId="0" fontId="15" fillId="2" borderId="2" xfId="5" applyFont="1" applyFill="1" applyBorder="1" applyAlignment="1">
      <alignment horizontal="center" vertical="center"/>
    </xf>
    <xf numFmtId="0" fontId="51" fillId="0" borderId="1" xfId="0" applyFont="1" applyBorder="1" applyAlignment="1">
      <alignment vertical="center"/>
    </xf>
    <xf numFmtId="0" fontId="51" fillId="0" borderId="1" xfId="0" applyFont="1" applyBorder="1" applyAlignment="1">
      <alignment horizontal="center" vertical="center"/>
    </xf>
    <xf numFmtId="0" fontId="51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15" fillId="2" borderId="58" xfId="5" applyFont="1" applyFill="1" applyBorder="1" applyAlignment="1">
      <alignment horizontal="center" vertical="center"/>
    </xf>
    <xf numFmtId="1" fontId="51" fillId="0" borderId="1" xfId="0" applyNumberFormat="1" applyFont="1" applyBorder="1" applyAlignment="1">
      <alignment horizontal="center" vertical="center"/>
    </xf>
    <xf numFmtId="1" fontId="51" fillId="0" borderId="1" xfId="0" applyNumberFormat="1" applyFont="1" applyFill="1" applyBorder="1" applyAlignment="1">
      <alignment horizontal="center" vertical="center"/>
    </xf>
    <xf numFmtId="0" fontId="15" fillId="4" borderId="63" xfId="5" applyFont="1" applyFill="1" applyBorder="1" applyAlignment="1">
      <alignment vertical="center" wrapText="1"/>
    </xf>
    <xf numFmtId="0" fontId="15" fillId="4" borderId="2" xfId="5" applyFont="1" applyFill="1" applyBorder="1" applyAlignment="1">
      <alignment vertical="center" wrapText="1"/>
    </xf>
    <xf numFmtId="170" fontId="18" fillId="2" borderId="29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15" fillId="4" borderId="1" xfId="5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1" fontId="22" fillId="0" borderId="44" xfId="7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vertical="top" wrapText="1"/>
    </xf>
    <xf numFmtId="0" fontId="40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5" fillId="4" borderId="1" xfId="5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9" fontId="6" fillId="0" borderId="1" xfId="1" applyNumberFormat="1" applyFont="1" applyBorder="1" applyAlignment="1">
      <alignment horizontal="center" vertical="center" wrapText="1"/>
    </xf>
    <xf numFmtId="165" fontId="6" fillId="4" borderId="2" xfId="2" applyNumberFormat="1" applyFont="1" applyFill="1" applyBorder="1" applyAlignment="1">
      <alignment horizontal="center" vertical="center" wrapText="1"/>
    </xf>
    <xf numFmtId="165" fontId="51" fillId="4" borderId="1" xfId="0" applyNumberFormat="1" applyFont="1" applyFill="1" applyBorder="1" applyAlignment="1">
      <alignment horizontal="center"/>
    </xf>
    <xf numFmtId="165" fontId="6" fillId="4" borderId="58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wrapText="1"/>
    </xf>
    <xf numFmtId="0" fontId="39" fillId="0" borderId="3" xfId="1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 wrapText="1"/>
    </xf>
    <xf numFmtId="1" fontId="40" fillId="0" borderId="3" xfId="1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wrapText="1"/>
    </xf>
    <xf numFmtId="0" fontId="20" fillId="4" borderId="21" xfId="0" applyFont="1" applyFill="1" applyBorder="1" applyAlignment="1">
      <alignment wrapText="1"/>
    </xf>
    <xf numFmtId="0" fontId="20" fillId="4" borderId="9" xfId="0" applyFont="1" applyFill="1" applyBorder="1" applyAlignment="1">
      <alignment wrapText="1"/>
    </xf>
    <xf numFmtId="0" fontId="20" fillId="3" borderId="29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wrapText="1"/>
    </xf>
    <xf numFmtId="165" fontId="4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39" fillId="0" borderId="0" xfId="1" applyFont="1" applyFill="1"/>
    <xf numFmtId="0" fontId="3" fillId="0" borderId="0" xfId="0" applyFont="1" applyFill="1"/>
    <xf numFmtId="0" fontId="0" fillId="0" borderId="1" xfId="0" applyFill="1" applyBorder="1"/>
    <xf numFmtId="167" fontId="4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167" fontId="6" fillId="0" borderId="1" xfId="0" applyNumberFormat="1" applyFont="1" applyFill="1" applyBorder="1" applyAlignment="1">
      <alignment horizontal="center" vertical="center" wrapText="1"/>
    </xf>
    <xf numFmtId="0" fontId="1" fillId="0" borderId="0" xfId="10" applyFill="1"/>
    <xf numFmtId="0" fontId="1" fillId="0" borderId="0" xfId="10" applyFill="1" applyAlignment="1">
      <alignment wrapText="1"/>
    </xf>
    <xf numFmtId="0" fontId="0" fillId="0" borderId="0" xfId="0" applyFill="1" applyAlignment="1">
      <alignment horizontal="center" vertical="center"/>
    </xf>
    <xf numFmtId="165" fontId="4" fillId="0" borderId="0" xfId="3" applyNumberFormat="1" applyFont="1" applyFill="1" applyAlignment="1">
      <alignment horizontal="center" vertical="center" wrapText="1"/>
    </xf>
    <xf numFmtId="165" fontId="4" fillId="0" borderId="0" xfId="3" applyNumberFormat="1" applyFont="1" applyFill="1" applyBorder="1" applyAlignment="1">
      <alignment horizontal="center" vertical="center" wrapText="1"/>
    </xf>
    <xf numFmtId="165" fontId="4" fillId="0" borderId="1" xfId="3" applyNumberFormat="1" applyFont="1" applyFill="1" applyBorder="1" applyAlignment="1">
      <alignment horizontal="center" vertical="center" wrapText="1"/>
    </xf>
    <xf numFmtId="0" fontId="4" fillId="0" borderId="0" xfId="3" applyNumberFormat="1" applyFont="1" applyFill="1" applyBorder="1" applyAlignment="1">
      <alignment horizontal="center" vertical="center" wrapText="1"/>
    </xf>
    <xf numFmtId="165" fontId="7" fillId="0" borderId="1" xfId="3" applyNumberFormat="1" applyFont="1" applyFill="1" applyBorder="1" applyAlignment="1">
      <alignment horizontal="center" vertical="center" wrapText="1"/>
    </xf>
    <xf numFmtId="167" fontId="12" fillId="0" borderId="1" xfId="3" applyNumberFormat="1" applyFont="1" applyFill="1" applyBorder="1" applyAlignment="1">
      <alignment horizontal="center" vertical="center" wrapText="1"/>
    </xf>
    <xf numFmtId="167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37" fontId="4" fillId="0" borderId="1" xfId="3" quotePrefix="1" applyNumberFormat="1" applyFont="1" applyFill="1" applyBorder="1" applyAlignment="1">
      <alignment horizontal="center" vertical="center" wrapText="1"/>
    </xf>
    <xf numFmtId="165" fontId="4" fillId="0" borderId="1" xfId="3" quotePrefix="1" applyNumberFormat="1" applyFont="1" applyFill="1" applyBorder="1" applyAlignment="1">
      <alignment horizontal="center" vertical="center" wrapText="1"/>
    </xf>
    <xf numFmtId="167" fontId="4" fillId="0" borderId="1" xfId="3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5" fontId="12" fillId="0" borderId="1" xfId="2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wrapText="1"/>
    </xf>
    <xf numFmtId="167" fontId="12" fillId="0" borderId="1" xfId="2" applyNumberFormat="1" applyFont="1" applyFill="1" applyBorder="1" applyAlignment="1">
      <alignment horizontal="center" vertical="center" wrapText="1"/>
    </xf>
    <xf numFmtId="2" fontId="39" fillId="0" borderId="1" xfId="1" applyNumberFormat="1" applyFont="1" applyFill="1" applyBorder="1" applyAlignment="1">
      <alignment horizontal="center" vertical="center" wrapText="1"/>
    </xf>
    <xf numFmtId="167" fontId="4" fillId="0" borderId="1" xfId="11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0" fontId="39" fillId="0" borderId="1" xfId="1" applyFont="1" applyFill="1" applyBorder="1"/>
    <xf numFmtId="0" fontId="0" fillId="0" borderId="0" xfId="0" applyFill="1" applyAlignment="1">
      <alignment horizontal="center"/>
    </xf>
    <xf numFmtId="0" fontId="13" fillId="0" borderId="0" xfId="0" applyFont="1" applyFill="1" applyAlignment="1">
      <alignment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4" fillId="0" borderId="1" xfId="0" quotePrefix="1" applyNumberFormat="1" applyFont="1" applyFill="1" applyBorder="1" applyAlignment="1">
      <alignment horizontal="center" vertical="center" wrapText="1"/>
    </xf>
    <xf numFmtId="167" fontId="43" fillId="0" borderId="0" xfId="0" applyNumberFormat="1" applyFont="1" applyFill="1"/>
    <xf numFmtId="49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50" fillId="0" borderId="1" xfId="0" applyFont="1" applyFill="1" applyBorder="1" applyAlignment="1">
      <alignment horizontal="center" wrapText="1"/>
    </xf>
    <xf numFmtId="0" fontId="0" fillId="5" borderId="0" xfId="0" applyFill="1"/>
    <xf numFmtId="0" fontId="49" fillId="5" borderId="1" xfId="0" applyFont="1" applyFill="1" applyBorder="1" applyAlignment="1">
      <alignment horizontal="center"/>
    </xf>
    <xf numFmtId="0" fontId="39" fillId="5" borderId="1" xfId="1" applyFont="1" applyFill="1" applyBorder="1" applyAlignment="1">
      <alignment horizontal="center" vertical="center" wrapText="1"/>
    </xf>
    <xf numFmtId="167" fontId="39" fillId="5" borderId="1" xfId="9" applyNumberFormat="1" applyFont="1" applyFill="1" applyBorder="1" applyAlignment="1">
      <alignment horizontal="center" vertical="center"/>
    </xf>
    <xf numFmtId="166" fontId="18" fillId="0" borderId="42" xfId="7" applyNumberFormat="1" applyFont="1" applyFill="1" applyBorder="1" applyAlignment="1">
      <alignment horizontal="center" vertical="center" wrapText="1"/>
    </xf>
    <xf numFmtId="168" fontId="18" fillId="0" borderId="34" xfId="7" applyNumberFormat="1" applyFont="1" applyFill="1" applyBorder="1" applyAlignment="1">
      <alignment horizontal="center" vertical="center" wrapText="1"/>
    </xf>
    <xf numFmtId="168" fontId="18" fillId="0" borderId="35" xfId="7" applyNumberFormat="1" applyFont="1" applyFill="1" applyBorder="1" applyAlignment="1">
      <alignment horizontal="center" vertical="center" wrapText="1"/>
    </xf>
    <xf numFmtId="166" fontId="18" fillId="0" borderId="59" xfId="7" applyNumberFormat="1" applyFont="1" applyFill="1" applyBorder="1" applyAlignment="1">
      <alignment horizontal="center" vertical="center" wrapText="1"/>
    </xf>
    <xf numFmtId="166" fontId="18" fillId="0" borderId="34" xfId="7" applyNumberFormat="1" applyFont="1" applyFill="1" applyBorder="1" applyAlignment="1">
      <alignment horizontal="center" vertical="center" wrapText="1"/>
    </xf>
    <xf numFmtId="166" fontId="18" fillId="0" borderId="35" xfId="7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166" fontId="18" fillId="0" borderId="2" xfId="7" applyNumberFormat="1" applyFont="1" applyFill="1" applyBorder="1" applyAlignment="1">
      <alignment horizontal="center" vertical="center" wrapText="1"/>
    </xf>
    <xf numFmtId="166" fontId="18" fillId="0" borderId="35" xfId="7" applyNumberFormat="1" applyFont="1" applyFill="1" applyBorder="1" applyAlignment="1">
      <alignment vertical="center" wrapText="1"/>
    </xf>
    <xf numFmtId="166" fontId="18" fillId="0" borderId="31" xfId="7" applyNumberFormat="1" applyFont="1" applyFill="1" applyBorder="1" applyAlignment="1">
      <alignment vertical="center" wrapText="1"/>
    </xf>
    <xf numFmtId="166" fontId="18" fillId="0" borderId="36" xfId="7" applyNumberFormat="1" applyFont="1" applyFill="1" applyBorder="1" applyAlignment="1">
      <alignment vertical="center" wrapText="1"/>
    </xf>
    <xf numFmtId="166" fontId="18" fillId="0" borderId="1" xfId="7" applyNumberFormat="1" applyFont="1" applyFill="1" applyBorder="1" applyAlignment="1">
      <alignment horizontal="center" vertical="center" wrapText="1"/>
    </xf>
    <xf numFmtId="166" fontId="18" fillId="0" borderId="16" xfId="7" applyNumberFormat="1" applyFont="1" applyFill="1" applyBorder="1" applyAlignment="1">
      <alignment horizontal="center" vertical="center" wrapText="1"/>
    </xf>
    <xf numFmtId="166" fontId="18" fillId="0" borderId="0" xfId="7" applyNumberFormat="1" applyFont="1" applyFill="1" applyAlignment="1">
      <alignment horizontal="right" vertical="center" wrapText="1"/>
    </xf>
    <xf numFmtId="165" fontId="4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166" fontId="18" fillId="2" borderId="40" xfId="7" applyNumberFormat="1" applyFont="1" applyFill="1" applyBorder="1" applyAlignment="1">
      <alignment vertical="center" wrapText="1"/>
    </xf>
    <xf numFmtId="166" fontId="18" fillId="2" borderId="17" xfId="7" applyNumberFormat="1" applyFont="1" applyFill="1" applyBorder="1" applyAlignment="1">
      <alignment vertical="center" wrapText="1"/>
    </xf>
    <xf numFmtId="166" fontId="18" fillId="2" borderId="41" xfId="7" applyNumberFormat="1" applyFont="1" applyFill="1" applyBorder="1" applyAlignment="1">
      <alignment vertical="center" wrapText="1"/>
    </xf>
    <xf numFmtId="166" fontId="18" fillId="2" borderId="18" xfId="7" applyNumberFormat="1" applyFont="1" applyFill="1" applyBorder="1" applyAlignment="1">
      <alignment vertical="center" wrapText="1"/>
    </xf>
    <xf numFmtId="166" fontId="30" fillId="2" borderId="37" xfId="7" applyNumberFormat="1" applyFont="1" applyFill="1" applyBorder="1" applyAlignment="1">
      <alignment vertical="center" wrapText="1"/>
    </xf>
    <xf numFmtId="166" fontId="30" fillId="2" borderId="38" xfId="7" applyNumberFormat="1" applyFont="1" applyFill="1" applyBorder="1" applyAlignment="1">
      <alignment vertical="center" wrapText="1"/>
    </xf>
    <xf numFmtId="166" fontId="30" fillId="2" borderId="20" xfId="7" applyNumberFormat="1" applyFont="1" applyFill="1" applyBorder="1" applyAlignment="1">
      <alignment vertical="center" wrapText="1"/>
    </xf>
    <xf numFmtId="166" fontId="30" fillId="2" borderId="39" xfId="7" applyNumberFormat="1" applyFont="1" applyFill="1" applyBorder="1" applyAlignment="1">
      <alignment vertical="center" wrapText="1"/>
    </xf>
    <xf numFmtId="0" fontId="32" fillId="3" borderId="8" xfId="0" applyFont="1" applyFill="1" applyBorder="1" applyAlignment="1">
      <alignment horizontal="center" wrapText="1"/>
    </xf>
    <xf numFmtId="0" fontId="32" fillId="3" borderId="21" xfId="0" applyFont="1" applyFill="1" applyBorder="1" applyAlignment="1">
      <alignment horizontal="center" wrapText="1"/>
    </xf>
    <xf numFmtId="0" fontId="32" fillId="3" borderId="11" xfId="0" applyFont="1" applyFill="1" applyBorder="1" applyAlignment="1">
      <alignment horizontal="center" wrapText="1"/>
    </xf>
    <xf numFmtId="0" fontId="32" fillId="3" borderId="24" xfId="0" applyFont="1" applyFill="1" applyBorder="1" applyAlignment="1">
      <alignment horizontal="center" wrapText="1"/>
    </xf>
    <xf numFmtId="0" fontId="32" fillId="3" borderId="13" xfId="0" applyFont="1" applyFill="1" applyBorder="1" applyAlignment="1">
      <alignment horizontal="center" wrapText="1"/>
    </xf>
    <xf numFmtId="0" fontId="32" fillId="3" borderId="29" xfId="0" applyFont="1" applyFill="1" applyBorder="1" applyAlignment="1">
      <alignment horizontal="center" wrapText="1"/>
    </xf>
    <xf numFmtId="0" fontId="33" fillId="3" borderId="8" xfId="0" applyFont="1" applyFill="1" applyBorder="1" applyAlignment="1">
      <alignment wrapText="1"/>
    </xf>
    <xf numFmtId="0" fontId="33" fillId="3" borderId="9" xfId="0" applyFont="1" applyFill="1" applyBorder="1" applyAlignment="1">
      <alignment wrapText="1"/>
    </xf>
    <xf numFmtId="0" fontId="33" fillId="3" borderId="21" xfId="0" applyFont="1" applyFill="1" applyBorder="1" applyAlignment="1">
      <alignment wrapText="1"/>
    </xf>
    <xf numFmtId="0" fontId="20" fillId="4" borderId="11" xfId="0" applyFont="1" applyFill="1" applyBorder="1" applyAlignment="1">
      <alignment wrapText="1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Alignment="1">
      <alignment wrapText="1"/>
    </xf>
    <xf numFmtId="0" fontId="20" fillId="4" borderId="24" xfId="0" applyFont="1" applyFill="1" applyBorder="1" applyAlignment="1">
      <alignment wrapText="1"/>
    </xf>
    <xf numFmtId="0" fontId="33" fillId="3" borderId="11" xfId="0" applyFont="1" applyFill="1" applyBorder="1" applyAlignment="1">
      <alignment wrapText="1"/>
    </xf>
    <xf numFmtId="0" fontId="33" fillId="3" borderId="0" xfId="0" applyFont="1" applyFill="1" applyBorder="1" applyAlignment="1">
      <alignment wrapText="1"/>
    </xf>
    <xf numFmtId="0" fontId="33" fillId="3" borderId="0" xfId="0" applyFont="1" applyFill="1" applyAlignment="1">
      <alignment wrapText="1"/>
    </xf>
    <xf numFmtId="0" fontId="33" fillId="3" borderId="24" xfId="0" applyFont="1" applyFill="1" applyBorder="1" applyAlignment="1">
      <alignment wrapText="1"/>
    </xf>
    <xf numFmtId="0" fontId="20" fillId="3" borderId="13" xfId="0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0" fontId="20" fillId="3" borderId="29" xfId="0" applyFont="1" applyFill="1" applyBorder="1" applyAlignment="1">
      <alignment wrapText="1"/>
    </xf>
    <xf numFmtId="0" fontId="20" fillId="3" borderId="30" xfId="0" applyFont="1" applyFill="1" applyBorder="1" applyAlignment="1">
      <alignment wrapText="1"/>
    </xf>
    <xf numFmtId="0" fontId="20" fillId="3" borderId="32" xfId="0" applyFont="1" applyFill="1" applyBorder="1" applyAlignment="1">
      <alignment wrapText="1"/>
    </xf>
    <xf numFmtId="0" fontId="20" fillId="3" borderId="31" xfId="0" applyFont="1" applyFill="1" applyBorder="1" applyAlignment="1">
      <alignment wrapText="1"/>
    </xf>
    <xf numFmtId="0" fontId="34" fillId="3" borderId="8" xfId="0" applyFont="1" applyFill="1" applyBorder="1" applyAlignment="1">
      <alignment wrapText="1"/>
    </xf>
    <xf numFmtId="0" fontId="34" fillId="3" borderId="9" xfId="0" applyFont="1" applyFill="1" applyBorder="1" applyAlignment="1">
      <alignment wrapText="1"/>
    </xf>
    <xf numFmtId="0" fontId="34" fillId="3" borderId="21" xfId="0" applyFont="1" applyFill="1" applyBorder="1" applyAlignment="1">
      <alignment wrapText="1"/>
    </xf>
    <xf numFmtId="166" fontId="18" fillId="2" borderId="30" xfId="7" applyNumberFormat="1" applyFont="1" applyFill="1" applyBorder="1" applyAlignment="1">
      <alignment vertical="center" wrapText="1"/>
    </xf>
    <xf numFmtId="166" fontId="18" fillId="2" borderId="36" xfId="7" applyNumberFormat="1" applyFont="1" applyFill="1" applyBorder="1" applyAlignment="1">
      <alignment vertical="center" wrapText="1"/>
    </xf>
    <xf numFmtId="166" fontId="18" fillId="2" borderId="31" xfId="7" applyNumberFormat="1" applyFont="1" applyFill="1" applyBorder="1" applyAlignment="1">
      <alignment vertical="center" wrapText="1"/>
    </xf>
    <xf numFmtId="166" fontId="18" fillId="2" borderId="8" xfId="7" applyNumberFormat="1" applyFont="1" applyFill="1" applyBorder="1" applyAlignment="1">
      <alignment vertical="center" wrapText="1"/>
    </xf>
    <xf numFmtId="166" fontId="18" fillId="2" borderId="9" xfId="7" applyNumberFormat="1" applyFont="1" applyFill="1" applyBorder="1" applyAlignment="1">
      <alignment vertical="center" wrapText="1"/>
    </xf>
    <xf numFmtId="166" fontId="18" fillId="2" borderId="21" xfId="7" applyNumberFormat="1" applyFont="1" applyFill="1" applyBorder="1" applyAlignment="1">
      <alignment vertical="center" wrapText="1"/>
    </xf>
    <xf numFmtId="166" fontId="18" fillId="2" borderId="13" xfId="7" applyNumberFormat="1" applyFont="1" applyFill="1" applyBorder="1" applyAlignment="1">
      <alignment vertical="center" wrapText="1"/>
    </xf>
    <xf numFmtId="166" fontId="18" fillId="2" borderId="14" xfId="7" applyNumberFormat="1" applyFont="1" applyFill="1" applyBorder="1" applyAlignment="1">
      <alignment vertical="center" wrapText="1"/>
    </xf>
    <xf numFmtId="166" fontId="18" fillId="2" borderId="29" xfId="7" applyNumberFormat="1" applyFont="1" applyFill="1" applyBorder="1" applyAlignment="1">
      <alignment vertical="center" wrapText="1"/>
    </xf>
    <xf numFmtId="166" fontId="18" fillId="2" borderId="25" xfId="7" applyNumberFormat="1" applyFont="1" applyFill="1" applyBorder="1" applyAlignment="1">
      <alignment horizontal="center" vertical="center" wrapText="1"/>
    </xf>
    <xf numFmtId="166" fontId="18" fillId="2" borderId="5" xfId="7" applyNumberFormat="1" applyFont="1" applyFill="1" applyBorder="1" applyAlignment="1">
      <alignment horizontal="center" vertical="center" wrapText="1"/>
    </xf>
    <xf numFmtId="166" fontId="28" fillId="2" borderId="23" xfId="7" applyNumberFormat="1" applyFont="1" applyFill="1" applyBorder="1" applyAlignment="1">
      <alignment horizontal="left" vertical="center" wrapText="1"/>
    </xf>
    <xf numFmtId="166" fontId="28" fillId="2" borderId="0" xfId="7" applyNumberFormat="1" applyFont="1" applyFill="1" applyBorder="1" applyAlignment="1">
      <alignment horizontal="left" vertical="center" wrapText="1"/>
    </xf>
    <xf numFmtId="166" fontId="28" fillId="2" borderId="24" xfId="7" applyNumberFormat="1" applyFont="1" applyFill="1" applyBorder="1" applyAlignment="1">
      <alignment horizontal="left" vertical="center" wrapText="1"/>
    </xf>
    <xf numFmtId="166" fontId="22" fillId="4" borderId="40" xfId="7" applyNumberFormat="1" applyFont="1" applyFill="1" applyBorder="1" applyAlignment="1">
      <alignment vertical="center" wrapText="1"/>
    </xf>
    <xf numFmtId="166" fontId="22" fillId="4" borderId="17" xfId="7" applyNumberFormat="1" applyFont="1" applyFill="1" applyBorder="1" applyAlignment="1">
      <alignment vertical="center" wrapText="1"/>
    </xf>
    <xf numFmtId="166" fontId="22" fillId="4" borderId="41" xfId="7" applyNumberFormat="1" applyFont="1" applyFill="1" applyBorder="1" applyAlignment="1">
      <alignment vertical="center" wrapText="1"/>
    </xf>
    <xf numFmtId="166" fontId="22" fillId="4" borderId="18" xfId="7" applyNumberFormat="1" applyFont="1" applyFill="1" applyBorder="1" applyAlignment="1">
      <alignment vertical="center" wrapText="1"/>
    </xf>
    <xf numFmtId="166" fontId="22" fillId="4" borderId="33" xfId="7" applyNumberFormat="1" applyFont="1" applyFill="1" applyBorder="1" applyAlignment="1">
      <alignment vertical="center" wrapText="1"/>
    </xf>
    <xf numFmtId="166" fontId="22" fillId="4" borderId="34" xfId="7" applyNumberFormat="1" applyFont="1" applyFill="1" applyBorder="1" applyAlignment="1">
      <alignment vertical="center" wrapText="1"/>
    </xf>
    <xf numFmtId="166" fontId="22" fillId="4" borderId="30" xfId="7" applyNumberFormat="1" applyFont="1" applyFill="1" applyBorder="1" applyAlignment="1">
      <alignment vertical="center" wrapText="1"/>
    </xf>
    <xf numFmtId="166" fontId="22" fillId="4" borderId="36" xfId="7" applyNumberFormat="1" applyFont="1" applyFill="1" applyBorder="1" applyAlignment="1">
      <alignment vertical="center" wrapText="1"/>
    </xf>
    <xf numFmtId="166" fontId="25" fillId="4" borderId="37" xfId="7" applyNumberFormat="1" applyFont="1" applyFill="1" applyBorder="1" applyAlignment="1">
      <alignment vertical="center" wrapText="1"/>
    </xf>
    <xf numFmtId="166" fontId="25" fillId="4" borderId="38" xfId="7" applyNumberFormat="1" applyFont="1" applyFill="1" applyBorder="1" applyAlignment="1">
      <alignment vertical="center" wrapText="1"/>
    </xf>
    <xf numFmtId="166" fontId="25" fillId="4" borderId="20" xfId="7" applyNumberFormat="1" applyFont="1" applyFill="1" applyBorder="1" applyAlignment="1">
      <alignment vertical="center" wrapText="1"/>
    </xf>
    <xf numFmtId="166" fontId="25" fillId="4" borderId="39" xfId="7" applyNumberFormat="1" applyFont="1" applyFill="1" applyBorder="1" applyAlignment="1">
      <alignment vertical="center" wrapText="1"/>
    </xf>
    <xf numFmtId="166" fontId="22" fillId="4" borderId="55" xfId="7" applyNumberFormat="1" applyFont="1" applyFill="1" applyBorder="1" applyAlignment="1">
      <alignment vertical="center" wrapText="1"/>
    </xf>
    <xf numFmtId="166" fontId="22" fillId="4" borderId="56" xfId="7" applyNumberFormat="1" applyFont="1" applyFill="1" applyBorder="1" applyAlignment="1">
      <alignment vertical="center" wrapText="1"/>
    </xf>
    <xf numFmtId="166" fontId="22" fillId="4" borderId="52" xfId="7" applyNumberFormat="1" applyFont="1" applyFill="1" applyBorder="1" applyAlignment="1">
      <alignment vertical="center" wrapText="1"/>
    </xf>
    <xf numFmtId="166" fontId="22" fillId="4" borderId="53" xfId="7" applyNumberFormat="1" applyFont="1" applyFill="1" applyBorder="1" applyAlignment="1">
      <alignment vertical="center" wrapText="1"/>
    </xf>
    <xf numFmtId="166" fontId="22" fillId="4" borderId="25" xfId="7" applyNumberFormat="1" applyFont="1" applyFill="1" applyBorder="1" applyAlignment="1">
      <alignment horizontal="center" vertical="center" wrapText="1"/>
    </xf>
    <xf numFmtId="166" fontId="22" fillId="4" borderId="50" xfId="7" applyNumberFormat="1" applyFont="1" applyFill="1" applyBorder="1" applyAlignment="1">
      <alignment horizontal="center" vertical="center" wrapText="1"/>
    </xf>
    <xf numFmtId="166" fontId="22" fillId="4" borderId="5" xfId="7" applyNumberFormat="1" applyFont="1" applyFill="1" applyBorder="1" applyAlignment="1">
      <alignment horizontal="center" vertical="center" wrapText="1"/>
    </xf>
    <xf numFmtId="166" fontId="22" fillId="4" borderId="51" xfId="7" applyNumberFormat="1" applyFont="1" applyFill="1" applyBorder="1" applyAlignment="1">
      <alignment horizontal="center" vertical="center" wrapText="1"/>
    </xf>
    <xf numFmtId="166" fontId="24" fillId="4" borderId="23" xfId="7" applyNumberFormat="1" applyFont="1" applyFill="1" applyBorder="1" applyAlignment="1">
      <alignment horizontal="left" vertical="center" wrapText="1"/>
    </xf>
    <xf numFmtId="166" fontId="24" fillId="4" borderId="0" xfId="7" applyNumberFormat="1" applyFont="1" applyFill="1" applyBorder="1" applyAlignment="1">
      <alignment horizontal="left" vertical="center" wrapText="1"/>
    </xf>
    <xf numFmtId="166" fontId="24" fillId="4" borderId="24" xfId="7" applyNumberFormat="1" applyFont="1" applyFill="1" applyBorder="1" applyAlignment="1">
      <alignment horizontal="left" vertical="center" wrapText="1"/>
    </xf>
    <xf numFmtId="166" fontId="22" fillId="4" borderId="41" xfId="7" applyNumberFormat="1" applyFont="1" applyFill="1" applyBorder="1" applyAlignment="1">
      <alignment horizontal="left" vertical="center" wrapText="1"/>
    </xf>
    <xf numFmtId="166" fontId="22" fillId="4" borderId="14" xfId="7" applyNumberFormat="1" applyFont="1" applyFill="1" applyBorder="1" applyAlignment="1">
      <alignment horizontal="left" vertical="center" wrapText="1"/>
    </xf>
    <xf numFmtId="166" fontId="22" fillId="4" borderId="29" xfId="7" applyNumberFormat="1" applyFont="1" applyFill="1" applyBorder="1" applyAlignment="1">
      <alignment horizontal="left" vertical="center" wrapText="1"/>
    </xf>
    <xf numFmtId="166" fontId="18" fillId="0" borderId="28" xfId="7" applyNumberFormat="1" applyFont="1" applyFill="1" applyBorder="1" applyAlignment="1">
      <alignment horizontal="center" vertical="center" wrapText="1"/>
    </xf>
    <xf numFmtId="166" fontId="18" fillId="0" borderId="2" xfId="7" applyNumberFormat="1" applyFont="1" applyFill="1" applyBorder="1" applyAlignment="1">
      <alignment horizontal="center" vertical="center" wrapText="1"/>
    </xf>
    <xf numFmtId="166" fontId="30" fillId="0" borderId="8" xfId="7" applyNumberFormat="1" applyFont="1" applyFill="1" applyBorder="1" applyAlignment="1">
      <alignment vertical="center" wrapText="1"/>
    </xf>
    <xf numFmtId="166" fontId="30" fillId="0" borderId="9" xfId="7" applyNumberFormat="1" applyFont="1" applyFill="1" applyBorder="1" applyAlignment="1">
      <alignment vertical="center" wrapText="1"/>
    </xf>
    <xf numFmtId="166" fontId="30" fillId="0" borderId="21" xfId="7" applyNumberFormat="1" applyFont="1" applyFill="1" applyBorder="1" applyAlignment="1">
      <alignment vertical="center" wrapText="1"/>
    </xf>
    <xf numFmtId="166" fontId="18" fillId="0" borderId="13" xfId="7" applyNumberFormat="1" applyFont="1" applyFill="1" applyBorder="1" applyAlignment="1">
      <alignment vertical="center" wrapText="1"/>
    </xf>
    <xf numFmtId="166" fontId="18" fillId="0" borderId="14" xfId="7" applyNumberFormat="1" applyFont="1" applyFill="1" applyBorder="1" applyAlignment="1">
      <alignment vertical="center" wrapText="1"/>
    </xf>
    <xf numFmtId="166" fontId="18" fillId="0" borderId="29" xfId="7" applyNumberFormat="1" applyFont="1" applyFill="1" applyBorder="1" applyAlignment="1">
      <alignment vertical="center" wrapText="1"/>
    </xf>
    <xf numFmtId="166" fontId="31" fillId="0" borderId="30" xfId="7" applyNumberFormat="1" applyFont="1" applyFill="1" applyBorder="1" applyAlignment="1">
      <alignment vertical="center" wrapText="1"/>
    </xf>
    <xf numFmtId="166" fontId="31" fillId="0" borderId="31" xfId="7" applyNumberFormat="1" applyFont="1" applyFill="1" applyBorder="1" applyAlignment="1">
      <alignment vertical="center" wrapText="1"/>
    </xf>
    <xf numFmtId="166" fontId="31" fillId="0" borderId="32" xfId="7" applyNumberFormat="1" applyFont="1" applyFill="1" applyBorder="1" applyAlignment="1">
      <alignment vertical="center" wrapText="1"/>
    </xf>
    <xf numFmtId="166" fontId="30" fillId="0" borderId="33" xfId="7" applyNumberFormat="1" applyFont="1" applyFill="1" applyBorder="1" applyAlignment="1">
      <alignment vertical="center" wrapText="1"/>
    </xf>
    <xf numFmtId="166" fontId="30" fillId="0" borderId="34" xfId="7" applyNumberFormat="1" applyFont="1" applyFill="1" applyBorder="1" applyAlignment="1">
      <alignment vertical="center" wrapText="1"/>
    </xf>
    <xf numFmtId="166" fontId="18" fillId="0" borderId="35" xfId="7" applyNumberFormat="1" applyFont="1" applyFill="1" applyBorder="1" applyAlignment="1">
      <alignment vertical="center" wrapText="1"/>
    </xf>
    <xf numFmtId="166" fontId="18" fillId="0" borderId="31" xfId="7" applyNumberFormat="1" applyFont="1" applyFill="1" applyBorder="1" applyAlignment="1">
      <alignment vertical="center" wrapText="1"/>
    </xf>
    <xf numFmtId="166" fontId="18" fillId="0" borderId="32" xfId="7" applyNumberFormat="1" applyFont="1" applyFill="1" applyBorder="1" applyAlignment="1">
      <alignment vertical="center" wrapText="1"/>
    </xf>
    <xf numFmtId="166" fontId="30" fillId="0" borderId="30" xfId="7" applyNumberFormat="1" applyFont="1" applyFill="1" applyBorder="1" applyAlignment="1">
      <alignment vertical="center" wrapText="1"/>
    </xf>
    <xf numFmtId="166" fontId="30" fillId="0" borderId="36" xfId="7" applyNumberFormat="1" applyFont="1" applyFill="1" applyBorder="1" applyAlignment="1">
      <alignment vertical="center" wrapText="1"/>
    </xf>
    <xf numFmtId="166" fontId="30" fillId="0" borderId="37" xfId="7" applyNumberFormat="1" applyFont="1" applyFill="1" applyBorder="1" applyAlignment="1">
      <alignment vertical="center" wrapText="1"/>
    </xf>
    <xf numFmtId="166" fontId="30" fillId="0" borderId="38" xfId="7" applyNumberFormat="1" applyFont="1" applyFill="1" applyBorder="1" applyAlignment="1">
      <alignment vertical="center" wrapText="1"/>
    </xf>
    <xf numFmtId="166" fontId="30" fillId="0" borderId="20" xfId="7" applyNumberFormat="1" applyFont="1" applyFill="1" applyBorder="1" applyAlignment="1">
      <alignment vertical="center" wrapText="1"/>
    </xf>
    <xf numFmtId="166" fontId="30" fillId="0" borderId="39" xfId="7" applyNumberFormat="1" applyFont="1" applyFill="1" applyBorder="1" applyAlignment="1">
      <alignment vertical="center" wrapText="1"/>
    </xf>
    <xf numFmtId="166" fontId="18" fillId="0" borderId="40" xfId="7" applyNumberFormat="1" applyFont="1" applyFill="1" applyBorder="1" applyAlignment="1">
      <alignment vertical="center" wrapText="1"/>
    </xf>
    <xf numFmtId="166" fontId="18" fillId="0" borderId="17" xfId="7" applyNumberFormat="1" applyFont="1" applyFill="1" applyBorder="1" applyAlignment="1">
      <alignment vertical="center" wrapText="1"/>
    </xf>
    <xf numFmtId="166" fontId="18" fillId="0" borderId="41" xfId="7" applyNumberFormat="1" applyFont="1" applyFill="1" applyBorder="1" applyAlignment="1">
      <alignment vertical="center" wrapText="1"/>
    </xf>
    <xf numFmtId="166" fontId="18" fillId="0" borderId="18" xfId="7" applyNumberFormat="1" applyFont="1" applyFill="1" applyBorder="1" applyAlignment="1">
      <alignment vertical="center" wrapText="1"/>
    </xf>
    <xf numFmtId="166" fontId="23" fillId="4" borderId="19" xfId="7" applyNumberFormat="1" applyFont="1" applyFill="1" applyBorder="1" applyAlignment="1">
      <alignment horizontal="center" vertical="center" wrapText="1"/>
    </xf>
    <xf numFmtId="166" fontId="23" fillId="4" borderId="6" xfId="7" applyNumberFormat="1" applyFont="1" applyFill="1" applyBorder="1" applyAlignment="1">
      <alignment horizontal="center" vertical="center" wrapText="1"/>
    </xf>
    <xf numFmtId="166" fontId="23" fillId="4" borderId="22" xfId="7" applyNumberFormat="1" applyFont="1" applyFill="1" applyBorder="1" applyAlignment="1">
      <alignment horizontal="center" vertical="center" wrapText="1"/>
    </xf>
    <xf numFmtId="166" fontId="23" fillId="4" borderId="1" xfId="7" applyNumberFormat="1" applyFont="1" applyFill="1" applyBorder="1" applyAlignment="1">
      <alignment horizontal="center" vertical="center" wrapText="1"/>
    </xf>
    <xf numFmtId="166" fontId="24" fillId="4" borderId="20" xfId="7" applyNumberFormat="1" applyFont="1" applyFill="1" applyBorder="1" applyAlignment="1">
      <alignment horizontal="left" vertical="center" wrapText="1"/>
    </xf>
    <xf numFmtId="166" fontId="24" fillId="4" borderId="9" xfId="7" applyNumberFormat="1" applyFont="1" applyFill="1" applyBorder="1" applyAlignment="1">
      <alignment horizontal="left" vertical="center" wrapText="1"/>
    </xf>
    <xf numFmtId="166" fontId="24" fillId="4" borderId="21" xfId="7" applyNumberFormat="1" applyFont="1" applyFill="1" applyBorder="1" applyAlignment="1">
      <alignment horizontal="left" vertical="center" wrapText="1"/>
    </xf>
    <xf numFmtId="166" fontId="22" fillId="4" borderId="23" xfId="7" applyNumberFormat="1" applyFont="1" applyFill="1" applyBorder="1" applyAlignment="1">
      <alignment horizontal="left" vertical="center" wrapText="1"/>
    </xf>
    <xf numFmtId="166" fontId="22" fillId="4" borderId="0" xfId="7" applyNumberFormat="1" applyFont="1" applyFill="1" applyBorder="1" applyAlignment="1">
      <alignment horizontal="left" vertical="center" wrapText="1"/>
    </xf>
    <xf numFmtId="166" fontId="22" fillId="4" borderId="24" xfId="7" applyNumberFormat="1" applyFont="1" applyFill="1" applyBorder="1" applyAlignment="1">
      <alignment horizontal="left" vertical="center" wrapText="1"/>
    </xf>
    <xf numFmtId="0" fontId="34" fillId="3" borderId="30" xfId="0" applyFont="1" applyFill="1" applyBorder="1" applyAlignment="1">
      <alignment wrapText="1"/>
    </xf>
    <xf numFmtId="0" fontId="34" fillId="3" borderId="31" xfId="0" applyFont="1" applyFill="1" applyBorder="1" applyAlignment="1">
      <alignment wrapText="1"/>
    </xf>
    <xf numFmtId="0" fontId="34" fillId="3" borderId="32" xfId="0" applyFont="1" applyFill="1" applyBorder="1" applyAlignment="1">
      <alignment wrapText="1"/>
    </xf>
    <xf numFmtId="166" fontId="18" fillId="0" borderId="25" xfId="7" applyNumberFormat="1" applyFont="1" applyFill="1" applyBorder="1" applyAlignment="1">
      <alignment horizontal="center" vertical="center" wrapText="1"/>
    </xf>
    <xf numFmtId="166" fontId="18" fillId="0" borderId="5" xfId="7" applyNumberFormat="1" applyFont="1" applyFill="1" applyBorder="1" applyAlignment="1">
      <alignment horizontal="center" vertical="center" wrapText="1"/>
    </xf>
    <xf numFmtId="166" fontId="18" fillId="4" borderId="41" xfId="7" applyNumberFormat="1" applyFont="1" applyFill="1" applyBorder="1" applyAlignment="1">
      <alignment horizontal="left" vertical="center" wrapText="1"/>
    </xf>
    <xf numFmtId="166" fontId="18" fillId="4" borderId="14" xfId="7" applyNumberFormat="1" applyFont="1" applyFill="1" applyBorder="1" applyAlignment="1">
      <alignment horizontal="left" vertical="center" wrapText="1"/>
    </xf>
    <xf numFmtId="166" fontId="18" fillId="4" borderId="29" xfId="7" applyNumberFormat="1" applyFont="1" applyFill="1" applyBorder="1" applyAlignment="1">
      <alignment horizontal="left" vertical="center" wrapText="1"/>
    </xf>
    <xf numFmtId="166" fontId="27" fillId="2" borderId="19" xfId="7" applyNumberFormat="1" applyFont="1" applyFill="1" applyBorder="1" applyAlignment="1">
      <alignment horizontal="center" vertical="center" wrapText="1"/>
    </xf>
    <xf numFmtId="166" fontId="27" fillId="2" borderId="6" xfId="7" applyNumberFormat="1" applyFont="1" applyFill="1" applyBorder="1" applyAlignment="1">
      <alignment horizontal="center" vertical="center" wrapText="1"/>
    </xf>
    <xf numFmtId="166" fontId="27" fillId="2" borderId="22" xfId="7" applyNumberFormat="1" applyFont="1" applyFill="1" applyBorder="1" applyAlignment="1">
      <alignment horizontal="center" vertical="center" wrapText="1"/>
    </xf>
    <xf numFmtId="166" fontId="27" fillId="2" borderId="1" xfId="7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24" xfId="0" applyFont="1" applyBorder="1" applyAlignment="1">
      <alignment horizontal="left" wrapText="1"/>
    </xf>
    <xf numFmtId="166" fontId="28" fillId="0" borderId="23" xfId="7" applyNumberFormat="1" applyFont="1" applyFill="1" applyBorder="1" applyAlignment="1">
      <alignment horizontal="left" vertical="center" wrapText="1"/>
    </xf>
    <xf numFmtId="166" fontId="28" fillId="0" borderId="0" xfId="7" applyNumberFormat="1" applyFont="1" applyFill="1" applyBorder="1" applyAlignment="1">
      <alignment horizontal="left" vertical="center" wrapText="1"/>
    </xf>
    <xf numFmtId="166" fontId="28" fillId="0" borderId="24" xfId="7" applyNumberFormat="1" applyFont="1" applyFill="1" applyBorder="1" applyAlignment="1">
      <alignment horizontal="left" vertical="center" wrapText="1"/>
    </xf>
    <xf numFmtId="166" fontId="18" fillId="0" borderId="26" xfId="7" applyNumberFormat="1" applyFont="1" applyFill="1" applyBorder="1" applyAlignment="1">
      <alignment horizontal="left" vertical="center" wrapText="1"/>
    </xf>
    <xf numFmtId="166" fontId="18" fillId="0" borderId="4" xfId="7" applyNumberFormat="1" applyFont="1" applyFill="1" applyBorder="1" applyAlignment="1">
      <alignment horizontal="left" vertical="center" wrapText="1"/>
    </xf>
    <xf numFmtId="166" fontId="18" fillId="0" borderId="27" xfId="7" applyNumberFormat="1" applyFont="1" applyFill="1" applyBorder="1" applyAlignment="1">
      <alignment horizontal="left" vertical="center" wrapText="1"/>
    </xf>
    <xf numFmtId="166" fontId="26" fillId="4" borderId="30" xfId="7" applyNumberFormat="1" applyFont="1" applyFill="1" applyBorder="1" applyAlignment="1">
      <alignment vertical="center" wrapText="1"/>
    </xf>
    <xf numFmtId="166" fontId="26" fillId="4" borderId="31" xfId="7" applyNumberFormat="1" applyFont="1" applyFill="1" applyBorder="1" applyAlignment="1">
      <alignment vertical="center" wrapText="1"/>
    </xf>
    <xf numFmtId="166" fontId="26" fillId="4" borderId="32" xfId="7" applyNumberFormat="1" applyFont="1" applyFill="1" applyBorder="1" applyAlignment="1">
      <alignment vertical="center" wrapText="1"/>
    </xf>
    <xf numFmtId="166" fontId="25" fillId="4" borderId="33" xfId="7" applyNumberFormat="1" applyFont="1" applyFill="1" applyBorder="1" applyAlignment="1">
      <alignment vertical="center" wrapText="1"/>
    </xf>
    <xf numFmtId="166" fontId="25" fillId="4" borderId="34" xfId="7" applyNumberFormat="1" applyFont="1" applyFill="1" applyBorder="1" applyAlignment="1">
      <alignment vertical="center" wrapText="1"/>
    </xf>
    <xf numFmtId="166" fontId="22" fillId="4" borderId="35" xfId="7" applyNumberFormat="1" applyFont="1" applyFill="1" applyBorder="1" applyAlignment="1">
      <alignment vertical="center" wrapText="1"/>
    </xf>
    <xf numFmtId="166" fontId="22" fillId="4" borderId="31" xfId="7" applyNumberFormat="1" applyFont="1" applyFill="1" applyBorder="1" applyAlignment="1">
      <alignment vertical="center" wrapText="1"/>
    </xf>
    <xf numFmtId="166" fontId="22" fillId="4" borderId="32" xfId="7" applyNumberFormat="1" applyFont="1" applyFill="1" applyBorder="1" applyAlignment="1">
      <alignment vertical="center" wrapText="1"/>
    </xf>
    <xf numFmtId="166" fontId="25" fillId="4" borderId="30" xfId="7" applyNumberFormat="1" applyFont="1" applyFill="1" applyBorder="1" applyAlignment="1">
      <alignment vertical="center" wrapText="1"/>
    </xf>
    <xf numFmtId="166" fontId="25" fillId="4" borderId="36" xfId="7" applyNumberFormat="1" applyFont="1" applyFill="1" applyBorder="1" applyAlignment="1">
      <alignment vertical="center" wrapText="1"/>
    </xf>
    <xf numFmtId="166" fontId="27" fillId="0" borderId="19" xfId="7" applyNumberFormat="1" applyFont="1" applyFill="1" applyBorder="1" applyAlignment="1">
      <alignment horizontal="center" vertical="center" wrapText="1"/>
    </xf>
    <xf numFmtId="166" fontId="27" fillId="0" borderId="6" xfId="7" applyNumberFormat="1" applyFont="1" applyFill="1" applyBorder="1" applyAlignment="1">
      <alignment horizontal="center" vertical="center" wrapText="1"/>
    </xf>
    <xf numFmtId="166" fontId="27" fillId="0" borderId="22" xfId="7" applyNumberFormat="1" applyFont="1" applyFill="1" applyBorder="1" applyAlignment="1">
      <alignment horizontal="center" vertical="center" wrapText="1"/>
    </xf>
    <xf numFmtId="166" fontId="27" fillId="0" borderId="1" xfId="7" applyNumberFormat="1" applyFont="1" applyFill="1" applyBorder="1" applyAlignment="1">
      <alignment horizontal="center" vertical="center" wrapText="1"/>
    </xf>
    <xf numFmtId="166" fontId="28" fillId="0" borderId="20" xfId="7" applyNumberFormat="1" applyFont="1" applyFill="1" applyBorder="1" applyAlignment="1">
      <alignment horizontal="left" vertical="center" wrapText="1"/>
    </xf>
    <xf numFmtId="166" fontId="28" fillId="0" borderId="9" xfId="7" applyNumberFormat="1" applyFont="1" applyFill="1" applyBorder="1" applyAlignment="1">
      <alignment horizontal="left" vertical="center" wrapText="1"/>
    </xf>
    <xf numFmtId="166" fontId="28" fillId="0" borderId="21" xfId="7" applyNumberFormat="1" applyFont="1" applyFill="1" applyBorder="1" applyAlignment="1">
      <alignment horizontal="left" vertical="center" wrapText="1"/>
    </xf>
    <xf numFmtId="166" fontId="18" fillId="4" borderId="23" xfId="7" applyNumberFormat="1" applyFont="1" applyFill="1" applyBorder="1" applyAlignment="1">
      <alignment horizontal="left" vertical="center" wrapText="1"/>
    </xf>
    <xf numFmtId="166" fontId="18" fillId="4" borderId="0" xfId="7" applyNumberFormat="1" applyFont="1" applyFill="1" applyBorder="1" applyAlignment="1">
      <alignment horizontal="left" vertical="center" wrapText="1"/>
    </xf>
    <xf numFmtId="166" fontId="18" fillId="4" borderId="24" xfId="7" applyNumberFormat="1" applyFont="1" applyFill="1" applyBorder="1" applyAlignment="1">
      <alignment horizontal="left" vertical="center" wrapText="1"/>
    </xf>
    <xf numFmtId="166" fontId="18" fillId="2" borderId="43" xfId="7" applyNumberFormat="1" applyFont="1" applyFill="1" applyBorder="1" applyAlignment="1">
      <alignment horizontal="center" vertical="center" wrapText="1"/>
    </xf>
    <xf numFmtId="166" fontId="18" fillId="2" borderId="44" xfId="7" applyNumberFormat="1" applyFont="1" applyFill="1" applyBorder="1" applyAlignment="1">
      <alignment horizontal="center" vertical="center" wrapText="1"/>
    </xf>
    <xf numFmtId="166" fontId="18" fillId="2" borderId="22" xfId="7" applyNumberFormat="1" applyFont="1" applyFill="1" applyBorder="1" applyAlignment="1">
      <alignment horizontal="center" vertical="center" wrapText="1"/>
    </xf>
    <xf numFmtId="166" fontId="18" fillId="2" borderId="1" xfId="7" applyNumberFormat="1" applyFont="1" applyFill="1" applyBorder="1" applyAlignment="1">
      <alignment horizontal="center" vertical="center" wrapText="1"/>
    </xf>
    <xf numFmtId="166" fontId="18" fillId="2" borderId="48" xfId="7" applyNumberFormat="1" applyFont="1" applyFill="1" applyBorder="1" applyAlignment="1">
      <alignment horizontal="center" vertical="center" wrapText="1"/>
    </xf>
    <xf numFmtId="166" fontId="18" fillId="2" borderId="16" xfId="7" applyNumberFormat="1" applyFont="1" applyFill="1" applyBorder="1" applyAlignment="1">
      <alignment horizontal="center" vertical="center" wrapText="1"/>
    </xf>
    <xf numFmtId="166" fontId="18" fillId="0" borderId="45" xfId="0" applyNumberFormat="1" applyFont="1" applyFill="1" applyBorder="1" applyAlignment="1">
      <alignment horizontal="center" vertical="center" wrapText="1"/>
    </xf>
    <xf numFmtId="166" fontId="18" fillId="0" borderId="46" xfId="0" applyNumberFormat="1" applyFont="1" applyFill="1" applyBorder="1" applyAlignment="1">
      <alignment horizontal="center" vertical="center" wrapText="1"/>
    </xf>
    <xf numFmtId="166" fontId="18" fillId="0" borderId="47" xfId="0" applyNumberFormat="1" applyFont="1" applyFill="1" applyBorder="1" applyAlignment="1">
      <alignment horizontal="center" vertical="center" wrapText="1"/>
    </xf>
    <xf numFmtId="166" fontId="18" fillId="2" borderId="3" xfId="7" applyNumberFormat="1" applyFont="1" applyFill="1" applyBorder="1" applyAlignment="1">
      <alignment horizontal="center" vertical="center" wrapText="1"/>
    </xf>
    <xf numFmtId="166" fontId="18" fillId="2" borderId="7" xfId="7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wrapText="1"/>
    </xf>
    <xf numFmtId="0" fontId="20" fillId="3" borderId="0" xfId="0" applyFont="1" applyFill="1" applyBorder="1" applyAlignment="1">
      <alignment wrapText="1"/>
    </xf>
    <xf numFmtId="0" fontId="20" fillId="3" borderId="0" xfId="0" applyFont="1" applyFill="1" applyAlignment="1">
      <alignment wrapText="1"/>
    </xf>
    <xf numFmtId="0" fontId="20" fillId="3" borderId="24" xfId="0" applyFont="1" applyFill="1" applyBorder="1" applyAlignment="1">
      <alignment wrapText="1"/>
    </xf>
    <xf numFmtId="0" fontId="20" fillId="4" borderId="13" xfId="0" applyFont="1" applyFill="1" applyBorder="1" applyAlignment="1">
      <alignment wrapText="1"/>
    </xf>
    <xf numFmtId="0" fontId="20" fillId="4" borderId="14" xfId="0" applyFont="1" applyFill="1" applyBorder="1" applyAlignment="1">
      <alignment wrapText="1"/>
    </xf>
    <xf numFmtId="0" fontId="20" fillId="4" borderId="29" xfId="0" applyFont="1" applyFill="1" applyBorder="1" applyAlignment="1">
      <alignment wrapText="1"/>
    </xf>
    <xf numFmtId="0" fontId="20" fillId="3" borderId="8" xfId="0" applyFont="1" applyFill="1" applyBorder="1" applyAlignment="1">
      <alignment wrapText="1"/>
    </xf>
    <xf numFmtId="0" fontId="20" fillId="3" borderId="21" xfId="0" applyFont="1" applyFill="1" applyBorder="1" applyAlignment="1">
      <alignment wrapText="1"/>
    </xf>
    <xf numFmtId="166" fontId="19" fillId="4" borderId="0" xfId="7" applyNumberFormat="1" applyFont="1" applyFill="1" applyAlignment="1">
      <alignment vertical="center" wrapText="1"/>
    </xf>
    <xf numFmtId="166" fontId="18" fillId="2" borderId="0" xfId="7" applyNumberFormat="1" applyFont="1" applyFill="1" applyAlignment="1">
      <alignment horizontal="right" vertical="center" wrapText="1"/>
    </xf>
    <xf numFmtId="0" fontId="15" fillId="0" borderId="0" xfId="0" applyFont="1" applyAlignment="1">
      <alignment horizontal="right"/>
    </xf>
    <xf numFmtId="166" fontId="19" fillId="4" borderId="0" xfId="7" applyNumberFormat="1" applyFont="1" applyFill="1" applyAlignment="1">
      <alignment horizontal="center" vertical="center" wrapText="1"/>
    </xf>
    <xf numFmtId="166" fontId="22" fillId="4" borderId="13" xfId="7" applyNumberFormat="1" applyFont="1" applyFill="1" applyBorder="1" applyAlignment="1">
      <alignment vertical="center" wrapText="1"/>
    </xf>
    <xf numFmtId="166" fontId="22" fillId="4" borderId="14" xfId="7" applyNumberFormat="1" applyFont="1" applyFill="1" applyBorder="1" applyAlignment="1">
      <alignment vertical="center" wrapText="1"/>
    </xf>
    <xf numFmtId="166" fontId="22" fillId="4" borderId="29" xfId="7" applyNumberFormat="1" applyFont="1" applyFill="1" applyBorder="1" applyAlignment="1">
      <alignment vertical="center" wrapText="1"/>
    </xf>
    <xf numFmtId="166" fontId="21" fillId="4" borderId="0" xfId="7" applyNumberFormat="1" applyFont="1" applyFill="1" applyAlignment="1">
      <alignment vertical="center" wrapText="1"/>
    </xf>
    <xf numFmtId="166" fontId="22" fillId="4" borderId="8" xfId="7" applyNumberFormat="1" applyFont="1" applyFill="1" applyBorder="1" applyAlignment="1">
      <alignment horizontal="center" vertical="center" wrapText="1"/>
    </xf>
    <xf numFmtId="166" fontId="22" fillId="4" borderId="9" xfId="7" applyNumberFormat="1" applyFont="1" applyFill="1" applyBorder="1" applyAlignment="1">
      <alignment horizontal="center" vertical="center" wrapText="1"/>
    </xf>
    <xf numFmtId="166" fontId="22" fillId="4" borderId="10" xfId="7" applyNumberFormat="1" applyFont="1" applyFill="1" applyBorder="1" applyAlignment="1">
      <alignment horizontal="center" vertical="center" wrapText="1"/>
    </xf>
    <xf numFmtId="166" fontId="22" fillId="4" borderId="11" xfId="7" applyNumberFormat="1" applyFont="1" applyFill="1" applyBorder="1" applyAlignment="1">
      <alignment horizontal="center" vertical="center" wrapText="1"/>
    </xf>
    <xf numFmtId="166" fontId="22" fillId="4" borderId="0" xfId="7" applyNumberFormat="1" applyFont="1" applyFill="1" applyBorder="1" applyAlignment="1">
      <alignment horizontal="center" vertical="center" wrapText="1"/>
    </xf>
    <xf numFmtId="166" fontId="22" fillId="4" borderId="12" xfId="7" applyNumberFormat="1" applyFont="1" applyFill="1" applyBorder="1" applyAlignment="1">
      <alignment horizontal="center" vertical="center" wrapText="1"/>
    </xf>
    <xf numFmtId="166" fontId="22" fillId="4" borderId="13" xfId="7" applyNumberFormat="1" applyFont="1" applyFill="1" applyBorder="1" applyAlignment="1">
      <alignment horizontal="center" vertical="center" wrapText="1"/>
    </xf>
    <xf numFmtId="166" fontId="22" fillId="4" borderId="14" xfId="7" applyNumberFormat="1" applyFont="1" applyFill="1" applyBorder="1" applyAlignment="1">
      <alignment horizontal="center" vertical="center" wrapText="1"/>
    </xf>
    <xf numFmtId="166" fontId="22" fillId="4" borderId="15" xfId="7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166" fontId="22" fillId="4" borderId="1" xfId="7" applyNumberFormat="1" applyFont="1" applyFill="1" applyBorder="1" applyAlignment="1">
      <alignment horizontal="center" vertical="center" wrapText="1"/>
    </xf>
    <xf numFmtId="166" fontId="15" fillId="4" borderId="23" xfId="7" applyNumberFormat="1" applyFont="1" applyFill="1" applyBorder="1" applyAlignment="1">
      <alignment horizontal="left" vertical="center" wrapText="1"/>
    </xf>
    <xf numFmtId="166" fontId="15" fillId="4" borderId="0" xfId="7" applyNumberFormat="1" applyFont="1" applyFill="1" applyBorder="1" applyAlignment="1">
      <alignment horizontal="left" vertical="center" wrapText="1"/>
    </xf>
    <xf numFmtId="166" fontId="15" fillId="4" borderId="24" xfId="7" applyNumberFormat="1" applyFont="1" applyFill="1" applyBorder="1" applyAlignment="1">
      <alignment horizontal="left" vertical="center" wrapText="1"/>
    </xf>
    <xf numFmtId="166" fontId="22" fillId="4" borderId="26" xfId="7" applyNumberFormat="1" applyFont="1" applyFill="1" applyBorder="1" applyAlignment="1">
      <alignment horizontal="left" vertical="center" wrapText="1"/>
    </xf>
    <xf numFmtId="166" fontId="22" fillId="4" borderId="4" xfId="7" applyNumberFormat="1" applyFont="1" applyFill="1" applyBorder="1" applyAlignment="1">
      <alignment horizontal="left" vertical="center" wrapText="1"/>
    </xf>
    <xf numFmtId="166" fontId="22" fillId="4" borderId="27" xfId="7" applyNumberFormat="1" applyFont="1" applyFill="1" applyBorder="1" applyAlignment="1">
      <alignment horizontal="left" vertical="center" wrapText="1"/>
    </xf>
    <xf numFmtId="166" fontId="22" fillId="4" borderId="28" xfId="7" applyNumberFormat="1" applyFont="1" applyFill="1" applyBorder="1" applyAlignment="1">
      <alignment horizontal="center" vertical="center" wrapText="1"/>
    </xf>
    <xf numFmtId="166" fontId="22" fillId="4" borderId="2" xfId="7" applyNumberFormat="1" applyFont="1" applyFill="1" applyBorder="1" applyAlignment="1">
      <alignment horizontal="center" vertical="center" wrapText="1"/>
    </xf>
    <xf numFmtId="166" fontId="25" fillId="4" borderId="8" xfId="7" applyNumberFormat="1" applyFont="1" applyFill="1" applyBorder="1" applyAlignment="1">
      <alignment vertical="center" wrapText="1"/>
    </xf>
    <xf numFmtId="166" fontId="25" fillId="4" borderId="9" xfId="7" applyNumberFormat="1" applyFont="1" applyFill="1" applyBorder="1" applyAlignment="1">
      <alignment vertical="center" wrapText="1"/>
    </xf>
    <xf numFmtId="166" fontId="25" fillId="4" borderId="0" xfId="7" applyNumberFormat="1" applyFont="1" applyFill="1" applyBorder="1" applyAlignment="1">
      <alignment vertical="center" wrapText="1"/>
    </xf>
    <xf numFmtId="166" fontId="25" fillId="4" borderId="24" xfId="7" applyNumberFormat="1" applyFont="1" applyFill="1" applyBorder="1" applyAlignment="1">
      <alignment vertical="center" wrapText="1"/>
    </xf>
    <xf numFmtId="166" fontId="18" fillId="2" borderId="33" xfId="7" applyNumberFormat="1" applyFont="1" applyFill="1" applyBorder="1" applyAlignment="1">
      <alignment vertical="center" wrapText="1"/>
    </xf>
    <xf numFmtId="166" fontId="18" fillId="2" borderId="34" xfId="7" applyNumberFormat="1" applyFont="1" applyFill="1" applyBorder="1" applyAlignment="1">
      <alignment vertical="center" wrapText="1"/>
    </xf>
    <xf numFmtId="166" fontId="28" fillId="2" borderId="20" xfId="7" applyNumberFormat="1" applyFont="1" applyFill="1" applyBorder="1" applyAlignment="1">
      <alignment horizontal="left" vertical="center" wrapText="1"/>
    </xf>
    <xf numFmtId="166" fontId="28" fillId="2" borderId="9" xfId="7" applyNumberFormat="1" applyFont="1" applyFill="1" applyBorder="1" applyAlignment="1">
      <alignment horizontal="left" vertical="center" wrapText="1"/>
    </xf>
    <xf numFmtId="166" fontId="28" fillId="2" borderId="21" xfId="7" applyNumberFormat="1" applyFont="1" applyFill="1" applyBorder="1" applyAlignment="1">
      <alignment horizontal="left" vertical="center" wrapText="1"/>
    </xf>
    <xf numFmtId="166" fontId="18" fillId="2" borderId="50" xfId="7" applyNumberFormat="1" applyFont="1" applyFill="1" applyBorder="1" applyAlignment="1">
      <alignment horizontal="center" vertical="center" wrapText="1"/>
    </xf>
    <xf numFmtId="166" fontId="18" fillId="2" borderId="51" xfId="7" applyNumberFormat="1" applyFont="1" applyFill="1" applyBorder="1" applyAlignment="1">
      <alignment horizontal="center" vertical="center" wrapText="1"/>
    </xf>
    <xf numFmtId="166" fontId="18" fillId="2" borderId="41" xfId="7" applyNumberFormat="1" applyFont="1" applyFill="1" applyBorder="1" applyAlignment="1">
      <alignment horizontal="left" vertical="center" wrapText="1"/>
    </xf>
    <xf numFmtId="166" fontId="18" fillId="2" borderId="14" xfId="7" applyNumberFormat="1" applyFont="1" applyFill="1" applyBorder="1" applyAlignment="1">
      <alignment horizontal="left" vertical="center" wrapText="1"/>
    </xf>
    <xf numFmtId="166" fontId="18" fillId="2" borderId="29" xfId="7" applyNumberFormat="1" applyFont="1" applyFill="1" applyBorder="1" applyAlignment="1">
      <alignment horizontal="left" vertical="center" wrapText="1"/>
    </xf>
    <xf numFmtId="166" fontId="18" fillId="2" borderId="52" xfId="7" applyNumberFormat="1" applyFont="1" applyFill="1" applyBorder="1" applyAlignment="1">
      <alignment vertical="center" wrapText="1"/>
    </xf>
    <xf numFmtId="166" fontId="18" fillId="2" borderId="53" xfId="7" applyNumberFormat="1" applyFont="1" applyFill="1" applyBorder="1" applyAlignment="1">
      <alignment vertical="center" wrapText="1"/>
    </xf>
    <xf numFmtId="166" fontId="18" fillId="2" borderId="55" xfId="7" applyNumberFormat="1" applyFont="1" applyFill="1" applyBorder="1" applyAlignment="1">
      <alignment vertical="center" wrapText="1"/>
    </xf>
    <xf numFmtId="166" fontId="18" fillId="2" borderId="56" xfId="7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horizontal="right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2" fillId="4" borderId="25" xfId="7" applyNumberFormat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wrapText="1"/>
    </xf>
    <xf numFmtId="0" fontId="20" fillId="3" borderId="8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0" fontId="20" fillId="3" borderId="29" xfId="0" applyFont="1" applyFill="1" applyBorder="1" applyAlignment="1">
      <alignment horizontal="center" wrapText="1"/>
    </xf>
    <xf numFmtId="166" fontId="18" fillId="0" borderId="30" xfId="7" applyNumberFormat="1" applyFont="1" applyFill="1" applyBorder="1" applyAlignment="1">
      <alignment vertical="center" wrapText="1"/>
    </xf>
    <xf numFmtId="166" fontId="18" fillId="0" borderId="36" xfId="7" applyNumberFormat="1" applyFont="1" applyFill="1" applyBorder="1" applyAlignment="1">
      <alignment vertical="center" wrapText="1"/>
    </xf>
    <xf numFmtId="166" fontId="18" fillId="0" borderId="8" xfId="7" applyNumberFormat="1" applyFont="1" applyFill="1" applyBorder="1" applyAlignment="1">
      <alignment vertical="center" wrapText="1"/>
    </xf>
    <xf numFmtId="166" fontId="18" fillId="0" borderId="9" xfId="7" applyNumberFormat="1" applyFont="1" applyFill="1" applyBorder="1" applyAlignment="1">
      <alignment vertical="center" wrapText="1"/>
    </xf>
    <xf numFmtId="166" fontId="18" fillId="0" borderId="21" xfId="7" applyNumberFormat="1" applyFont="1" applyFill="1" applyBorder="1" applyAlignment="1">
      <alignment vertical="center" wrapText="1"/>
    </xf>
    <xf numFmtId="166" fontId="18" fillId="0" borderId="43" xfId="7" applyNumberFormat="1" applyFont="1" applyFill="1" applyBorder="1" applyAlignment="1">
      <alignment horizontal="center" vertical="center" wrapText="1"/>
    </xf>
    <xf numFmtId="166" fontId="18" fillId="0" borderId="44" xfId="7" applyNumberFormat="1" applyFont="1" applyFill="1" applyBorder="1" applyAlignment="1">
      <alignment horizontal="center" vertical="center" wrapText="1"/>
    </xf>
    <xf numFmtId="166" fontId="18" fillId="0" borderId="22" xfId="7" applyNumberFormat="1" applyFont="1" applyFill="1" applyBorder="1" applyAlignment="1">
      <alignment horizontal="center" vertical="center" wrapText="1"/>
    </xf>
    <xf numFmtId="166" fontId="18" fillId="0" borderId="1" xfId="7" applyNumberFormat="1" applyFont="1" applyFill="1" applyBorder="1" applyAlignment="1">
      <alignment horizontal="center" vertical="center" wrapText="1"/>
    </xf>
    <xf numFmtId="166" fontId="18" fillId="0" borderId="48" xfId="7" applyNumberFormat="1" applyFont="1" applyFill="1" applyBorder="1" applyAlignment="1">
      <alignment horizontal="center" vertical="center" wrapText="1"/>
    </xf>
    <xf numFmtId="166" fontId="18" fillId="0" borderId="16" xfId="7" applyNumberFormat="1" applyFont="1" applyFill="1" applyBorder="1" applyAlignment="1">
      <alignment horizontal="center" vertical="center" wrapText="1"/>
    </xf>
    <xf numFmtId="166" fontId="18" fillId="0" borderId="3" xfId="7" applyNumberFormat="1" applyFont="1" applyFill="1" applyBorder="1" applyAlignment="1">
      <alignment horizontal="center" vertical="center" wrapText="1"/>
    </xf>
    <xf numFmtId="166" fontId="18" fillId="0" borderId="7" xfId="7" applyNumberFormat="1" applyFont="1" applyFill="1" applyBorder="1" applyAlignment="1">
      <alignment horizontal="center" vertical="center" wrapText="1"/>
    </xf>
    <xf numFmtId="166" fontId="18" fillId="0" borderId="23" xfId="7" applyNumberFormat="1" applyFont="1" applyFill="1" applyBorder="1" applyAlignment="1">
      <alignment horizontal="left" vertical="center" wrapText="1"/>
    </xf>
    <xf numFmtId="166" fontId="18" fillId="0" borderId="0" xfId="7" applyNumberFormat="1" applyFont="1" applyFill="1" applyBorder="1" applyAlignment="1">
      <alignment horizontal="left" vertical="center" wrapText="1"/>
    </xf>
    <xf numFmtId="166" fontId="18" fillId="0" borderId="24" xfId="7" applyNumberFormat="1" applyFont="1" applyFill="1" applyBorder="1" applyAlignment="1">
      <alignment horizontal="left" vertical="center" wrapText="1"/>
    </xf>
    <xf numFmtId="1" fontId="22" fillId="0" borderId="25" xfId="7" applyNumberFormat="1" applyFont="1" applyFill="1" applyBorder="1" applyAlignment="1">
      <alignment horizontal="center" vertical="center" wrapText="1"/>
    </xf>
    <xf numFmtId="166" fontId="18" fillId="0" borderId="41" xfId="7" applyNumberFormat="1" applyFont="1" applyFill="1" applyBorder="1" applyAlignment="1">
      <alignment horizontal="left" vertical="center" wrapText="1"/>
    </xf>
    <xf numFmtId="166" fontId="18" fillId="0" borderId="14" xfId="7" applyNumberFormat="1" applyFont="1" applyFill="1" applyBorder="1" applyAlignment="1">
      <alignment horizontal="left" vertical="center" wrapText="1"/>
    </xf>
    <xf numFmtId="166" fontId="18" fillId="0" borderId="29" xfId="7" applyNumberFormat="1" applyFont="1" applyFill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6" fontId="28" fillId="4" borderId="23" xfId="7" applyNumberFormat="1" applyFont="1" applyFill="1" applyBorder="1" applyAlignment="1">
      <alignment horizontal="left" vertical="center" wrapText="1"/>
    </xf>
    <xf numFmtId="166" fontId="28" fillId="4" borderId="0" xfId="7" applyNumberFormat="1" applyFont="1" applyFill="1" applyBorder="1" applyAlignment="1">
      <alignment horizontal="left" vertical="center" wrapText="1"/>
    </xf>
    <xf numFmtId="166" fontId="28" fillId="4" borderId="24" xfId="7" applyNumberFormat="1" applyFont="1" applyFill="1" applyBorder="1" applyAlignment="1">
      <alignment horizontal="left" vertical="center" wrapText="1"/>
    </xf>
    <xf numFmtId="0" fontId="36" fillId="3" borderId="30" xfId="0" applyFont="1" applyFill="1" applyBorder="1" applyAlignment="1">
      <alignment wrapText="1"/>
    </xf>
    <xf numFmtId="0" fontId="36" fillId="3" borderId="31" xfId="0" applyFont="1" applyFill="1" applyBorder="1" applyAlignment="1">
      <alignment wrapText="1"/>
    </xf>
    <xf numFmtId="0" fontId="36" fillId="3" borderId="32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wrapText="1"/>
    </xf>
    <xf numFmtId="0" fontId="34" fillId="3" borderId="13" xfId="0" applyFont="1" applyFill="1" applyBorder="1" applyAlignment="1">
      <alignment wrapText="1"/>
    </xf>
    <xf numFmtId="0" fontId="34" fillId="3" borderId="14" xfId="0" applyFont="1" applyFill="1" applyBorder="1" applyAlignment="1">
      <alignment wrapText="1"/>
    </xf>
    <xf numFmtId="1" fontId="22" fillId="4" borderId="50" xfId="7" applyNumberFormat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wrapText="1"/>
    </xf>
    <xf numFmtId="0" fontId="34" fillId="4" borderId="9" xfId="0" applyFont="1" applyFill="1" applyBorder="1" applyAlignment="1">
      <alignment wrapText="1"/>
    </xf>
    <xf numFmtId="0" fontId="34" fillId="4" borderId="21" xfId="0" applyFont="1" applyFill="1" applyBorder="1" applyAlignment="1">
      <alignment wrapText="1"/>
    </xf>
    <xf numFmtId="0" fontId="20" fillId="4" borderId="30" xfId="0" applyFont="1" applyFill="1" applyBorder="1" applyAlignment="1">
      <alignment wrapText="1"/>
    </xf>
    <xf numFmtId="0" fontId="20" fillId="4" borderId="32" xfId="0" applyFont="1" applyFill="1" applyBorder="1" applyAlignment="1">
      <alignment wrapText="1"/>
    </xf>
    <xf numFmtId="0" fontId="20" fillId="4" borderId="31" xfId="0" applyFont="1" applyFill="1" applyBorder="1" applyAlignment="1">
      <alignment wrapText="1"/>
    </xf>
    <xf numFmtId="0" fontId="32" fillId="4" borderId="8" xfId="0" applyFont="1" applyFill="1" applyBorder="1" applyAlignment="1">
      <alignment horizontal="center" wrapText="1"/>
    </xf>
    <xf numFmtId="0" fontId="32" fillId="4" borderId="21" xfId="0" applyFont="1" applyFill="1" applyBorder="1" applyAlignment="1">
      <alignment horizontal="center" wrapText="1"/>
    </xf>
    <xf numFmtId="0" fontId="32" fillId="4" borderId="11" xfId="0" applyFont="1" applyFill="1" applyBorder="1" applyAlignment="1">
      <alignment horizontal="center" wrapText="1"/>
    </xf>
    <xf numFmtId="0" fontId="32" fillId="4" borderId="24" xfId="0" applyFont="1" applyFill="1" applyBorder="1" applyAlignment="1">
      <alignment horizontal="center" wrapText="1"/>
    </xf>
    <xf numFmtId="0" fontId="32" fillId="4" borderId="13" xfId="0" applyFont="1" applyFill="1" applyBorder="1" applyAlignment="1">
      <alignment horizontal="center" wrapText="1"/>
    </xf>
    <xf numFmtId="0" fontId="32" fillId="4" borderId="29" xfId="0" applyFont="1" applyFill="1" applyBorder="1" applyAlignment="1">
      <alignment horizontal="center" wrapText="1"/>
    </xf>
    <xf numFmtId="0" fontId="33" fillId="4" borderId="8" xfId="0" applyFont="1" applyFill="1" applyBorder="1" applyAlignment="1">
      <alignment wrapText="1"/>
    </xf>
    <xf numFmtId="0" fontId="33" fillId="4" borderId="9" xfId="0" applyFont="1" applyFill="1" applyBorder="1" applyAlignment="1">
      <alignment wrapText="1"/>
    </xf>
    <xf numFmtId="0" fontId="33" fillId="4" borderId="21" xfId="0" applyFont="1" applyFill="1" applyBorder="1" applyAlignment="1">
      <alignment wrapText="1"/>
    </xf>
    <xf numFmtId="0" fontId="33" fillId="4" borderId="11" xfId="0" applyFont="1" applyFill="1" applyBorder="1" applyAlignment="1">
      <alignment wrapText="1"/>
    </xf>
    <xf numFmtId="0" fontId="33" fillId="4" borderId="0" xfId="0" applyFont="1" applyFill="1" applyBorder="1" applyAlignment="1">
      <alignment wrapText="1"/>
    </xf>
    <xf numFmtId="0" fontId="33" fillId="4" borderId="0" xfId="0" applyFont="1" applyFill="1" applyAlignment="1">
      <alignment wrapText="1"/>
    </xf>
    <xf numFmtId="0" fontId="33" fillId="4" borderId="24" xfId="0" applyFont="1" applyFill="1" applyBorder="1" applyAlignment="1">
      <alignment wrapText="1"/>
    </xf>
    <xf numFmtId="0" fontId="34" fillId="4" borderId="30" xfId="0" applyFont="1" applyFill="1" applyBorder="1" applyAlignment="1">
      <alignment wrapText="1"/>
    </xf>
    <xf numFmtId="0" fontId="34" fillId="4" borderId="31" xfId="0" applyFont="1" applyFill="1" applyBorder="1" applyAlignment="1">
      <alignment wrapText="1"/>
    </xf>
    <xf numFmtId="0" fontId="34" fillId="4" borderId="32" xfId="0" applyFont="1" applyFill="1" applyBorder="1" applyAlignment="1">
      <alignment wrapText="1"/>
    </xf>
    <xf numFmtId="0" fontId="20" fillId="4" borderId="8" xfId="0" applyFont="1" applyFill="1" applyBorder="1" applyAlignment="1">
      <alignment wrapText="1"/>
    </xf>
    <xf numFmtId="0" fontId="20" fillId="4" borderId="21" xfId="0" applyFont="1" applyFill="1" applyBorder="1" applyAlignment="1">
      <alignment wrapText="1"/>
    </xf>
    <xf numFmtId="166" fontId="18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wrapText="1"/>
    </xf>
    <xf numFmtId="0" fontId="34" fillId="4" borderId="13" xfId="0" applyFont="1" applyFill="1" applyBorder="1" applyAlignment="1">
      <alignment wrapText="1"/>
    </xf>
    <xf numFmtId="0" fontId="34" fillId="4" borderId="14" xfId="0" applyFont="1" applyFill="1" applyBorder="1" applyAlignment="1">
      <alignment wrapText="1"/>
    </xf>
    <xf numFmtId="0" fontId="36" fillId="4" borderId="30" xfId="0" applyFont="1" applyFill="1" applyBorder="1" applyAlignment="1">
      <alignment wrapText="1"/>
    </xf>
    <xf numFmtId="0" fontId="36" fillId="4" borderId="31" xfId="0" applyFont="1" applyFill="1" applyBorder="1" applyAlignment="1">
      <alignment wrapText="1"/>
    </xf>
    <xf numFmtId="0" fontId="36" fillId="4" borderId="32" xfId="0" applyFont="1" applyFill="1" applyBorder="1" applyAlignment="1">
      <alignment wrapText="1"/>
    </xf>
    <xf numFmtId="166" fontId="30" fillId="4" borderId="37" xfId="7" applyNumberFormat="1" applyFont="1" applyFill="1" applyBorder="1" applyAlignment="1">
      <alignment vertical="center" wrapText="1"/>
    </xf>
    <xf numFmtId="166" fontId="30" fillId="4" borderId="38" xfId="7" applyNumberFormat="1" applyFont="1" applyFill="1" applyBorder="1" applyAlignment="1">
      <alignment vertical="center" wrapText="1"/>
    </xf>
    <xf numFmtId="166" fontId="30" fillId="4" borderId="20" xfId="7" applyNumberFormat="1" applyFont="1" applyFill="1" applyBorder="1" applyAlignment="1">
      <alignment vertical="center" wrapText="1"/>
    </xf>
    <xf numFmtId="166" fontId="30" fillId="4" borderId="39" xfId="7" applyNumberFormat="1" applyFont="1" applyFill="1" applyBorder="1" applyAlignment="1">
      <alignment vertical="center" wrapText="1"/>
    </xf>
    <xf numFmtId="166" fontId="18" fillId="4" borderId="13" xfId="7" applyNumberFormat="1" applyFont="1" applyFill="1" applyBorder="1" applyAlignment="1">
      <alignment vertical="center" wrapText="1"/>
    </xf>
    <xf numFmtId="166" fontId="18" fillId="4" borderId="14" xfId="7" applyNumberFormat="1" applyFont="1" applyFill="1" applyBorder="1" applyAlignment="1">
      <alignment vertical="center" wrapText="1"/>
    </xf>
    <xf numFmtId="166" fontId="18" fillId="4" borderId="29" xfId="7" applyNumberFormat="1" applyFont="1" applyFill="1" applyBorder="1" applyAlignment="1">
      <alignment vertical="center" wrapText="1"/>
    </xf>
    <xf numFmtId="166" fontId="31" fillId="4" borderId="30" xfId="7" applyNumberFormat="1" applyFont="1" applyFill="1" applyBorder="1" applyAlignment="1">
      <alignment vertical="center" wrapText="1"/>
    </xf>
    <xf numFmtId="166" fontId="31" fillId="4" borderId="31" xfId="7" applyNumberFormat="1" applyFont="1" applyFill="1" applyBorder="1" applyAlignment="1">
      <alignment vertical="center" wrapText="1"/>
    </xf>
    <xf numFmtId="166" fontId="31" fillId="4" borderId="32" xfId="7" applyNumberFormat="1" applyFont="1" applyFill="1" applyBorder="1" applyAlignment="1">
      <alignment vertical="center" wrapText="1"/>
    </xf>
    <xf numFmtId="166" fontId="30" fillId="4" borderId="33" xfId="7" applyNumberFormat="1" applyFont="1" applyFill="1" applyBorder="1" applyAlignment="1">
      <alignment vertical="center" wrapText="1"/>
    </xf>
    <xf numFmtId="166" fontId="30" fillId="4" borderId="34" xfId="7" applyNumberFormat="1" applyFont="1" applyFill="1" applyBorder="1" applyAlignment="1">
      <alignment vertical="center" wrapText="1"/>
    </xf>
    <xf numFmtId="166" fontId="18" fillId="4" borderId="35" xfId="7" applyNumberFormat="1" applyFont="1" applyFill="1" applyBorder="1" applyAlignment="1">
      <alignment vertical="center" wrapText="1"/>
    </xf>
    <xf numFmtId="166" fontId="18" fillId="4" borderId="31" xfId="7" applyNumberFormat="1" applyFont="1" applyFill="1" applyBorder="1" applyAlignment="1">
      <alignment vertical="center" wrapText="1"/>
    </xf>
    <xf numFmtId="166" fontId="18" fillId="4" borderId="32" xfId="7" applyNumberFormat="1" applyFont="1" applyFill="1" applyBorder="1" applyAlignment="1">
      <alignment vertical="center" wrapText="1"/>
    </xf>
    <xf numFmtId="166" fontId="30" fillId="4" borderId="30" xfId="7" applyNumberFormat="1" applyFont="1" applyFill="1" applyBorder="1" applyAlignment="1">
      <alignment vertical="center" wrapText="1"/>
    </xf>
    <xf numFmtId="166" fontId="30" fillId="4" borderId="36" xfId="7" applyNumberFormat="1" applyFont="1" applyFill="1" applyBorder="1" applyAlignment="1">
      <alignment vertical="center" wrapText="1"/>
    </xf>
    <xf numFmtId="1" fontId="18" fillId="4" borderId="25" xfId="7" applyNumberFormat="1" applyFont="1" applyFill="1" applyBorder="1" applyAlignment="1">
      <alignment horizontal="center" vertical="center" wrapText="1"/>
    </xf>
    <xf numFmtId="166" fontId="18" fillId="4" borderId="5" xfId="7" applyNumberFormat="1" applyFont="1" applyFill="1" applyBorder="1" applyAlignment="1">
      <alignment horizontal="center" vertical="center" wrapText="1"/>
    </xf>
    <xf numFmtId="166" fontId="18" fillId="4" borderId="26" xfId="7" applyNumberFormat="1" applyFont="1" applyFill="1" applyBorder="1" applyAlignment="1">
      <alignment horizontal="left" vertical="center" wrapText="1"/>
    </xf>
    <xf numFmtId="166" fontId="18" fillId="4" borderId="4" xfId="7" applyNumberFormat="1" applyFont="1" applyFill="1" applyBorder="1" applyAlignment="1">
      <alignment horizontal="left" vertical="center" wrapText="1"/>
    </xf>
    <xf numFmtId="166" fontId="18" fillId="4" borderId="27" xfId="7" applyNumberFormat="1" applyFont="1" applyFill="1" applyBorder="1" applyAlignment="1">
      <alignment horizontal="left" vertical="center" wrapText="1"/>
    </xf>
    <xf numFmtId="166" fontId="18" fillId="4" borderId="28" xfId="7" applyNumberFormat="1" applyFont="1" applyFill="1" applyBorder="1" applyAlignment="1">
      <alignment horizontal="center" vertical="center" wrapText="1"/>
    </xf>
    <xf numFmtId="166" fontId="18" fillId="4" borderId="2" xfId="7" applyNumberFormat="1" applyFont="1" applyFill="1" applyBorder="1" applyAlignment="1">
      <alignment horizontal="center" vertical="center" wrapText="1"/>
    </xf>
    <xf numFmtId="166" fontId="30" fillId="4" borderId="8" xfId="7" applyNumberFormat="1" applyFont="1" applyFill="1" applyBorder="1" applyAlignment="1">
      <alignment vertical="center" wrapText="1"/>
    </xf>
    <xf numFmtId="166" fontId="30" fillId="4" borderId="9" xfId="7" applyNumberFormat="1" applyFont="1" applyFill="1" applyBorder="1" applyAlignment="1">
      <alignment vertical="center" wrapText="1"/>
    </xf>
    <xf numFmtId="166" fontId="30" fillId="4" borderId="21" xfId="7" applyNumberFormat="1" applyFont="1" applyFill="1" applyBorder="1" applyAlignment="1">
      <alignment vertical="center" wrapText="1"/>
    </xf>
    <xf numFmtId="166" fontId="27" fillId="4" borderId="19" xfId="7" applyNumberFormat="1" applyFont="1" applyFill="1" applyBorder="1" applyAlignment="1">
      <alignment horizontal="center" vertical="center" wrapText="1"/>
    </xf>
    <xf numFmtId="166" fontId="27" fillId="4" borderId="6" xfId="7" applyNumberFormat="1" applyFont="1" applyFill="1" applyBorder="1" applyAlignment="1">
      <alignment horizontal="center" vertical="center" wrapText="1"/>
    </xf>
    <xf numFmtId="166" fontId="27" fillId="4" borderId="22" xfId="7" applyNumberFormat="1" applyFont="1" applyFill="1" applyBorder="1" applyAlignment="1">
      <alignment horizontal="center" vertical="center" wrapText="1"/>
    </xf>
    <xf numFmtId="166" fontId="27" fillId="4" borderId="1" xfId="7" applyNumberFormat="1" applyFont="1" applyFill="1" applyBorder="1" applyAlignment="1">
      <alignment horizontal="center" vertical="center" wrapText="1"/>
    </xf>
    <xf numFmtId="166" fontId="28" fillId="4" borderId="20" xfId="7" applyNumberFormat="1" applyFont="1" applyFill="1" applyBorder="1" applyAlignment="1">
      <alignment horizontal="left" vertical="center" wrapText="1"/>
    </xf>
    <xf numFmtId="166" fontId="28" fillId="4" borderId="9" xfId="7" applyNumberFormat="1" applyFont="1" applyFill="1" applyBorder="1" applyAlignment="1">
      <alignment horizontal="left" vertical="center" wrapText="1"/>
    </xf>
    <xf numFmtId="166" fontId="28" fillId="4" borderId="21" xfId="7" applyNumberFormat="1" applyFont="1" applyFill="1" applyBorder="1" applyAlignment="1">
      <alignment horizontal="left" vertical="center" wrapText="1"/>
    </xf>
    <xf numFmtId="166" fontId="18" fillId="4" borderId="30" xfId="7" applyNumberFormat="1" applyFont="1" applyFill="1" applyBorder="1" applyAlignment="1">
      <alignment vertical="center" wrapText="1"/>
    </xf>
    <xf numFmtId="166" fontId="18" fillId="4" borderId="36" xfId="7" applyNumberFormat="1" applyFont="1" applyFill="1" applyBorder="1" applyAlignment="1">
      <alignment vertical="center" wrapText="1"/>
    </xf>
    <xf numFmtId="166" fontId="18" fillId="4" borderId="8" xfId="7" applyNumberFormat="1" applyFont="1" applyFill="1" applyBorder="1" applyAlignment="1">
      <alignment vertical="center" wrapText="1"/>
    </xf>
    <xf numFmtId="166" fontId="18" fillId="4" borderId="9" xfId="7" applyNumberFormat="1" applyFont="1" applyFill="1" applyBorder="1" applyAlignment="1">
      <alignment vertical="center" wrapText="1"/>
    </xf>
    <xf numFmtId="166" fontId="18" fillId="4" borderId="21" xfId="7" applyNumberFormat="1" applyFont="1" applyFill="1" applyBorder="1" applyAlignment="1">
      <alignment vertical="center" wrapText="1"/>
    </xf>
    <xf numFmtId="166" fontId="18" fillId="4" borderId="0" xfId="7" applyNumberFormat="1" applyFont="1" applyFill="1" applyAlignment="1">
      <alignment horizontal="right" vertical="center" wrapText="1"/>
    </xf>
    <xf numFmtId="166" fontId="18" fillId="4" borderId="1" xfId="7" applyNumberFormat="1" applyFont="1" applyFill="1" applyBorder="1" applyAlignment="1">
      <alignment horizontal="center" vertical="center" wrapText="1"/>
    </xf>
    <xf numFmtId="166" fontId="18" fillId="4" borderId="3" xfId="7" applyNumberFormat="1" applyFont="1" applyFill="1" applyBorder="1" applyAlignment="1">
      <alignment horizontal="center" vertical="center" wrapText="1"/>
    </xf>
    <xf numFmtId="166" fontId="18" fillId="4" borderId="7" xfId="7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6" fontId="22" fillId="4" borderId="0" xfId="7" applyNumberFormat="1" applyFont="1" applyFill="1" applyAlignment="1">
      <alignment horizontal="right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166" fontId="25" fillId="4" borderId="21" xfId="7" applyNumberFormat="1" applyFont="1" applyFill="1" applyBorder="1" applyAlignment="1">
      <alignment vertical="center" wrapText="1"/>
    </xf>
    <xf numFmtId="166" fontId="23" fillId="4" borderId="8" xfId="7" applyNumberFormat="1" applyFont="1" applyFill="1" applyBorder="1" applyAlignment="1">
      <alignment horizontal="center" vertical="center" wrapText="1"/>
    </xf>
    <xf numFmtId="166" fontId="23" fillId="4" borderId="10" xfId="7" applyNumberFormat="1" applyFont="1" applyFill="1" applyBorder="1" applyAlignment="1">
      <alignment horizontal="center" vertical="center" wrapText="1"/>
    </xf>
    <xf numFmtId="166" fontId="23" fillId="4" borderId="61" xfId="7" applyNumberFormat="1" applyFont="1" applyFill="1" applyBorder="1" applyAlignment="1">
      <alignment horizontal="center" vertical="center" wrapText="1"/>
    </xf>
    <xf numFmtId="166" fontId="23" fillId="4" borderId="62" xfId="7" applyNumberFormat="1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166" fontId="18" fillId="4" borderId="40" xfId="7" applyNumberFormat="1" applyFont="1" applyFill="1" applyBorder="1" applyAlignment="1">
      <alignment vertical="center" wrapText="1"/>
    </xf>
    <xf numFmtId="166" fontId="18" fillId="4" borderId="17" xfId="7" applyNumberFormat="1" applyFont="1" applyFill="1" applyBorder="1" applyAlignment="1">
      <alignment vertical="center" wrapText="1"/>
    </xf>
    <xf numFmtId="166" fontId="18" fillId="4" borderId="41" xfId="7" applyNumberFormat="1" applyFont="1" applyFill="1" applyBorder="1" applyAlignment="1">
      <alignment vertical="center" wrapText="1"/>
    </xf>
    <xf numFmtId="166" fontId="18" fillId="4" borderId="18" xfId="7" applyNumberFormat="1" applyFont="1" applyFill="1" applyBorder="1" applyAlignment="1">
      <alignment vertical="center" wrapText="1"/>
    </xf>
    <xf numFmtId="166" fontId="18" fillId="4" borderId="52" xfId="7" applyNumberFormat="1" applyFont="1" applyFill="1" applyBorder="1" applyAlignment="1">
      <alignment vertical="center" wrapText="1"/>
    </xf>
    <xf numFmtId="166" fontId="18" fillId="4" borderId="53" xfId="7" applyNumberFormat="1" applyFont="1" applyFill="1" applyBorder="1" applyAlignment="1">
      <alignment vertical="center" wrapText="1"/>
    </xf>
    <xf numFmtId="166" fontId="18" fillId="4" borderId="55" xfId="7" applyNumberFormat="1" applyFont="1" applyFill="1" applyBorder="1" applyAlignment="1">
      <alignment vertical="center" wrapText="1"/>
    </xf>
    <xf numFmtId="166" fontId="18" fillId="4" borderId="56" xfId="7" applyNumberFormat="1" applyFont="1" applyFill="1" applyBorder="1" applyAlignment="1">
      <alignment vertical="center" wrapText="1"/>
    </xf>
    <xf numFmtId="166" fontId="18" fillId="4" borderId="33" xfId="7" applyNumberFormat="1" applyFont="1" applyFill="1" applyBorder="1" applyAlignment="1">
      <alignment vertical="center" wrapText="1"/>
    </xf>
    <xf numFmtId="166" fontId="18" fillId="4" borderId="34" xfId="7" applyNumberFormat="1" applyFont="1" applyFill="1" applyBorder="1" applyAlignment="1">
      <alignment vertical="center" wrapText="1"/>
    </xf>
    <xf numFmtId="166" fontId="18" fillId="4" borderId="25" xfId="7" applyNumberFormat="1" applyFont="1" applyFill="1" applyBorder="1" applyAlignment="1">
      <alignment horizontal="center" vertical="center" wrapText="1"/>
    </xf>
    <xf numFmtId="166" fontId="18" fillId="4" borderId="50" xfId="7" applyNumberFormat="1" applyFont="1" applyFill="1" applyBorder="1" applyAlignment="1">
      <alignment horizontal="center" vertical="center" wrapText="1"/>
    </xf>
    <xf numFmtId="166" fontId="18" fillId="4" borderId="51" xfId="7" applyNumberFormat="1" applyFont="1" applyFill="1" applyBorder="1" applyAlignment="1">
      <alignment horizontal="center" vertical="center" wrapText="1"/>
    </xf>
    <xf numFmtId="166" fontId="18" fillId="4" borderId="43" xfId="7" applyNumberFormat="1" applyFont="1" applyFill="1" applyBorder="1" applyAlignment="1">
      <alignment horizontal="center" vertical="center" wrapText="1"/>
    </xf>
    <xf numFmtId="166" fontId="18" fillId="4" borderId="44" xfId="7" applyNumberFormat="1" applyFont="1" applyFill="1" applyBorder="1" applyAlignment="1">
      <alignment horizontal="center" vertical="center" wrapText="1"/>
    </xf>
    <xf numFmtId="166" fontId="18" fillId="4" borderId="22" xfId="7" applyNumberFormat="1" applyFont="1" applyFill="1" applyBorder="1" applyAlignment="1">
      <alignment horizontal="center" vertical="center" wrapText="1"/>
    </xf>
    <xf numFmtId="166" fontId="18" fillId="4" borderId="48" xfId="7" applyNumberFormat="1" applyFont="1" applyFill="1" applyBorder="1" applyAlignment="1">
      <alignment horizontal="center" vertical="center" wrapText="1"/>
    </xf>
    <xf numFmtId="166" fontId="18" fillId="4" borderId="16" xfId="7" applyNumberFormat="1" applyFont="1" applyFill="1" applyBorder="1" applyAlignment="1">
      <alignment horizontal="center" vertical="center" wrapText="1"/>
    </xf>
    <xf numFmtId="166" fontId="18" fillId="4" borderId="45" xfId="0" applyNumberFormat="1" applyFont="1" applyFill="1" applyBorder="1" applyAlignment="1">
      <alignment horizontal="center" vertical="center" wrapText="1"/>
    </xf>
    <xf numFmtId="166" fontId="18" fillId="4" borderId="46" xfId="0" applyNumberFormat="1" applyFont="1" applyFill="1" applyBorder="1" applyAlignment="1">
      <alignment horizontal="center" vertical="center" wrapText="1"/>
    </xf>
    <xf numFmtId="166" fontId="18" fillId="4" borderId="47" xfId="0" applyNumberFormat="1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24" xfId="0" applyFont="1" applyFill="1" applyBorder="1" applyAlignment="1">
      <alignment horizontal="left" vertical="center" wrapText="1"/>
    </xf>
    <xf numFmtId="166" fontId="18" fillId="4" borderId="15" xfId="7" applyNumberFormat="1" applyFont="1" applyFill="1" applyBorder="1" applyAlignment="1">
      <alignment horizontal="center" vertical="center" wrapText="1"/>
    </xf>
    <xf numFmtId="1" fontId="18" fillId="4" borderId="50" xfId="7" applyNumberFormat="1" applyFont="1" applyFill="1" applyBorder="1" applyAlignment="1">
      <alignment horizontal="center" vertical="center" wrapText="1"/>
    </xf>
    <xf numFmtId="1" fontId="18" fillId="4" borderId="13" xfId="7" applyNumberFormat="1" applyFont="1" applyFill="1" applyBorder="1" applyAlignment="1">
      <alignment horizontal="center" vertical="center" wrapText="1"/>
    </xf>
    <xf numFmtId="165" fontId="6" fillId="0" borderId="4" xfId="3" applyNumberFormat="1" applyFont="1" applyFill="1" applyBorder="1" applyAlignment="1">
      <alignment horizontal="right" vertical="center" wrapText="1"/>
    </xf>
    <xf numFmtId="165" fontId="4" fillId="0" borderId="0" xfId="3" applyNumberFormat="1" applyFont="1" applyFill="1" applyAlignment="1">
      <alignment horizontal="right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vertical="center" wrapText="1"/>
    </xf>
    <xf numFmtId="0" fontId="34" fillId="3" borderId="9" xfId="0" applyFont="1" applyFill="1" applyBorder="1" applyAlignment="1">
      <alignment vertical="center" wrapText="1"/>
    </xf>
    <xf numFmtId="0" fontId="34" fillId="3" borderId="21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vertical="center" wrapText="1"/>
    </xf>
    <xf numFmtId="0" fontId="20" fillId="3" borderId="29" xfId="0" applyFont="1" applyFill="1" applyBorder="1" applyAlignment="1">
      <alignment vertical="center" wrapText="1"/>
    </xf>
    <xf numFmtId="166" fontId="18" fillId="2" borderId="23" xfId="7" applyNumberFormat="1" applyFont="1" applyFill="1" applyBorder="1" applyAlignment="1">
      <alignment horizontal="left" vertical="center" wrapText="1"/>
    </xf>
    <xf numFmtId="166" fontId="18" fillId="2" borderId="0" xfId="7" applyNumberFormat="1" applyFont="1" applyFill="1" applyBorder="1" applyAlignment="1">
      <alignment horizontal="left" vertical="center" wrapText="1"/>
    </xf>
    <xf numFmtId="166" fontId="18" fillId="2" borderId="24" xfId="7" applyNumberFormat="1" applyFont="1" applyFill="1" applyBorder="1" applyAlignment="1">
      <alignment horizontal="left" vertical="center" wrapText="1"/>
    </xf>
    <xf numFmtId="0" fontId="33" fillId="3" borderId="11" xfId="0" applyFont="1" applyFill="1" applyBorder="1" applyAlignment="1">
      <alignment vertical="center" wrapText="1"/>
    </xf>
    <xf numFmtId="0" fontId="33" fillId="3" borderId="0" xfId="0" applyFont="1" applyFill="1" applyBorder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3" fillId="3" borderId="24" xfId="0" applyFont="1" applyFill="1" applyBorder="1" applyAlignment="1">
      <alignment vertical="center" wrapText="1"/>
    </xf>
    <xf numFmtId="0" fontId="20" fillId="3" borderId="30" xfId="0" applyFont="1" applyFill="1" applyBorder="1" applyAlignment="1">
      <alignment vertical="center" wrapText="1"/>
    </xf>
    <xf numFmtId="0" fontId="20" fillId="3" borderId="32" xfId="0" applyFont="1" applyFill="1" applyBorder="1" applyAlignment="1">
      <alignment vertical="center" wrapText="1"/>
    </xf>
    <xf numFmtId="0" fontId="20" fillId="3" borderId="31" xfId="0" applyFont="1" applyFill="1" applyBorder="1" applyAlignment="1">
      <alignment vertical="center" wrapText="1"/>
    </xf>
    <xf numFmtId="0" fontId="32" fillId="3" borderId="8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vertical="center" wrapText="1"/>
    </xf>
    <xf numFmtId="0" fontId="33" fillId="3" borderId="9" xfId="0" applyFont="1" applyFill="1" applyBorder="1" applyAlignment="1">
      <alignment vertical="center" wrapText="1"/>
    </xf>
    <xf numFmtId="0" fontId="33" fillId="3" borderId="21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24" xfId="0" applyFont="1" applyFill="1" applyBorder="1" applyAlignment="1">
      <alignment vertical="center" wrapText="1"/>
    </xf>
    <xf numFmtId="166" fontId="22" fillId="4" borderId="8" xfId="0" applyNumberFormat="1" applyFont="1" applyFill="1" applyBorder="1" applyAlignment="1">
      <alignment vertical="center" wrapText="1"/>
    </xf>
    <xf numFmtId="166" fontId="22" fillId="4" borderId="9" xfId="0" applyNumberFormat="1" applyFont="1" applyFill="1" applyBorder="1" applyAlignment="1">
      <alignment vertical="center" wrapText="1"/>
    </xf>
    <xf numFmtId="166" fontId="22" fillId="4" borderId="21" xfId="0" applyNumberFormat="1" applyFont="1" applyFill="1" applyBorder="1" applyAlignment="1">
      <alignment vertical="center" wrapText="1"/>
    </xf>
    <xf numFmtId="0" fontId="20" fillId="4" borderId="13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20" fillId="4" borderId="29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0" fillId="3" borderId="24" xfId="0" applyFont="1" applyFill="1" applyBorder="1" applyAlignment="1">
      <alignment vertical="center" wrapText="1"/>
    </xf>
    <xf numFmtId="166" fontId="22" fillId="4" borderId="13" xfId="0" applyNumberFormat="1" applyFont="1" applyFill="1" applyBorder="1" applyAlignment="1">
      <alignment vertical="center" wrapText="1"/>
    </xf>
    <xf numFmtId="166" fontId="22" fillId="4" borderId="14" xfId="0" applyNumberFormat="1" applyFont="1" applyFill="1" applyBorder="1" applyAlignment="1">
      <alignment vertical="center" wrapText="1"/>
    </xf>
    <xf numFmtId="166" fontId="22" fillId="4" borderId="29" xfId="0" applyNumberFormat="1" applyFont="1" applyFill="1" applyBorder="1" applyAlignment="1">
      <alignment vertical="center" wrapText="1"/>
    </xf>
    <xf numFmtId="166" fontId="25" fillId="4" borderId="37" xfId="0" applyNumberFormat="1" applyFont="1" applyFill="1" applyBorder="1" applyAlignment="1">
      <alignment vertical="center" wrapText="1"/>
    </xf>
    <xf numFmtId="166" fontId="25" fillId="4" borderId="38" xfId="0" applyNumberFormat="1" applyFont="1" applyFill="1" applyBorder="1" applyAlignment="1">
      <alignment vertical="center" wrapText="1"/>
    </xf>
    <xf numFmtId="166" fontId="25" fillId="4" borderId="20" xfId="0" applyNumberFormat="1" applyFont="1" applyFill="1" applyBorder="1" applyAlignment="1">
      <alignment vertical="center" wrapText="1"/>
    </xf>
    <xf numFmtId="166" fontId="25" fillId="4" borderId="39" xfId="0" applyNumberFormat="1" applyFont="1" applyFill="1" applyBorder="1" applyAlignment="1">
      <alignment vertical="center" wrapText="1"/>
    </xf>
    <xf numFmtId="166" fontId="22" fillId="4" borderId="40" xfId="0" applyNumberFormat="1" applyFont="1" applyFill="1" applyBorder="1" applyAlignment="1">
      <alignment vertical="center" wrapText="1"/>
    </xf>
    <xf numFmtId="166" fontId="22" fillId="4" borderId="17" xfId="0" applyNumberFormat="1" applyFont="1" applyFill="1" applyBorder="1" applyAlignment="1">
      <alignment vertical="center" wrapText="1"/>
    </xf>
    <xf numFmtId="166" fontId="22" fillId="4" borderId="41" xfId="0" applyNumberFormat="1" applyFont="1" applyFill="1" applyBorder="1" applyAlignment="1">
      <alignment vertical="center" wrapText="1"/>
    </xf>
    <xf numFmtId="166" fontId="22" fillId="4" borderId="18" xfId="0" applyNumberFormat="1" applyFont="1" applyFill="1" applyBorder="1" applyAlignment="1">
      <alignment vertical="center" wrapText="1"/>
    </xf>
    <xf numFmtId="0" fontId="20" fillId="3" borderId="9" xfId="0" applyFont="1" applyFill="1" applyBorder="1" applyAlignment="1">
      <alignment vertical="center" wrapText="1"/>
    </xf>
    <xf numFmtId="166" fontId="22" fillId="4" borderId="41" xfId="0" applyNumberFormat="1" applyFont="1" applyFill="1" applyBorder="1" applyAlignment="1">
      <alignment horizontal="left" vertical="center" wrapText="1"/>
    </xf>
    <xf numFmtId="166" fontId="22" fillId="4" borderId="14" xfId="0" applyNumberFormat="1" applyFont="1" applyFill="1" applyBorder="1" applyAlignment="1">
      <alignment horizontal="left" vertical="center" wrapText="1"/>
    </xf>
    <xf numFmtId="166" fontId="22" fillId="4" borderId="29" xfId="0" applyNumberFormat="1" applyFont="1" applyFill="1" applyBorder="1" applyAlignment="1">
      <alignment horizontal="left" vertical="center" wrapText="1"/>
    </xf>
    <xf numFmtId="166" fontId="22" fillId="4" borderId="30" xfId="0" applyNumberFormat="1" applyFont="1" applyFill="1" applyBorder="1" applyAlignment="1">
      <alignment vertical="center" wrapText="1"/>
    </xf>
    <xf numFmtId="166" fontId="22" fillId="4" borderId="36" xfId="0" applyNumberFormat="1" applyFont="1" applyFill="1" applyBorder="1" applyAlignment="1">
      <alignment vertical="center" wrapText="1"/>
    </xf>
    <xf numFmtId="166" fontId="22" fillId="4" borderId="31" xfId="0" applyNumberFormat="1" applyFont="1" applyFill="1" applyBorder="1" applyAlignment="1">
      <alignment vertical="center" wrapText="1"/>
    </xf>
    <xf numFmtId="166" fontId="23" fillId="4" borderId="43" xfId="0" applyNumberFormat="1" applyFont="1" applyFill="1" applyBorder="1" applyAlignment="1">
      <alignment horizontal="center" vertical="center" wrapText="1"/>
    </xf>
    <xf numFmtId="166" fontId="23" fillId="4" borderId="44" xfId="0" applyNumberFormat="1" applyFont="1" applyFill="1" applyBorder="1" applyAlignment="1">
      <alignment horizontal="center" vertical="center" wrapText="1"/>
    </xf>
    <xf numFmtId="166" fontId="23" fillId="4" borderId="22" xfId="0" applyNumberFormat="1" applyFont="1" applyFill="1" applyBorder="1" applyAlignment="1">
      <alignment horizontal="center" vertical="center" wrapText="1"/>
    </xf>
    <xf numFmtId="166" fontId="23" fillId="4" borderId="1" xfId="0" applyNumberFormat="1" applyFont="1" applyFill="1" applyBorder="1" applyAlignment="1">
      <alignment horizontal="center" vertical="center" wrapText="1"/>
    </xf>
    <xf numFmtId="166" fontId="24" fillId="4" borderId="20" xfId="0" applyNumberFormat="1" applyFont="1" applyFill="1" applyBorder="1" applyAlignment="1">
      <alignment horizontal="left" vertical="center" wrapText="1"/>
    </xf>
    <xf numFmtId="166" fontId="24" fillId="4" borderId="9" xfId="0" applyNumberFormat="1" applyFont="1" applyFill="1" applyBorder="1" applyAlignment="1">
      <alignment horizontal="left" vertical="center" wrapText="1"/>
    </xf>
    <xf numFmtId="166" fontId="24" fillId="4" borderId="21" xfId="0" applyNumberFormat="1" applyFont="1" applyFill="1" applyBorder="1" applyAlignment="1">
      <alignment horizontal="left" vertical="center" wrapText="1"/>
    </xf>
    <xf numFmtId="166" fontId="22" fillId="4" borderId="23" xfId="0" applyNumberFormat="1" applyFont="1" applyFill="1" applyBorder="1" applyAlignment="1">
      <alignment horizontal="left" vertical="center" wrapText="1"/>
    </xf>
    <xf numFmtId="166" fontId="22" fillId="4" borderId="0" xfId="0" applyNumberFormat="1" applyFont="1" applyFill="1" applyBorder="1" applyAlignment="1">
      <alignment horizontal="left" vertical="center" wrapText="1"/>
    </xf>
    <xf numFmtId="166" fontId="22" fillId="4" borderId="24" xfId="0" applyNumberFormat="1" applyFont="1" applyFill="1" applyBorder="1" applyAlignment="1">
      <alignment horizontal="left" vertical="center" wrapText="1"/>
    </xf>
    <xf numFmtId="166" fontId="22" fillId="4" borderId="25" xfId="0" applyNumberFormat="1" applyFont="1" applyFill="1" applyBorder="1" applyAlignment="1">
      <alignment horizontal="center" vertical="center" wrapText="1"/>
    </xf>
    <xf numFmtId="166" fontId="22" fillId="4" borderId="5" xfId="0" applyNumberFormat="1" applyFont="1" applyFill="1" applyBorder="1" applyAlignment="1">
      <alignment horizontal="center" vertical="center" wrapText="1"/>
    </xf>
    <xf numFmtId="166" fontId="24" fillId="4" borderId="23" xfId="0" applyNumberFormat="1" applyFont="1" applyFill="1" applyBorder="1" applyAlignment="1">
      <alignment horizontal="left" vertical="center" wrapText="1"/>
    </xf>
    <xf numFmtId="166" fontId="24" fillId="4" borderId="0" xfId="0" applyNumberFormat="1" applyFont="1" applyFill="1" applyBorder="1" applyAlignment="1">
      <alignment horizontal="left" vertical="center" wrapText="1"/>
    </xf>
    <xf numFmtId="166" fontId="24" fillId="4" borderId="24" xfId="0" applyNumberFormat="1" applyFont="1" applyFill="1" applyBorder="1" applyAlignment="1">
      <alignment horizontal="left" vertical="center" wrapText="1"/>
    </xf>
    <xf numFmtId="0" fontId="38" fillId="3" borderId="0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vertical="center" wrapText="1"/>
    </xf>
    <xf numFmtId="0" fontId="34" fillId="3" borderId="14" xfId="0" applyFont="1" applyFill="1" applyBorder="1" applyAlignment="1">
      <alignment vertical="center" wrapText="1"/>
    </xf>
    <xf numFmtId="0" fontId="34" fillId="3" borderId="31" xfId="0" applyFont="1" applyFill="1" applyBorder="1" applyAlignment="1">
      <alignment vertical="center" wrapText="1"/>
    </xf>
    <xf numFmtId="0" fontId="34" fillId="3" borderId="32" xfId="0" applyFont="1" applyFill="1" applyBorder="1" applyAlignment="1">
      <alignment vertical="center" wrapText="1"/>
    </xf>
    <xf numFmtId="0" fontId="36" fillId="3" borderId="30" xfId="0" applyFont="1" applyFill="1" applyBorder="1" applyAlignment="1">
      <alignment vertical="center" wrapText="1"/>
    </xf>
    <xf numFmtId="0" fontId="36" fillId="3" borderId="31" xfId="0" applyFont="1" applyFill="1" applyBorder="1" applyAlignment="1">
      <alignment vertical="center" wrapText="1"/>
    </xf>
    <xf numFmtId="0" fontId="36" fillId="3" borderId="32" xfId="0" applyFont="1" applyFill="1" applyBorder="1" applyAlignment="1">
      <alignment vertical="center" wrapText="1"/>
    </xf>
    <xf numFmtId="0" fontId="34" fillId="3" borderId="30" xfId="0" applyFont="1" applyFill="1" applyBorder="1" applyAlignment="1">
      <alignment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4" borderId="30" xfId="0" applyFont="1" applyFill="1" applyBorder="1" applyAlignment="1">
      <alignment vertical="center" wrapText="1"/>
    </xf>
    <xf numFmtId="0" fontId="20" fillId="4" borderId="32" xfId="0" applyFont="1" applyFill="1" applyBorder="1" applyAlignment="1">
      <alignment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29" xfId="0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center" wrapText="1"/>
    </xf>
    <xf numFmtId="0" fontId="33" fillId="4" borderId="21" xfId="0" applyFont="1" applyFill="1" applyBorder="1" applyAlignment="1">
      <alignment vertical="center" wrapText="1"/>
    </xf>
    <xf numFmtId="0" fontId="33" fillId="4" borderId="11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vertical="center" wrapText="1"/>
    </xf>
    <xf numFmtId="0" fontId="33" fillId="4" borderId="0" xfId="0" applyFont="1" applyFill="1" applyAlignment="1">
      <alignment vertical="center" wrapText="1"/>
    </xf>
    <xf numFmtId="0" fontId="33" fillId="4" borderId="24" xfId="0" applyFont="1" applyFill="1" applyBorder="1" applyAlignment="1">
      <alignment vertical="center" wrapText="1"/>
    </xf>
    <xf numFmtId="166" fontId="28" fillId="4" borderId="12" xfId="7" applyNumberFormat="1" applyFont="1" applyFill="1" applyBorder="1" applyAlignment="1">
      <alignment horizontal="left" vertical="center" wrapText="1"/>
    </xf>
    <xf numFmtId="166" fontId="18" fillId="4" borderId="62" xfId="7" applyNumberFormat="1" applyFont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vertical="center" wrapText="1"/>
    </xf>
    <xf numFmtId="0" fontId="34" fillId="4" borderId="9" xfId="0" applyFont="1" applyFill="1" applyBorder="1" applyAlignment="1">
      <alignment vertical="center" wrapText="1"/>
    </xf>
    <xf numFmtId="0" fontId="34" fillId="4" borderId="21" xfId="0" applyFont="1" applyFill="1" applyBorder="1" applyAlignment="1">
      <alignment vertical="center" wrapText="1"/>
    </xf>
    <xf numFmtId="0" fontId="20" fillId="4" borderId="31" xfId="0" applyFont="1" applyFill="1" applyBorder="1" applyAlignment="1">
      <alignment vertical="center" wrapText="1"/>
    </xf>
    <xf numFmtId="0" fontId="34" fillId="4" borderId="30" xfId="0" applyFont="1" applyFill="1" applyBorder="1" applyAlignment="1">
      <alignment vertical="center" wrapText="1"/>
    </xf>
    <xf numFmtId="0" fontId="34" fillId="4" borderId="31" xfId="0" applyFont="1" applyFill="1" applyBorder="1" applyAlignment="1">
      <alignment vertical="center" wrapText="1"/>
    </xf>
    <xf numFmtId="0" fontId="34" fillId="4" borderId="32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vertical="center" wrapText="1"/>
    </xf>
    <xf numFmtId="0" fontId="20" fillId="4" borderId="21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vertical="center" wrapText="1"/>
    </xf>
    <xf numFmtId="0" fontId="38" fillId="4" borderId="0" xfId="0" applyFont="1" applyFill="1" applyBorder="1" applyAlignment="1">
      <alignment vertical="center" wrapText="1"/>
    </xf>
    <xf numFmtId="0" fontId="38" fillId="3" borderId="8" xfId="0" applyFont="1" applyFill="1" applyBorder="1" applyAlignment="1">
      <alignment vertical="center" wrapText="1"/>
    </xf>
    <xf numFmtId="0" fontId="38" fillId="3" borderId="9" xfId="0" applyFont="1" applyFill="1" applyBorder="1" applyAlignment="1">
      <alignment vertical="center" wrapText="1"/>
    </xf>
    <xf numFmtId="0" fontId="38" fillId="3" borderId="21" xfId="0" applyFont="1" applyFill="1" applyBorder="1" applyAlignment="1">
      <alignment vertical="center" wrapText="1"/>
    </xf>
    <xf numFmtId="0" fontId="38" fillId="3" borderId="13" xfId="0" applyFont="1" applyFill="1" applyBorder="1" applyAlignment="1">
      <alignment vertical="center" wrapText="1"/>
    </xf>
    <xf numFmtId="0" fontId="38" fillId="3" borderId="14" xfId="0" applyFont="1" applyFill="1" applyBorder="1" applyAlignment="1">
      <alignment vertical="center" wrapText="1"/>
    </xf>
    <xf numFmtId="0" fontId="38" fillId="3" borderId="24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/>
    </xf>
    <xf numFmtId="166" fontId="30" fillId="2" borderId="58" xfId="7" applyNumberFormat="1" applyFont="1" applyFill="1" applyBorder="1" applyAlignment="1">
      <alignment vertical="center" wrapText="1"/>
    </xf>
    <xf numFmtId="0" fontId="20" fillId="3" borderId="65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166" fontId="25" fillId="4" borderId="58" xfId="7" applyNumberFormat="1" applyFont="1" applyFill="1" applyBorder="1" applyAlignment="1">
      <alignment vertical="center" wrapText="1"/>
    </xf>
    <xf numFmtId="1" fontId="18" fillId="2" borderId="25" xfId="7" applyNumberFormat="1" applyFont="1" applyFill="1" applyBorder="1" applyAlignment="1">
      <alignment horizontal="center" vertical="center" wrapText="1"/>
    </xf>
    <xf numFmtId="166" fontId="18" fillId="2" borderId="26" xfId="7" applyNumberFormat="1" applyFont="1" applyFill="1" applyBorder="1" applyAlignment="1">
      <alignment horizontal="left" vertical="center" wrapText="1"/>
    </xf>
    <xf numFmtId="166" fontId="18" fillId="2" borderId="4" xfId="7" applyNumberFormat="1" applyFont="1" applyFill="1" applyBorder="1" applyAlignment="1">
      <alignment horizontal="left" vertical="center" wrapText="1"/>
    </xf>
    <xf numFmtId="166" fontId="18" fillId="2" borderId="27" xfId="7" applyNumberFormat="1" applyFont="1" applyFill="1" applyBorder="1" applyAlignment="1">
      <alignment horizontal="left" vertical="center" wrapText="1"/>
    </xf>
    <xf numFmtId="166" fontId="30" fillId="2" borderId="30" xfId="7" applyNumberFormat="1" applyFont="1" applyFill="1" applyBorder="1" applyAlignment="1">
      <alignment vertical="center" wrapText="1"/>
    </xf>
    <xf numFmtId="166" fontId="30" fillId="2" borderId="36" xfId="7" applyNumberFormat="1" applyFont="1" applyFill="1" applyBorder="1" applyAlignment="1">
      <alignment vertical="center" wrapText="1"/>
    </xf>
    <xf numFmtId="166" fontId="18" fillId="2" borderId="28" xfId="7" applyNumberFormat="1" applyFont="1" applyFill="1" applyBorder="1" applyAlignment="1">
      <alignment horizontal="center" vertical="center" wrapText="1"/>
    </xf>
    <xf numFmtId="166" fontId="18" fillId="2" borderId="2" xfId="7" applyNumberFormat="1" applyFont="1" applyFill="1" applyBorder="1" applyAlignment="1">
      <alignment horizontal="center" vertical="center" wrapText="1"/>
    </xf>
    <xf numFmtId="166" fontId="30" fillId="2" borderId="8" xfId="7" applyNumberFormat="1" applyFont="1" applyFill="1" applyBorder="1" applyAlignment="1">
      <alignment vertical="center" wrapText="1"/>
    </xf>
    <xf numFmtId="166" fontId="30" fillId="2" borderId="9" xfId="7" applyNumberFormat="1" applyFont="1" applyFill="1" applyBorder="1" applyAlignment="1">
      <alignment vertical="center" wrapText="1"/>
    </xf>
    <xf numFmtId="166" fontId="30" fillId="2" borderId="21" xfId="7" applyNumberFormat="1" applyFont="1" applyFill="1" applyBorder="1" applyAlignment="1">
      <alignment vertical="center" wrapText="1"/>
    </xf>
    <xf numFmtId="166" fontId="31" fillId="2" borderId="30" xfId="7" applyNumberFormat="1" applyFont="1" applyFill="1" applyBorder="1" applyAlignment="1">
      <alignment vertical="center" wrapText="1"/>
    </xf>
    <xf numFmtId="166" fontId="31" fillId="2" borderId="31" xfId="7" applyNumberFormat="1" applyFont="1" applyFill="1" applyBorder="1" applyAlignment="1">
      <alignment vertical="center" wrapText="1"/>
    </xf>
    <xf numFmtId="166" fontId="31" fillId="2" borderId="32" xfId="7" applyNumberFormat="1" applyFont="1" applyFill="1" applyBorder="1" applyAlignment="1">
      <alignment vertical="center" wrapText="1"/>
    </xf>
    <xf numFmtId="166" fontId="30" fillId="2" borderId="33" xfId="7" applyNumberFormat="1" applyFont="1" applyFill="1" applyBorder="1" applyAlignment="1">
      <alignment vertical="center" wrapText="1"/>
    </xf>
    <xf numFmtId="166" fontId="30" fillId="2" borderId="34" xfId="7" applyNumberFormat="1" applyFont="1" applyFill="1" applyBorder="1" applyAlignment="1">
      <alignment vertical="center" wrapText="1"/>
    </xf>
    <xf numFmtId="166" fontId="18" fillId="2" borderId="35" xfId="7" applyNumberFormat="1" applyFont="1" applyFill="1" applyBorder="1" applyAlignment="1">
      <alignment vertical="center" wrapText="1"/>
    </xf>
    <xf numFmtId="166" fontId="18" fillId="2" borderId="32" xfId="7" applyNumberFormat="1" applyFont="1" applyFill="1" applyBorder="1" applyAlignment="1">
      <alignment vertical="center" wrapText="1"/>
    </xf>
    <xf numFmtId="0" fontId="20" fillId="4" borderId="23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20" fillId="4" borderId="24" xfId="0" applyFont="1" applyFill="1" applyBorder="1" applyAlignment="1">
      <alignment horizontal="left" wrapText="1"/>
    </xf>
    <xf numFmtId="166" fontId="18" fillId="0" borderId="0" xfId="7" applyNumberFormat="1" applyFont="1" applyFill="1" applyAlignment="1">
      <alignment horizontal="right" vertical="center" wrapText="1"/>
    </xf>
    <xf numFmtId="166" fontId="19" fillId="0" borderId="0" xfId="7" applyNumberFormat="1" applyFont="1" applyFill="1" applyAlignment="1">
      <alignment horizontal="center" vertical="center" wrapText="1"/>
    </xf>
    <xf numFmtId="0" fontId="16" fillId="4" borderId="1" xfId="5" applyFont="1" applyFill="1" applyBorder="1" applyAlignment="1">
      <alignment horizontal="left" vertical="center"/>
    </xf>
    <xf numFmtId="0" fontId="16" fillId="4" borderId="3" xfId="5" applyFont="1" applyFill="1" applyBorder="1" applyAlignment="1">
      <alignment horizontal="left" vertical="center"/>
    </xf>
    <xf numFmtId="0" fontId="16" fillId="4" borderId="7" xfId="5" applyFont="1" applyFill="1" applyBorder="1" applyAlignment="1">
      <alignment horizontal="left" vertical="center"/>
    </xf>
    <xf numFmtId="0" fontId="16" fillId="4" borderId="5" xfId="5" applyFont="1" applyFill="1" applyBorder="1" applyAlignment="1">
      <alignment horizontal="left" vertical="center"/>
    </xf>
    <xf numFmtId="0" fontId="15" fillId="4" borderId="0" xfId="5" applyFont="1" applyFill="1" applyAlignment="1">
      <alignment horizontal="right" vertical="center"/>
    </xf>
    <xf numFmtId="0" fontId="15" fillId="4" borderId="0" xfId="5" applyFont="1" applyFill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/>
    </xf>
    <xf numFmtId="0" fontId="15" fillId="4" borderId="2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center" vertical="center"/>
    </xf>
    <xf numFmtId="0" fontId="15" fillId="4" borderId="3" xfId="5" applyFont="1" applyFill="1" applyBorder="1" applyAlignment="1">
      <alignment horizontal="center" vertical="center" wrapText="1"/>
    </xf>
    <xf numFmtId="0" fontId="15" fillId="4" borderId="5" xfId="5" applyFont="1" applyFill="1" applyBorder="1" applyAlignment="1">
      <alignment horizontal="center" vertical="center" wrapText="1"/>
    </xf>
    <xf numFmtId="0" fontId="15" fillId="4" borderId="3" xfId="5" applyFont="1" applyFill="1" applyBorder="1" applyAlignment="1">
      <alignment horizontal="left" vertical="center"/>
    </xf>
    <xf numFmtId="0" fontId="15" fillId="4" borderId="7" xfId="5" applyFont="1" applyFill="1" applyBorder="1" applyAlignment="1">
      <alignment horizontal="left" vertical="center"/>
    </xf>
    <xf numFmtId="0" fontId="15" fillId="4" borderId="5" xfId="5" applyFont="1" applyFill="1" applyBorder="1" applyAlignment="1">
      <alignment horizontal="left" vertical="center"/>
    </xf>
    <xf numFmtId="166" fontId="28" fillId="2" borderId="1" xfId="7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66" fontId="18" fillId="4" borderId="1" xfId="7" applyNumberFormat="1" applyFont="1" applyFill="1" applyBorder="1" applyAlignment="1">
      <alignment horizontal="left" vertical="center" wrapText="1"/>
    </xf>
    <xf numFmtId="166" fontId="18" fillId="2" borderId="15" xfId="7" applyNumberFormat="1" applyFont="1" applyFill="1" applyBorder="1" applyAlignment="1">
      <alignment vertical="center" wrapText="1"/>
    </xf>
    <xf numFmtId="0" fontId="15" fillId="0" borderId="0" xfId="5" applyFont="1" applyAlignment="1">
      <alignment horizontal="right" vertical="center"/>
    </xf>
    <xf numFmtId="0" fontId="15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horizontal="center" vertical="center"/>
    </xf>
    <xf numFmtId="0" fontId="15" fillId="0" borderId="2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  <xf numFmtId="0" fontId="15" fillId="0" borderId="3" xfId="5" applyFont="1" applyBorder="1" applyAlignment="1">
      <alignment horizontal="left" vertical="center"/>
    </xf>
    <xf numFmtId="0" fontId="15" fillId="0" borderId="7" xfId="5" applyFont="1" applyBorder="1" applyAlignment="1">
      <alignment horizontal="left" vertical="center"/>
    </xf>
    <xf numFmtId="0" fontId="15" fillId="0" borderId="5" xfId="5" applyFont="1" applyBorder="1" applyAlignment="1">
      <alignment horizontal="left" vertical="center"/>
    </xf>
    <xf numFmtId="0" fontId="16" fillId="0" borderId="1" xfId="5" applyFont="1" applyFill="1" applyBorder="1" applyAlignment="1">
      <alignment horizontal="left" vertical="center"/>
    </xf>
    <xf numFmtId="0" fontId="16" fillId="0" borderId="3" xfId="5" applyFont="1" applyFill="1" applyBorder="1" applyAlignment="1">
      <alignment horizontal="left" vertical="center"/>
    </xf>
    <xf numFmtId="0" fontId="16" fillId="0" borderId="7" xfId="5" applyFont="1" applyFill="1" applyBorder="1" applyAlignment="1">
      <alignment horizontal="left" vertical="center"/>
    </xf>
    <xf numFmtId="0" fontId="16" fillId="0" borderId="5" xfId="5" applyFont="1" applyFill="1" applyBorder="1" applyAlignment="1">
      <alignment horizontal="left" vertical="center"/>
    </xf>
    <xf numFmtId="0" fontId="5" fillId="4" borderId="0" xfId="2" applyNumberFormat="1" applyFont="1" applyFill="1" applyBorder="1" applyAlignment="1">
      <alignment horizontal="center" vertical="center" wrapText="1"/>
    </xf>
    <xf numFmtId="166" fontId="22" fillId="0" borderId="0" xfId="7" applyNumberFormat="1" applyFont="1" applyFill="1" applyAlignment="1">
      <alignment horizontal="right" vertical="center" wrapText="1"/>
    </xf>
    <xf numFmtId="166" fontId="22" fillId="0" borderId="0" xfId="7" applyNumberFormat="1" applyFont="1" applyFill="1" applyAlignment="1">
      <alignment horizontal="right" vertical="center" wrapText="1"/>
    </xf>
    <xf numFmtId="166" fontId="19" fillId="0" borderId="0" xfId="7" applyNumberFormat="1" applyFont="1" applyFill="1" applyAlignment="1">
      <alignment vertical="center" wrapText="1"/>
    </xf>
    <xf numFmtId="166" fontId="19" fillId="0" borderId="0" xfId="7" applyNumberFormat="1" applyFont="1" applyFill="1" applyAlignment="1">
      <alignment vertical="center" wrapText="1"/>
    </xf>
    <xf numFmtId="1" fontId="18" fillId="0" borderId="25" xfId="7" applyNumberFormat="1" applyFont="1" applyFill="1" applyBorder="1" applyAlignment="1">
      <alignment horizontal="center" vertical="center" wrapText="1"/>
    </xf>
    <xf numFmtId="1" fontId="18" fillId="0" borderId="34" xfId="7" applyNumberFormat="1" applyFont="1" applyFill="1" applyBorder="1" applyAlignment="1">
      <alignment horizontal="center" vertical="center" wrapText="1"/>
    </xf>
    <xf numFmtId="1" fontId="18" fillId="0" borderId="35" xfId="7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wrapText="1"/>
    </xf>
    <xf numFmtId="0" fontId="20" fillId="0" borderId="14" xfId="0" applyFont="1" applyFill="1" applyBorder="1" applyAlignment="1">
      <alignment wrapText="1"/>
    </xf>
    <xf numFmtId="0" fontId="20" fillId="0" borderId="29" xfId="0" applyFont="1" applyFill="1" applyBorder="1" applyAlignment="1">
      <alignment wrapText="1"/>
    </xf>
    <xf numFmtId="166" fontId="27" fillId="0" borderId="8" xfId="7" applyNumberFormat="1" applyFont="1" applyFill="1" applyBorder="1" applyAlignment="1">
      <alignment horizontal="center" vertical="center" wrapText="1"/>
    </xf>
    <xf numFmtId="166" fontId="27" fillId="0" borderId="10" xfId="7" applyNumberFormat="1" applyFont="1" applyFill="1" applyBorder="1" applyAlignment="1">
      <alignment horizontal="center" vertical="center" wrapText="1"/>
    </xf>
    <xf numFmtId="166" fontId="27" fillId="0" borderId="61" xfId="7" applyNumberFormat="1" applyFont="1" applyFill="1" applyBorder="1" applyAlignment="1">
      <alignment horizontal="center" vertical="center" wrapText="1"/>
    </xf>
    <xf numFmtId="166" fontId="27" fillId="0" borderId="62" xfId="7" applyNumberFormat="1" applyFont="1" applyFill="1" applyBorder="1" applyAlignment="1">
      <alignment horizontal="center" vertical="center" wrapText="1"/>
    </xf>
    <xf numFmtId="166" fontId="18" fillId="0" borderId="51" xfId="7" applyNumberFormat="1" applyFont="1" applyFill="1" applyBorder="1" applyAlignment="1">
      <alignment horizontal="center" vertical="center" wrapText="1"/>
    </xf>
    <xf numFmtId="166" fontId="18" fillId="0" borderId="15" xfId="7" applyNumberFormat="1" applyFont="1" applyFill="1" applyBorder="1" applyAlignment="1">
      <alignment horizontal="center" vertical="center" wrapText="1"/>
    </xf>
    <xf numFmtId="166" fontId="21" fillId="0" borderId="0" xfId="7" applyNumberFormat="1" applyFont="1" applyFill="1" applyAlignment="1">
      <alignment vertical="center" wrapText="1"/>
    </xf>
    <xf numFmtId="166" fontId="21" fillId="0" borderId="0" xfId="7" applyNumberFormat="1" applyFont="1" applyFill="1" applyAlignment="1">
      <alignment vertical="center" wrapText="1"/>
    </xf>
    <xf numFmtId="166" fontId="22" fillId="0" borderId="8" xfId="7" applyNumberFormat="1" applyFont="1" applyFill="1" applyBorder="1" applyAlignment="1">
      <alignment horizontal="center" vertical="center" wrapText="1"/>
    </xf>
    <xf numFmtId="166" fontId="22" fillId="0" borderId="9" xfId="7" applyNumberFormat="1" applyFont="1" applyFill="1" applyBorder="1" applyAlignment="1">
      <alignment horizontal="center" vertical="center" wrapText="1"/>
    </xf>
    <xf numFmtId="166" fontId="22" fillId="0" borderId="10" xfId="7" applyNumberFormat="1" applyFont="1" applyFill="1" applyBorder="1" applyAlignment="1">
      <alignment horizontal="center" vertical="center" wrapText="1"/>
    </xf>
    <xf numFmtId="166" fontId="22" fillId="0" borderId="11" xfId="7" applyNumberFormat="1" applyFont="1" applyFill="1" applyBorder="1" applyAlignment="1">
      <alignment horizontal="center" vertical="center" wrapText="1"/>
    </xf>
    <xf numFmtId="166" fontId="22" fillId="0" borderId="0" xfId="7" applyNumberFormat="1" applyFont="1" applyFill="1" applyBorder="1" applyAlignment="1">
      <alignment horizontal="center" vertical="center" wrapText="1"/>
    </xf>
    <xf numFmtId="166" fontId="22" fillId="0" borderId="12" xfId="7" applyNumberFormat="1" applyFont="1" applyFill="1" applyBorder="1" applyAlignment="1">
      <alignment horizontal="center" vertical="center" wrapText="1"/>
    </xf>
    <xf numFmtId="166" fontId="22" fillId="0" borderId="1" xfId="7" applyNumberFormat="1" applyFont="1" applyFill="1" applyBorder="1" applyAlignment="1">
      <alignment horizontal="center" vertical="center" wrapText="1"/>
    </xf>
    <xf numFmtId="166" fontId="22" fillId="0" borderId="13" xfId="7" applyNumberFormat="1" applyFont="1" applyFill="1" applyBorder="1" applyAlignment="1">
      <alignment horizontal="center" vertical="center" wrapText="1"/>
    </xf>
    <xf numFmtId="166" fontId="22" fillId="0" borderId="14" xfId="7" applyNumberFormat="1" applyFont="1" applyFill="1" applyBorder="1" applyAlignment="1">
      <alignment horizontal="center" vertical="center" wrapText="1"/>
    </xf>
    <xf numFmtId="166" fontId="22" fillId="0" borderId="15" xfId="7" applyNumberFormat="1" applyFont="1" applyFill="1" applyBorder="1" applyAlignment="1">
      <alignment horizontal="center" vertical="center" wrapText="1"/>
    </xf>
    <xf numFmtId="166" fontId="22" fillId="0" borderId="17" xfId="7" applyNumberFormat="1" applyFont="1" applyFill="1" applyBorder="1" applyAlignment="1">
      <alignment horizontal="center" vertical="center" wrapText="1"/>
    </xf>
    <xf numFmtId="166" fontId="22" fillId="0" borderId="18" xfId="7" applyNumberFormat="1" applyFont="1" applyFill="1" applyBorder="1" applyAlignment="1">
      <alignment horizontal="center" vertical="center" wrapText="1"/>
    </xf>
    <xf numFmtId="166" fontId="23" fillId="0" borderId="19" xfId="7" applyNumberFormat="1" applyFont="1" applyFill="1" applyBorder="1" applyAlignment="1">
      <alignment horizontal="center" vertical="center" wrapText="1"/>
    </xf>
    <xf numFmtId="166" fontId="23" fillId="0" borderId="6" xfId="7" applyNumberFormat="1" applyFont="1" applyFill="1" applyBorder="1" applyAlignment="1">
      <alignment horizontal="center" vertical="center" wrapText="1"/>
    </xf>
    <xf numFmtId="166" fontId="24" fillId="0" borderId="20" xfId="7" applyNumberFormat="1" applyFont="1" applyFill="1" applyBorder="1" applyAlignment="1">
      <alignment horizontal="left" vertical="center" wrapText="1"/>
    </xf>
    <xf numFmtId="166" fontId="24" fillId="0" borderId="9" xfId="7" applyNumberFormat="1" applyFont="1" applyFill="1" applyBorder="1" applyAlignment="1">
      <alignment horizontal="left" vertical="center" wrapText="1"/>
    </xf>
    <xf numFmtId="166" fontId="24" fillId="0" borderId="21" xfId="7" applyNumberFormat="1" applyFont="1" applyFill="1" applyBorder="1" applyAlignment="1">
      <alignment horizontal="left" vertical="center" wrapText="1"/>
    </xf>
    <xf numFmtId="166" fontId="23" fillId="0" borderId="22" xfId="7" applyNumberFormat="1" applyFont="1" applyFill="1" applyBorder="1" applyAlignment="1">
      <alignment horizontal="center" vertical="center" wrapText="1"/>
    </xf>
    <xf numFmtId="166" fontId="23" fillId="0" borderId="1" xfId="7" applyNumberFormat="1" applyFont="1" applyFill="1" applyBorder="1" applyAlignment="1">
      <alignment horizontal="center" vertical="center" wrapText="1"/>
    </xf>
    <xf numFmtId="166" fontId="22" fillId="0" borderId="23" xfId="7" applyNumberFormat="1" applyFont="1" applyFill="1" applyBorder="1" applyAlignment="1">
      <alignment horizontal="left" vertical="center" wrapText="1"/>
    </xf>
    <xf numFmtId="166" fontId="22" fillId="0" borderId="0" xfId="7" applyNumberFormat="1" applyFont="1" applyFill="1" applyBorder="1" applyAlignment="1">
      <alignment horizontal="left" vertical="center" wrapText="1"/>
    </xf>
    <xf numFmtId="166" fontId="22" fillId="0" borderId="24" xfId="7" applyNumberFormat="1" applyFont="1" applyFill="1" applyBorder="1" applyAlignment="1">
      <alignment horizontal="left" vertical="center" wrapText="1"/>
    </xf>
    <xf numFmtId="166" fontId="22" fillId="0" borderId="5" xfId="7" applyNumberFormat="1" applyFont="1" applyFill="1" applyBorder="1" applyAlignment="1">
      <alignment horizontal="center" vertical="center" wrapText="1"/>
    </xf>
    <xf numFmtId="166" fontId="24" fillId="0" borderId="23" xfId="7" applyNumberFormat="1" applyFont="1" applyFill="1" applyBorder="1" applyAlignment="1">
      <alignment vertical="center" wrapText="1"/>
    </xf>
    <xf numFmtId="166" fontId="24" fillId="0" borderId="0" xfId="7" applyNumberFormat="1" applyFont="1" applyFill="1" applyBorder="1" applyAlignment="1">
      <alignment vertical="center" wrapText="1"/>
    </xf>
    <xf numFmtId="166" fontId="22" fillId="0" borderId="0" xfId="7" applyNumberFormat="1" applyFont="1" applyFill="1" applyBorder="1" applyAlignment="1">
      <alignment vertical="center" wrapText="1"/>
    </xf>
    <xf numFmtId="166" fontId="22" fillId="0" borderId="24" xfId="7" applyNumberFormat="1" applyFont="1" applyFill="1" applyBorder="1" applyAlignment="1">
      <alignment vertical="center" wrapText="1"/>
    </xf>
    <xf numFmtId="166" fontId="22" fillId="0" borderId="26" xfId="7" applyNumberFormat="1" applyFont="1" applyFill="1" applyBorder="1" applyAlignment="1">
      <alignment horizontal="left" vertical="center" wrapText="1"/>
    </xf>
    <xf numFmtId="166" fontId="22" fillId="0" borderId="4" xfId="7" applyNumberFormat="1" applyFont="1" applyFill="1" applyBorder="1" applyAlignment="1">
      <alignment horizontal="left" vertical="center" wrapText="1"/>
    </xf>
    <xf numFmtId="166" fontId="22" fillId="0" borderId="27" xfId="7" applyNumberFormat="1" applyFont="1" applyFill="1" applyBorder="1" applyAlignment="1">
      <alignment horizontal="left" vertical="center" wrapText="1"/>
    </xf>
    <xf numFmtId="166" fontId="22" fillId="0" borderId="28" xfId="7" applyNumberFormat="1" applyFont="1" applyFill="1" applyBorder="1" applyAlignment="1">
      <alignment horizontal="center" vertical="center" wrapText="1"/>
    </xf>
    <xf numFmtId="166" fontId="22" fillId="0" borderId="2" xfId="7" applyNumberFormat="1" applyFont="1" applyFill="1" applyBorder="1" applyAlignment="1">
      <alignment horizontal="center" vertical="center" wrapText="1"/>
    </xf>
    <xf numFmtId="166" fontId="22" fillId="0" borderId="23" xfId="7" applyNumberFormat="1" applyFont="1" applyFill="1" applyBorder="1" applyAlignment="1">
      <alignment vertical="center" wrapText="1"/>
    </xf>
    <xf numFmtId="166" fontId="22" fillId="0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6" fontId="25" fillId="0" borderId="8" xfId="7" applyNumberFormat="1" applyFont="1" applyFill="1" applyBorder="1" applyAlignment="1">
      <alignment vertical="center" wrapText="1"/>
    </xf>
    <xf numFmtId="166" fontId="25" fillId="0" borderId="9" xfId="7" applyNumberFormat="1" applyFont="1" applyFill="1" applyBorder="1" applyAlignment="1">
      <alignment vertical="center" wrapText="1"/>
    </xf>
    <xf numFmtId="166" fontId="25" fillId="0" borderId="0" xfId="7" applyNumberFormat="1" applyFont="1" applyFill="1" applyBorder="1" applyAlignment="1">
      <alignment vertical="center" wrapText="1"/>
    </xf>
    <xf numFmtId="166" fontId="25" fillId="0" borderId="24" xfId="7" applyNumberFormat="1" applyFont="1" applyFill="1" applyBorder="1" applyAlignment="1">
      <alignment vertical="center" wrapText="1"/>
    </xf>
    <xf numFmtId="166" fontId="22" fillId="0" borderId="13" xfId="7" applyNumberFormat="1" applyFont="1" applyFill="1" applyBorder="1" applyAlignment="1">
      <alignment vertical="center" wrapText="1"/>
    </xf>
    <xf numFmtId="166" fontId="22" fillId="0" borderId="14" xfId="7" applyNumberFormat="1" applyFont="1" applyFill="1" applyBorder="1" applyAlignment="1">
      <alignment vertical="center" wrapText="1"/>
    </xf>
    <xf numFmtId="166" fontId="22" fillId="0" borderId="29" xfId="7" applyNumberFormat="1" applyFont="1" applyFill="1" applyBorder="1" applyAlignment="1">
      <alignment vertical="center" wrapText="1"/>
    </xf>
    <xf numFmtId="166" fontId="26" fillId="0" borderId="30" xfId="7" applyNumberFormat="1" applyFont="1" applyFill="1" applyBorder="1" applyAlignment="1">
      <alignment vertical="center" wrapText="1"/>
    </xf>
    <xf numFmtId="166" fontId="26" fillId="0" borderId="31" xfId="7" applyNumberFormat="1" applyFont="1" applyFill="1" applyBorder="1" applyAlignment="1">
      <alignment vertical="center" wrapText="1"/>
    </xf>
    <xf numFmtId="166" fontId="26" fillId="0" borderId="32" xfId="7" applyNumberFormat="1" applyFont="1" applyFill="1" applyBorder="1" applyAlignment="1">
      <alignment vertical="center" wrapText="1"/>
    </xf>
    <xf numFmtId="166" fontId="25" fillId="0" borderId="33" xfId="7" applyNumberFormat="1" applyFont="1" applyFill="1" applyBorder="1" applyAlignment="1">
      <alignment vertical="center" wrapText="1"/>
    </xf>
    <xf numFmtId="166" fontId="25" fillId="0" borderId="34" xfId="7" applyNumberFormat="1" applyFont="1" applyFill="1" applyBorder="1" applyAlignment="1">
      <alignment vertical="center" wrapText="1"/>
    </xf>
    <xf numFmtId="166" fontId="22" fillId="0" borderId="35" xfId="7" applyNumberFormat="1" applyFont="1" applyFill="1" applyBorder="1" applyAlignment="1">
      <alignment vertical="center" wrapText="1"/>
    </xf>
    <xf numFmtId="166" fontId="22" fillId="0" borderId="31" xfId="7" applyNumberFormat="1" applyFont="1" applyFill="1" applyBorder="1" applyAlignment="1">
      <alignment vertical="center" wrapText="1"/>
    </xf>
    <xf numFmtId="166" fontId="22" fillId="0" borderId="32" xfId="7" applyNumberFormat="1" applyFont="1" applyFill="1" applyBorder="1" applyAlignment="1">
      <alignment vertical="center" wrapText="1"/>
    </xf>
    <xf numFmtId="166" fontId="25" fillId="0" borderId="30" xfId="7" applyNumberFormat="1" applyFont="1" applyFill="1" applyBorder="1" applyAlignment="1">
      <alignment vertical="center" wrapText="1"/>
    </xf>
    <xf numFmtId="166" fontId="25" fillId="0" borderId="36" xfId="7" applyNumberFormat="1" applyFont="1" applyFill="1" applyBorder="1" applyAlignment="1">
      <alignment vertical="center" wrapText="1"/>
    </xf>
    <xf numFmtId="166" fontId="26" fillId="0" borderId="31" xfId="7" applyNumberFormat="1" applyFont="1" applyFill="1" applyBorder="1" applyAlignment="1">
      <alignment horizontal="center" vertical="center" wrapText="1"/>
    </xf>
    <xf numFmtId="166" fontId="26" fillId="0" borderId="32" xfId="7" applyNumberFormat="1" applyFont="1" applyFill="1" applyBorder="1" applyAlignment="1">
      <alignment horizontal="center" vertical="center" wrapText="1"/>
    </xf>
    <xf numFmtId="166" fontId="25" fillId="0" borderId="37" xfId="7" applyNumberFormat="1" applyFont="1" applyFill="1" applyBorder="1" applyAlignment="1">
      <alignment vertical="center" wrapText="1"/>
    </xf>
    <xf numFmtId="166" fontId="25" fillId="0" borderId="38" xfId="7" applyNumberFormat="1" applyFont="1" applyFill="1" applyBorder="1" applyAlignment="1">
      <alignment vertical="center" wrapText="1"/>
    </xf>
    <xf numFmtId="166" fontId="25" fillId="0" borderId="20" xfId="7" applyNumberFormat="1" applyFont="1" applyFill="1" applyBorder="1" applyAlignment="1">
      <alignment vertical="center" wrapText="1"/>
    </xf>
    <xf numFmtId="166" fontId="25" fillId="0" borderId="39" xfId="7" applyNumberFormat="1" applyFont="1" applyFill="1" applyBorder="1" applyAlignment="1">
      <alignment vertical="center" wrapText="1"/>
    </xf>
    <xf numFmtId="166" fontId="22" fillId="0" borderId="40" xfId="7" applyNumberFormat="1" applyFont="1" applyFill="1" applyBorder="1" applyAlignment="1">
      <alignment vertical="center" wrapText="1"/>
    </xf>
    <xf numFmtId="166" fontId="22" fillId="0" borderId="17" xfId="7" applyNumberFormat="1" applyFont="1" applyFill="1" applyBorder="1" applyAlignment="1">
      <alignment vertical="center" wrapText="1"/>
    </xf>
    <xf numFmtId="166" fontId="22" fillId="0" borderId="41" xfId="7" applyNumberFormat="1" applyFont="1" applyFill="1" applyBorder="1" applyAlignment="1">
      <alignment vertical="center" wrapText="1"/>
    </xf>
    <xf numFmtId="166" fontId="22" fillId="0" borderId="18" xfId="7" applyNumberFormat="1" applyFont="1" applyFill="1" applyBorder="1" applyAlignment="1">
      <alignment vertical="center" wrapText="1"/>
    </xf>
    <xf numFmtId="166" fontId="30" fillId="0" borderId="2" xfId="7" applyNumberFormat="1" applyFont="1" applyFill="1" applyBorder="1" applyAlignment="1">
      <alignment vertical="center" wrapText="1"/>
    </xf>
    <xf numFmtId="166" fontId="30" fillId="0" borderId="63" xfId="7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20" fillId="0" borderId="63" xfId="0" applyFont="1" applyFill="1" applyBorder="1" applyAlignment="1">
      <alignment horizontal="center" wrapText="1"/>
    </xf>
    <xf numFmtId="0" fontId="20" fillId="0" borderId="64" xfId="0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 wrapText="1"/>
    </xf>
    <xf numFmtId="0" fontId="20" fillId="0" borderId="27" xfId="0" applyFont="1" applyFill="1" applyBorder="1" applyAlignment="1">
      <alignment horizontal="center" wrapText="1"/>
    </xf>
    <xf numFmtId="0" fontId="32" fillId="0" borderId="11" xfId="0" applyFont="1" applyFill="1" applyBorder="1" applyAlignment="1">
      <alignment horizontal="center" wrapText="1"/>
    </xf>
    <xf numFmtId="0" fontId="32" fillId="0" borderId="24" xfId="0" applyFont="1" applyFill="1" applyBorder="1" applyAlignment="1">
      <alignment horizontal="center" wrapText="1"/>
    </xf>
    <xf numFmtId="0" fontId="33" fillId="0" borderId="11" xfId="0" applyFont="1" applyFill="1" applyBorder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24" xfId="0" applyFont="1" applyFill="1" applyBorder="1" applyAlignment="1">
      <alignment wrapText="1"/>
    </xf>
    <xf numFmtId="0" fontId="20" fillId="0" borderId="11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20" fillId="0" borderId="24" xfId="0" applyFont="1" applyFill="1" applyBorder="1" applyAlignment="1">
      <alignment wrapText="1"/>
    </xf>
    <xf numFmtId="0" fontId="32" fillId="0" borderId="13" xfId="0" applyFont="1" applyFill="1" applyBorder="1" applyAlignment="1">
      <alignment horizontal="center" wrapText="1"/>
    </xf>
    <xf numFmtId="0" fontId="32" fillId="0" borderId="29" xfId="0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20" fillId="0" borderId="49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wrapText="1"/>
    </xf>
    <xf numFmtId="0" fontId="20" fillId="0" borderId="21" xfId="0" applyFont="1" applyFill="1" applyBorder="1" applyAlignment="1">
      <alignment wrapText="1"/>
    </xf>
    <xf numFmtId="0" fontId="20" fillId="0" borderId="29" xfId="0" applyFont="1" applyFill="1" applyBorder="1" applyAlignment="1">
      <alignment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wrapText="1"/>
    </xf>
    <xf numFmtId="0" fontId="20" fillId="0" borderId="32" xfId="0" applyFont="1" applyFill="1" applyBorder="1" applyAlignment="1">
      <alignment wrapText="1"/>
    </xf>
    <xf numFmtId="0" fontId="20" fillId="0" borderId="31" xfId="0" applyFont="1" applyFill="1" applyBorder="1" applyAlignment="1">
      <alignment wrapText="1"/>
    </xf>
    <xf numFmtId="4" fontId="20" fillId="0" borderId="29" xfId="0" applyNumberFormat="1" applyFont="1" applyFill="1" applyBorder="1" applyAlignment="1">
      <alignment horizontal="center" wrapText="1"/>
    </xf>
    <xf numFmtId="0" fontId="34" fillId="0" borderId="30" xfId="0" applyFont="1" applyFill="1" applyBorder="1" applyAlignment="1">
      <alignment wrapText="1"/>
    </xf>
    <xf numFmtId="0" fontId="34" fillId="0" borderId="31" xfId="0" applyFont="1" applyFill="1" applyBorder="1" applyAlignment="1">
      <alignment wrapText="1"/>
    </xf>
    <xf numFmtId="0" fontId="34" fillId="0" borderId="32" xfId="0" applyFont="1" applyFill="1" applyBorder="1" applyAlignment="1">
      <alignment wrapText="1"/>
    </xf>
    <xf numFmtId="0" fontId="34" fillId="0" borderId="8" xfId="0" applyFont="1" applyFill="1" applyBorder="1" applyAlignment="1">
      <alignment wrapText="1"/>
    </xf>
    <xf numFmtId="0" fontId="34" fillId="0" borderId="9" xfId="0" applyFont="1" applyFill="1" applyBorder="1" applyAlignment="1">
      <alignment wrapText="1"/>
    </xf>
    <xf numFmtId="0" fontId="34" fillId="0" borderId="21" xfId="0" applyFont="1" applyFill="1" applyBorder="1" applyAlignment="1">
      <alignment wrapText="1"/>
    </xf>
    <xf numFmtId="0" fontId="20" fillId="0" borderId="65" xfId="0" applyFont="1" applyFill="1" applyBorder="1" applyAlignment="1">
      <alignment horizontal="center" wrapText="1"/>
    </xf>
    <xf numFmtId="166" fontId="22" fillId="0" borderId="51" xfId="7" applyNumberFormat="1" applyFont="1" applyFill="1" applyBorder="1" applyAlignment="1">
      <alignment horizontal="center" vertical="center" wrapText="1"/>
    </xf>
    <xf numFmtId="166" fontId="24" fillId="0" borderId="23" xfId="7" applyNumberFormat="1" applyFont="1" applyFill="1" applyBorder="1" applyAlignment="1">
      <alignment horizontal="left" vertical="center" wrapText="1"/>
    </xf>
    <xf numFmtId="166" fontId="24" fillId="0" borderId="0" xfId="7" applyNumberFormat="1" applyFont="1" applyFill="1" applyBorder="1" applyAlignment="1">
      <alignment horizontal="left" vertical="center" wrapText="1"/>
    </xf>
    <xf numFmtId="166" fontId="24" fillId="0" borderId="24" xfId="7" applyNumberFormat="1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center" wrapText="1"/>
    </xf>
    <xf numFmtId="166" fontId="22" fillId="0" borderId="41" xfId="7" applyNumberFormat="1" applyFont="1" applyFill="1" applyBorder="1" applyAlignment="1">
      <alignment horizontal="left" vertical="center" wrapText="1"/>
    </xf>
    <xf numFmtId="166" fontId="22" fillId="0" borderId="14" xfId="7" applyNumberFormat="1" applyFont="1" applyFill="1" applyBorder="1" applyAlignment="1">
      <alignment horizontal="left" vertical="center" wrapText="1"/>
    </xf>
    <xf numFmtId="166" fontId="22" fillId="0" borderId="29" xfId="7" applyNumberFormat="1" applyFont="1" applyFill="1" applyBorder="1" applyAlignment="1">
      <alignment horizontal="left" vertical="center" wrapText="1"/>
    </xf>
    <xf numFmtId="166" fontId="22" fillId="0" borderId="52" xfId="7" applyNumberFormat="1" applyFont="1" applyFill="1" applyBorder="1" applyAlignment="1">
      <alignment vertical="center" wrapText="1"/>
    </xf>
    <xf numFmtId="166" fontId="22" fillId="0" borderId="53" xfId="7" applyNumberFormat="1" applyFont="1" applyFill="1" applyBorder="1" applyAlignment="1">
      <alignment vertical="center" wrapText="1"/>
    </xf>
    <xf numFmtId="166" fontId="22" fillId="0" borderId="44" xfId="7" applyNumberFormat="1" applyFont="1" applyFill="1" applyBorder="1" applyAlignment="1">
      <alignment vertical="center" wrapText="1"/>
    </xf>
    <xf numFmtId="1" fontId="22" fillId="0" borderId="45" xfId="7" applyNumberFormat="1" applyFont="1" applyFill="1" applyBorder="1" applyAlignment="1">
      <alignment horizontal="center" vertical="center" wrapText="1"/>
    </xf>
    <xf numFmtId="166" fontId="22" fillId="0" borderId="54" xfId="7" applyNumberFormat="1" applyFont="1" applyFill="1" applyBorder="1" applyAlignment="1">
      <alignment horizontal="center" vertical="center" wrapText="1"/>
    </xf>
    <xf numFmtId="166" fontId="22" fillId="0" borderId="55" xfId="7" applyNumberFormat="1" applyFont="1" applyFill="1" applyBorder="1" applyAlignment="1">
      <alignment vertical="center" wrapText="1"/>
    </xf>
    <xf numFmtId="166" fontId="22" fillId="0" borderId="56" xfId="7" applyNumberFormat="1" applyFont="1" applyFill="1" applyBorder="1" applyAlignment="1">
      <alignment vertical="center" wrapText="1"/>
    </xf>
    <xf numFmtId="166" fontId="22" fillId="0" borderId="16" xfId="7" applyNumberFormat="1" applyFont="1" applyFill="1" applyBorder="1" applyAlignment="1">
      <alignment vertical="center" wrapText="1"/>
    </xf>
    <xf numFmtId="166" fontId="22" fillId="0" borderId="16" xfId="7" applyNumberFormat="1" applyFont="1" applyFill="1" applyBorder="1" applyAlignment="1">
      <alignment horizontal="center" vertical="center" wrapText="1"/>
    </xf>
    <xf numFmtId="166" fontId="22" fillId="0" borderId="57" xfId="7" applyNumberFormat="1" applyFont="1" applyFill="1" applyBorder="1" applyAlignment="1">
      <alignment horizontal="center" vertical="center" wrapText="1"/>
    </xf>
    <xf numFmtId="166" fontId="22" fillId="0" borderId="42" xfId="7" applyNumberFormat="1" applyFont="1" applyFill="1" applyBorder="1" applyAlignment="1">
      <alignment horizontal="center" vertical="center" wrapText="1"/>
    </xf>
    <xf numFmtId="166" fontId="22" fillId="0" borderId="33" xfId="7" applyNumberFormat="1" applyFont="1" applyFill="1" applyBorder="1" applyAlignment="1">
      <alignment vertical="center" wrapText="1"/>
    </xf>
    <xf numFmtId="166" fontId="22" fillId="0" borderId="34" xfId="7" applyNumberFormat="1" applyFont="1" applyFill="1" applyBorder="1" applyAlignment="1">
      <alignment vertical="center" wrapText="1"/>
    </xf>
    <xf numFmtId="166" fontId="22" fillId="0" borderId="34" xfId="7" applyNumberFormat="1" applyFont="1" applyFill="1" applyBorder="1" applyAlignment="1">
      <alignment vertical="center" wrapText="1"/>
    </xf>
    <xf numFmtId="166" fontId="22" fillId="0" borderId="34" xfId="7" applyNumberFormat="1" applyFont="1" applyFill="1" applyBorder="1" applyAlignment="1">
      <alignment horizontal="center" vertical="center" wrapText="1"/>
    </xf>
    <xf numFmtId="167" fontId="22" fillId="0" borderId="59" xfId="8" applyNumberFormat="1" applyFont="1" applyFill="1" applyBorder="1" applyAlignment="1">
      <alignment horizontal="center" vertical="center" wrapText="1"/>
    </xf>
    <xf numFmtId="166" fontId="22" fillId="0" borderId="30" xfId="7" applyNumberFormat="1" applyFont="1" applyFill="1" applyBorder="1" applyAlignment="1">
      <alignment vertical="center" wrapText="1"/>
    </xf>
    <xf numFmtId="166" fontId="22" fillId="0" borderId="36" xfId="7" applyNumberFormat="1" applyFont="1" applyFill="1" applyBorder="1" applyAlignment="1">
      <alignment vertical="center" wrapText="1"/>
    </xf>
    <xf numFmtId="167" fontId="22" fillId="0" borderId="31" xfId="8" applyNumberFormat="1" applyFont="1" applyFill="1" applyBorder="1" applyAlignment="1">
      <alignment horizontal="center" vertical="center" wrapText="1"/>
    </xf>
    <xf numFmtId="166" fontId="22" fillId="0" borderId="35" xfId="7" applyNumberFormat="1" applyFont="1" applyFill="1" applyBorder="1" applyAlignment="1">
      <alignment horizontal="center" vertical="center" wrapText="1"/>
    </xf>
    <xf numFmtId="166" fontId="22" fillId="0" borderId="59" xfId="7" applyNumberFormat="1" applyFont="1" applyFill="1" applyBorder="1" applyAlignment="1">
      <alignment horizontal="center" vertical="center" wrapText="1"/>
    </xf>
    <xf numFmtId="166" fontId="22" fillId="0" borderId="31" xfId="7" applyNumberFormat="1" applyFont="1" applyFill="1" applyBorder="1" applyAlignment="1">
      <alignment vertical="center" wrapText="1"/>
    </xf>
    <xf numFmtId="166" fontId="22" fillId="0" borderId="45" xfId="7" applyNumberFormat="1" applyFont="1" applyFill="1" applyBorder="1" applyAlignment="1">
      <alignment horizontal="center" vertical="center" wrapText="1"/>
    </xf>
    <xf numFmtId="165" fontId="15" fillId="0" borderId="58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/>
    </xf>
    <xf numFmtId="166" fontId="15" fillId="0" borderId="23" xfId="7" applyNumberFormat="1" applyFont="1" applyFill="1" applyBorder="1" applyAlignment="1">
      <alignment horizontal="left" vertical="center" wrapText="1"/>
    </xf>
    <xf numFmtId="166" fontId="15" fillId="0" borderId="0" xfId="7" applyNumberFormat="1" applyFont="1" applyFill="1" applyBorder="1" applyAlignment="1">
      <alignment horizontal="left" vertical="center" wrapText="1"/>
    </xf>
    <xf numFmtId="166" fontId="15" fillId="0" borderId="24" xfId="7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166" fontId="22" fillId="0" borderId="11" xfId="7" applyNumberFormat="1" applyFont="1" applyFill="1" applyBorder="1" applyAlignment="1">
      <alignment vertical="center" wrapText="1"/>
    </xf>
    <xf numFmtId="0" fontId="20" fillId="0" borderId="9" xfId="0" applyFont="1" applyFill="1" applyBorder="1" applyAlignment="1">
      <alignment wrapText="1"/>
    </xf>
    <xf numFmtId="0" fontId="20" fillId="0" borderId="8" xfId="0" applyFont="1" applyFill="1" applyBorder="1" applyAlignment="1">
      <alignment horizontal="center" wrapText="1"/>
    </xf>
    <xf numFmtId="0" fontId="20" fillId="0" borderId="9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32" fillId="0" borderId="8" xfId="0" applyFont="1" applyFill="1" applyBorder="1" applyAlignment="1">
      <alignment horizontal="center" wrapText="1"/>
    </xf>
    <xf numFmtId="0" fontId="32" fillId="0" borderId="21" xfId="0" applyFont="1" applyFill="1" applyBorder="1" applyAlignment="1">
      <alignment horizontal="center" wrapText="1"/>
    </xf>
    <xf numFmtId="0" fontId="33" fillId="0" borderId="8" xfId="0" applyFont="1" applyFill="1" applyBorder="1" applyAlignment="1">
      <alignment wrapText="1"/>
    </xf>
    <xf numFmtId="0" fontId="33" fillId="0" borderId="9" xfId="0" applyFont="1" applyFill="1" applyBorder="1" applyAlignment="1">
      <alignment wrapText="1"/>
    </xf>
    <xf numFmtId="0" fontId="33" fillId="0" borderId="21" xfId="0" applyFont="1" applyFill="1" applyBorder="1" applyAlignment="1">
      <alignment wrapText="1"/>
    </xf>
    <xf numFmtId="0" fontId="20" fillId="0" borderId="60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32" xfId="0" applyFont="1" applyFill="1" applyBorder="1" applyAlignment="1">
      <alignment wrapText="1"/>
    </xf>
    <xf numFmtId="0" fontId="34" fillId="0" borderId="13" xfId="0" applyFont="1" applyFill="1" applyBorder="1" applyAlignment="1">
      <alignment wrapText="1"/>
    </xf>
    <xf numFmtId="0" fontId="34" fillId="0" borderId="14" xfId="0" applyFont="1" applyFill="1" applyBorder="1" applyAlignment="1">
      <alignment wrapText="1"/>
    </xf>
    <xf numFmtId="0" fontId="36" fillId="0" borderId="30" xfId="0" applyFont="1" applyFill="1" applyBorder="1" applyAlignment="1">
      <alignment wrapText="1"/>
    </xf>
    <xf numFmtId="0" fontId="36" fillId="0" borderId="31" xfId="0" applyFont="1" applyFill="1" applyBorder="1" applyAlignment="1">
      <alignment wrapText="1"/>
    </xf>
    <xf numFmtId="0" fontId="36" fillId="0" borderId="32" xfId="0" applyFont="1" applyFill="1" applyBorder="1" applyAlignment="1">
      <alignment wrapText="1"/>
    </xf>
    <xf numFmtId="0" fontId="37" fillId="0" borderId="29" xfId="0" applyFont="1" applyFill="1" applyBorder="1" applyAlignment="1">
      <alignment horizontal="center" wrapText="1"/>
    </xf>
    <xf numFmtId="1" fontId="22" fillId="0" borderId="50" xfId="7" applyNumberFormat="1" applyFont="1" applyFill="1" applyBorder="1" applyAlignment="1">
      <alignment horizontal="center" vertical="center" wrapText="1"/>
    </xf>
    <xf numFmtId="1" fontId="22" fillId="0" borderId="13" xfId="7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166" fontId="22" fillId="0" borderId="0" xfId="0" applyNumberFormat="1" applyFont="1" applyFill="1" applyBorder="1" applyAlignment="1">
      <alignment vertical="center" wrapText="1"/>
    </xf>
    <xf numFmtId="166" fontId="18" fillId="0" borderId="1" xfId="7" applyNumberFormat="1" applyFont="1" applyFill="1" applyBorder="1" applyAlignment="1">
      <alignment vertical="center" wrapText="1"/>
    </xf>
    <xf numFmtId="165" fontId="18" fillId="0" borderId="1" xfId="8" applyNumberFormat="1" applyFont="1" applyFill="1" applyBorder="1" applyAlignment="1">
      <alignment horizontal="center" vertical="center" wrapText="1"/>
    </xf>
    <xf numFmtId="1" fontId="18" fillId="0" borderId="50" xfId="7" applyNumberFormat="1" applyFont="1" applyFill="1" applyBorder="1" applyAlignment="1">
      <alignment horizontal="center" vertical="center" wrapText="1"/>
    </xf>
    <xf numFmtId="1" fontId="18" fillId="0" borderId="13" xfId="7" applyNumberFormat="1" applyFont="1" applyFill="1" applyBorder="1" applyAlignment="1">
      <alignment horizontal="center" vertical="center" wrapText="1"/>
    </xf>
    <xf numFmtId="166" fontId="18" fillId="0" borderId="52" xfId="7" applyNumberFormat="1" applyFont="1" applyFill="1" applyBorder="1" applyAlignment="1">
      <alignment vertical="center" wrapText="1"/>
    </xf>
    <xf numFmtId="166" fontId="18" fillId="0" borderId="53" xfId="7" applyNumberFormat="1" applyFont="1" applyFill="1" applyBorder="1" applyAlignment="1">
      <alignment vertical="center" wrapText="1"/>
    </xf>
    <xf numFmtId="166" fontId="18" fillId="0" borderId="44" xfId="7" applyNumberFormat="1" applyFont="1" applyFill="1" applyBorder="1" applyAlignment="1">
      <alignment vertical="center" wrapText="1"/>
    </xf>
    <xf numFmtId="1" fontId="18" fillId="0" borderId="44" xfId="7" applyNumberFormat="1" applyFont="1" applyFill="1" applyBorder="1" applyAlignment="1">
      <alignment horizontal="center" vertical="center" wrapText="1"/>
    </xf>
    <xf numFmtId="1" fontId="18" fillId="0" borderId="45" xfId="7" applyNumberFormat="1" applyFont="1" applyFill="1" applyBorder="1" applyAlignment="1">
      <alignment horizontal="center" vertical="center" wrapText="1"/>
    </xf>
    <xf numFmtId="166" fontId="18" fillId="0" borderId="54" xfId="7" applyNumberFormat="1" applyFont="1" applyFill="1" applyBorder="1" applyAlignment="1">
      <alignment horizontal="center" vertical="center" wrapText="1"/>
    </xf>
    <xf numFmtId="166" fontId="18" fillId="0" borderId="55" xfId="7" applyNumberFormat="1" applyFont="1" applyFill="1" applyBorder="1" applyAlignment="1">
      <alignment vertical="center" wrapText="1"/>
    </xf>
    <xf numFmtId="166" fontId="18" fillId="0" borderId="56" xfId="7" applyNumberFormat="1" applyFont="1" applyFill="1" applyBorder="1" applyAlignment="1">
      <alignment vertical="center" wrapText="1"/>
    </xf>
    <xf numFmtId="166" fontId="18" fillId="0" borderId="16" xfId="7" applyNumberFormat="1" applyFont="1" applyFill="1" applyBorder="1" applyAlignment="1">
      <alignment vertical="center" wrapText="1"/>
    </xf>
    <xf numFmtId="166" fontId="18" fillId="0" borderId="57" xfId="7" applyNumberFormat="1" applyFont="1" applyFill="1" applyBorder="1" applyAlignment="1">
      <alignment horizontal="center" vertical="center" wrapText="1"/>
    </xf>
    <xf numFmtId="166" fontId="18" fillId="0" borderId="33" xfId="7" applyNumberFormat="1" applyFont="1" applyFill="1" applyBorder="1" applyAlignment="1">
      <alignment vertical="center" wrapText="1"/>
    </xf>
    <xf numFmtId="166" fontId="18" fillId="0" borderId="34" xfId="7" applyNumberFormat="1" applyFont="1" applyFill="1" applyBorder="1" applyAlignment="1">
      <alignment vertical="center" wrapText="1"/>
    </xf>
    <xf numFmtId="166" fontId="18" fillId="0" borderId="34" xfId="7" applyNumberFormat="1" applyFont="1" applyFill="1" applyBorder="1" applyAlignment="1">
      <alignment vertical="center" wrapText="1"/>
    </xf>
    <xf numFmtId="167" fontId="18" fillId="0" borderId="31" xfId="8" applyNumberFormat="1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166" fontId="18" fillId="0" borderId="0" xfId="7" applyNumberFormat="1" applyFont="1" applyFill="1" applyAlignment="1">
      <alignment horizontal="center" vertical="center" wrapText="1"/>
    </xf>
    <xf numFmtId="166" fontId="23" fillId="0" borderId="8" xfId="7" applyNumberFormat="1" applyFont="1" applyFill="1" applyBorder="1" applyAlignment="1">
      <alignment horizontal="center" vertical="center" wrapText="1"/>
    </xf>
    <xf numFmtId="166" fontId="23" fillId="0" borderId="10" xfId="7" applyNumberFormat="1" applyFont="1" applyFill="1" applyBorder="1" applyAlignment="1">
      <alignment horizontal="center" vertical="center" wrapText="1"/>
    </xf>
    <xf numFmtId="166" fontId="23" fillId="0" borderId="61" xfId="7" applyNumberFormat="1" applyFont="1" applyFill="1" applyBorder="1" applyAlignment="1">
      <alignment horizontal="center" vertical="center" wrapText="1"/>
    </xf>
    <xf numFmtId="166" fontId="23" fillId="0" borderId="62" xfId="7" applyNumberFormat="1" applyFont="1" applyFill="1" applyBorder="1" applyAlignment="1">
      <alignment horizontal="center" vertical="center" wrapText="1"/>
    </xf>
    <xf numFmtId="166" fontId="25" fillId="0" borderId="21" xfId="7" applyNumberFormat="1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166" fontId="18" fillId="0" borderId="15" xfId="7" applyNumberFormat="1" applyFont="1" applyFill="1" applyBorder="1" applyAlignment="1">
      <alignment vertical="center" wrapText="1"/>
    </xf>
    <xf numFmtId="166" fontId="23" fillId="0" borderId="43" xfId="0" applyNumberFormat="1" applyFont="1" applyFill="1" applyBorder="1" applyAlignment="1">
      <alignment horizontal="center" vertical="center" wrapText="1"/>
    </xf>
    <xf numFmtId="166" fontId="23" fillId="0" borderId="44" xfId="0" applyNumberFormat="1" applyFont="1" applyFill="1" applyBorder="1" applyAlignment="1">
      <alignment horizontal="center" vertical="center" wrapText="1"/>
    </xf>
    <xf numFmtId="166" fontId="24" fillId="0" borderId="20" xfId="0" applyNumberFormat="1" applyFont="1" applyFill="1" applyBorder="1" applyAlignment="1">
      <alignment horizontal="left" vertical="center" wrapText="1"/>
    </xf>
    <xf numFmtId="166" fontId="24" fillId="0" borderId="9" xfId="0" applyNumberFormat="1" applyFont="1" applyFill="1" applyBorder="1" applyAlignment="1">
      <alignment horizontal="left" vertical="center" wrapText="1"/>
    </xf>
    <xf numFmtId="166" fontId="24" fillId="0" borderId="21" xfId="0" applyNumberFormat="1" applyFont="1" applyFill="1" applyBorder="1" applyAlignment="1">
      <alignment horizontal="left" vertical="center" wrapText="1"/>
    </xf>
    <xf numFmtId="166" fontId="23" fillId="0" borderId="22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6" fontId="22" fillId="0" borderId="23" xfId="0" applyNumberFormat="1" applyFont="1" applyFill="1" applyBorder="1" applyAlignment="1">
      <alignment horizontal="left" vertical="center" wrapText="1"/>
    </xf>
    <xf numFmtId="166" fontId="22" fillId="0" borderId="0" xfId="0" applyNumberFormat="1" applyFont="1" applyFill="1" applyBorder="1" applyAlignment="1">
      <alignment horizontal="left" vertical="center" wrapText="1"/>
    </xf>
    <xf numFmtId="166" fontId="22" fillId="0" borderId="24" xfId="0" applyNumberFormat="1" applyFont="1" applyFill="1" applyBorder="1" applyAlignment="1">
      <alignment horizontal="left" vertical="center" wrapText="1"/>
    </xf>
    <xf numFmtId="166" fontId="24" fillId="0" borderId="23" xfId="0" applyNumberFormat="1" applyFont="1" applyFill="1" applyBorder="1" applyAlignment="1">
      <alignment horizontal="left" vertical="center" wrapText="1"/>
    </xf>
    <xf numFmtId="166" fontId="24" fillId="0" borderId="0" xfId="0" applyNumberFormat="1" applyFont="1" applyFill="1" applyBorder="1" applyAlignment="1">
      <alignment horizontal="left" vertical="center" wrapText="1"/>
    </xf>
    <xf numFmtId="166" fontId="24" fillId="0" borderId="24" xfId="0" applyNumberFormat="1" applyFont="1" applyFill="1" applyBorder="1" applyAlignment="1">
      <alignment horizontal="left" vertical="center" wrapText="1"/>
    </xf>
    <xf numFmtId="166" fontId="22" fillId="0" borderId="41" xfId="0" applyNumberFormat="1" applyFont="1" applyFill="1" applyBorder="1" applyAlignment="1">
      <alignment horizontal="left" vertical="center" wrapText="1"/>
    </xf>
    <xf numFmtId="166" fontId="22" fillId="0" borderId="14" xfId="0" applyNumberFormat="1" applyFont="1" applyFill="1" applyBorder="1" applyAlignment="1">
      <alignment horizontal="left" vertical="center" wrapText="1"/>
    </xf>
    <xf numFmtId="166" fontId="22" fillId="0" borderId="29" xfId="0" applyNumberFormat="1" applyFont="1" applyFill="1" applyBorder="1" applyAlignment="1">
      <alignment horizontal="left" vertical="center" wrapText="1"/>
    </xf>
    <xf numFmtId="166" fontId="22" fillId="0" borderId="30" xfId="0" applyNumberFormat="1" applyFont="1" applyFill="1" applyBorder="1" applyAlignment="1">
      <alignment vertical="center" wrapText="1"/>
    </xf>
    <xf numFmtId="166" fontId="22" fillId="0" borderId="36" xfId="0" applyNumberFormat="1" applyFont="1" applyFill="1" applyBorder="1" applyAlignment="1">
      <alignment vertical="center" wrapText="1"/>
    </xf>
    <xf numFmtId="166" fontId="22" fillId="0" borderId="35" xfId="0" applyNumberFormat="1" applyFont="1" applyFill="1" applyBorder="1" applyAlignment="1">
      <alignment vertical="center" wrapText="1"/>
    </xf>
    <xf numFmtId="1" fontId="22" fillId="0" borderId="35" xfId="0" applyNumberFormat="1" applyFont="1" applyFill="1" applyBorder="1" applyAlignment="1">
      <alignment horizontal="center" vertical="center" wrapText="1"/>
    </xf>
    <xf numFmtId="166" fontId="22" fillId="0" borderId="35" xfId="0" applyNumberFormat="1" applyFont="1" applyFill="1" applyBorder="1" applyAlignment="1">
      <alignment horizontal="center" vertical="center" wrapText="1"/>
    </xf>
    <xf numFmtId="166" fontId="22" fillId="0" borderId="59" xfId="0" applyNumberFormat="1" applyFont="1" applyFill="1" applyBorder="1" applyAlignment="1">
      <alignment horizontal="center" vertical="center" wrapText="1"/>
    </xf>
    <xf numFmtId="165" fontId="6" fillId="0" borderId="1" xfId="12" applyNumberFormat="1" applyFont="1" applyFill="1" applyBorder="1" applyAlignment="1">
      <alignment horizontal="center" vertical="center" wrapText="1"/>
    </xf>
    <xf numFmtId="166" fontId="22" fillId="0" borderId="31" xfId="0" applyNumberFormat="1" applyFont="1" applyFill="1" applyBorder="1" applyAlignment="1">
      <alignment vertical="center" wrapText="1"/>
    </xf>
    <xf numFmtId="166" fontId="22" fillId="0" borderId="36" xfId="0" applyNumberFormat="1" applyFont="1" applyFill="1" applyBorder="1" applyAlignment="1">
      <alignment vertical="center" wrapText="1"/>
    </xf>
    <xf numFmtId="166" fontId="22" fillId="0" borderId="34" xfId="0" applyNumberFormat="1" applyFont="1" applyFill="1" applyBorder="1" applyAlignment="1">
      <alignment horizontal="center" vertical="center" wrapText="1"/>
    </xf>
    <xf numFmtId="166" fontId="22" fillId="0" borderId="8" xfId="0" applyNumberFormat="1" applyFont="1" applyFill="1" applyBorder="1" applyAlignment="1">
      <alignment vertical="center" wrapText="1"/>
    </xf>
    <xf numFmtId="166" fontId="22" fillId="0" borderId="9" xfId="0" applyNumberFormat="1" applyFont="1" applyFill="1" applyBorder="1" applyAlignment="1">
      <alignment vertical="center" wrapText="1"/>
    </xf>
    <xf numFmtId="166" fontId="22" fillId="0" borderId="21" xfId="0" applyNumberFormat="1" applyFont="1" applyFill="1" applyBorder="1" applyAlignment="1">
      <alignment vertical="center" wrapText="1"/>
    </xf>
    <xf numFmtId="166" fontId="22" fillId="0" borderId="13" xfId="0" applyNumberFormat="1" applyFont="1" applyFill="1" applyBorder="1" applyAlignment="1">
      <alignment vertical="center" wrapText="1"/>
    </xf>
    <xf numFmtId="166" fontId="22" fillId="0" borderId="14" xfId="0" applyNumberFormat="1" applyFont="1" applyFill="1" applyBorder="1" applyAlignment="1">
      <alignment vertical="center" wrapText="1"/>
    </xf>
    <xf numFmtId="166" fontId="22" fillId="0" borderId="29" xfId="0" applyNumberFormat="1" applyFont="1" applyFill="1" applyBorder="1" applyAlignment="1">
      <alignment vertical="center" wrapText="1"/>
    </xf>
    <xf numFmtId="166" fontId="25" fillId="0" borderId="37" xfId="0" applyNumberFormat="1" applyFont="1" applyFill="1" applyBorder="1" applyAlignment="1">
      <alignment vertical="center" wrapText="1"/>
    </xf>
    <xf numFmtId="166" fontId="25" fillId="0" borderId="38" xfId="0" applyNumberFormat="1" applyFont="1" applyFill="1" applyBorder="1" applyAlignment="1">
      <alignment vertical="center" wrapText="1"/>
    </xf>
    <xf numFmtId="166" fontId="25" fillId="0" borderId="20" xfId="0" applyNumberFormat="1" applyFont="1" applyFill="1" applyBorder="1" applyAlignment="1">
      <alignment vertical="center" wrapText="1"/>
    </xf>
    <xf numFmtId="166" fontId="25" fillId="0" borderId="39" xfId="0" applyNumberFormat="1" applyFont="1" applyFill="1" applyBorder="1" applyAlignment="1">
      <alignment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vertical="center" wrapText="1"/>
    </xf>
    <xf numFmtId="0" fontId="33" fillId="0" borderId="21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0" fontId="33" fillId="0" borderId="24" xfId="0" applyFont="1" applyFill="1" applyBorder="1" applyAlignment="1">
      <alignment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29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vertical="center" wrapText="1"/>
    </xf>
    <xf numFmtId="0" fontId="34" fillId="0" borderId="31" xfId="0" applyFont="1" applyFill="1" applyBorder="1" applyAlignment="1">
      <alignment vertical="center" wrapText="1"/>
    </xf>
    <xf numFmtId="0" fontId="34" fillId="0" borderId="32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20" fillId="0" borderId="31" xfId="0" applyFont="1" applyFill="1" applyBorder="1" applyAlignment="1">
      <alignment vertical="center" wrapText="1"/>
    </xf>
    <xf numFmtId="0" fontId="20" fillId="0" borderId="32" xfId="0" applyFont="1" applyFill="1" applyBorder="1" applyAlignment="1">
      <alignment vertical="center" wrapText="1"/>
    </xf>
    <xf numFmtId="0" fontId="36" fillId="0" borderId="30" xfId="0" applyFont="1" applyFill="1" applyBorder="1" applyAlignment="1">
      <alignment vertical="center" wrapText="1"/>
    </xf>
    <xf numFmtId="0" fontId="36" fillId="0" borderId="31" xfId="0" applyFont="1" applyFill="1" applyBorder="1" applyAlignment="1">
      <alignment vertical="center" wrapText="1"/>
    </xf>
    <xf numFmtId="0" fontId="36" fillId="0" borderId="32" xfId="0" applyFont="1" applyFill="1" applyBorder="1" applyAlignment="1">
      <alignment vertical="center" wrapText="1"/>
    </xf>
    <xf numFmtId="0" fontId="34" fillId="0" borderId="30" xfId="0" applyFont="1" applyFill="1" applyBorder="1" applyAlignment="1">
      <alignment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wrapText="1"/>
    </xf>
    <xf numFmtId="167" fontId="18" fillId="0" borderId="9" xfId="8" applyNumberFormat="1" applyFont="1" applyFill="1" applyBorder="1" applyAlignment="1">
      <alignment horizontal="center" vertical="center" wrapText="1"/>
    </xf>
    <xf numFmtId="166" fontId="30" fillId="0" borderId="58" xfId="7" applyNumberFormat="1" applyFont="1" applyFill="1" applyBorder="1" applyAlignment="1">
      <alignment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29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center" vertical="center" wrapText="1"/>
    </xf>
    <xf numFmtId="166" fontId="18" fillId="0" borderId="29" xfId="0" applyNumberFormat="1" applyFont="1" applyFill="1" applyBorder="1" applyAlignment="1">
      <alignment horizontal="center" vertical="center" wrapText="1"/>
    </xf>
    <xf numFmtId="4" fontId="20" fillId="0" borderId="29" xfId="0" applyNumberFormat="1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vertical="center" wrapText="1"/>
    </xf>
    <xf numFmtId="0" fontId="34" fillId="0" borderId="8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center" wrapText="1"/>
    </xf>
    <xf numFmtId="0" fontId="20" fillId="0" borderId="65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166" fontId="18" fillId="0" borderId="8" xfId="7" applyNumberFormat="1" applyFont="1" applyFill="1" applyBorder="1" applyAlignment="1">
      <alignment horizontal="center" vertical="center" wrapText="1"/>
    </xf>
    <xf numFmtId="166" fontId="18" fillId="0" borderId="9" xfId="7" applyNumberFormat="1" applyFont="1" applyFill="1" applyBorder="1" applyAlignment="1">
      <alignment horizontal="center" vertical="center" wrapText="1"/>
    </xf>
    <xf numFmtId="166" fontId="18" fillId="0" borderId="10" xfId="7" applyNumberFormat="1" applyFont="1" applyFill="1" applyBorder="1" applyAlignment="1">
      <alignment horizontal="center" vertical="center" wrapText="1"/>
    </xf>
    <xf numFmtId="166" fontId="18" fillId="0" borderId="11" xfId="7" applyNumberFormat="1" applyFont="1" applyFill="1" applyBorder="1" applyAlignment="1">
      <alignment horizontal="center" vertical="center" wrapText="1"/>
    </xf>
    <xf numFmtId="166" fontId="18" fillId="0" borderId="0" xfId="7" applyNumberFormat="1" applyFont="1" applyFill="1" applyBorder="1" applyAlignment="1">
      <alignment horizontal="center" vertical="center" wrapText="1"/>
    </xf>
    <xf numFmtId="166" fontId="18" fillId="0" borderId="12" xfId="7" applyNumberFormat="1" applyFont="1" applyFill="1" applyBorder="1" applyAlignment="1">
      <alignment horizontal="center" vertical="center" wrapText="1"/>
    </xf>
    <xf numFmtId="166" fontId="18" fillId="0" borderId="13" xfId="7" applyNumberFormat="1" applyFont="1" applyFill="1" applyBorder="1" applyAlignment="1">
      <alignment horizontal="center" vertical="center" wrapText="1"/>
    </xf>
    <xf numFmtId="166" fontId="18" fillId="0" borderId="14" xfId="7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166" fontId="20" fillId="0" borderId="29" xfId="0" applyNumberFormat="1" applyFont="1" applyFill="1" applyBorder="1" applyAlignment="1">
      <alignment horizontal="center" vertical="center" wrapText="1"/>
    </xf>
    <xf numFmtId="1" fontId="20" fillId="0" borderId="29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169" fontId="18" fillId="0" borderId="0" xfId="7" applyNumberFormat="1" applyFont="1" applyFill="1" applyAlignment="1">
      <alignment vertical="center" wrapText="1"/>
    </xf>
  </cellXfs>
  <cellStyles count="13">
    <cellStyle name="Comma 2" xfId="8"/>
    <cellStyle name="Comma 3" xfId="9"/>
    <cellStyle name="Normal" xfId="0" builtinId="0"/>
    <cellStyle name="Normal 2" xfId="1"/>
    <cellStyle name="Normal 2 2" xfId="12"/>
    <cellStyle name="Normal 2 3" xfId="2"/>
    <cellStyle name="Normal 2_IV-ՀՐԱՏԱՊ ՓՈՒԼԵՐՈՎ" xfId="11"/>
    <cellStyle name="Normal 3" xfId="3"/>
    <cellStyle name="Normal 4" xfId="7"/>
    <cellStyle name="Normal 5" xfId="5"/>
    <cellStyle name="Normal 6" xfId="6"/>
    <cellStyle name="Normal 7" xfId="10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C7" sqref="C7"/>
    </sheetView>
  </sheetViews>
  <sheetFormatPr defaultRowHeight="17.25" x14ac:dyDescent="0.3"/>
  <cols>
    <col min="1" max="1" width="7.5703125" style="153" customWidth="1"/>
    <col min="2" max="2" width="46.28515625" style="248" customWidth="1"/>
    <col min="3" max="3" width="16.85546875" style="248" customWidth="1"/>
    <col min="4" max="4" width="16.28515625" style="153" customWidth="1"/>
    <col min="5" max="5" width="17.5703125" style="153" customWidth="1"/>
    <col min="6" max="6" width="15.85546875" style="153" customWidth="1"/>
    <col min="7" max="7" width="10.5703125" style="153" bestFit="1" customWidth="1"/>
    <col min="8" max="8" width="10.85546875" style="153" bestFit="1" customWidth="1"/>
    <col min="9" max="16384" width="9.140625" style="153"/>
  </cols>
  <sheetData>
    <row r="1" spans="1:6" s="247" customFormat="1" ht="18.75" customHeight="1" x14ac:dyDescent="0.25">
      <c r="A1" s="536" t="s">
        <v>14</v>
      </c>
      <c r="B1" s="536"/>
      <c r="C1" s="536"/>
      <c r="D1" s="536"/>
      <c r="E1" s="536"/>
      <c r="F1" s="536"/>
    </row>
    <row r="2" spans="1:6" s="247" customFormat="1" ht="34.5" customHeight="1" x14ac:dyDescent="0.25">
      <c r="A2" s="536" t="s">
        <v>4</v>
      </c>
      <c r="B2" s="536"/>
      <c r="C2" s="536"/>
      <c r="D2" s="536"/>
      <c r="E2" s="536"/>
      <c r="F2" s="536"/>
    </row>
    <row r="3" spans="1:6" s="247" customFormat="1" ht="19.5" customHeight="1" x14ac:dyDescent="0.25">
      <c r="A3" s="236"/>
      <c r="B3" s="126"/>
      <c r="C3" s="126"/>
      <c r="D3" s="236"/>
      <c r="E3" s="236"/>
      <c r="F3" s="236"/>
    </row>
    <row r="4" spans="1:6" s="247" customFormat="1" ht="55.5" customHeight="1" x14ac:dyDescent="0.25">
      <c r="A4" s="537" t="s">
        <v>15</v>
      </c>
      <c r="B4" s="537"/>
      <c r="C4" s="537"/>
      <c r="D4" s="537"/>
      <c r="E4" s="537"/>
      <c r="F4" s="537"/>
    </row>
    <row r="5" spans="1:6" s="247" customFormat="1" x14ac:dyDescent="0.25">
      <c r="A5" s="127"/>
      <c r="B5" s="127"/>
      <c r="C5" s="127"/>
      <c r="D5" s="127"/>
      <c r="E5" s="127"/>
      <c r="F5" s="127"/>
    </row>
    <row r="6" spans="1:6" s="247" customFormat="1" ht="18" x14ac:dyDescent="0.25">
      <c r="A6" s="538" t="s">
        <v>5</v>
      </c>
      <c r="B6" s="538"/>
      <c r="C6" s="538"/>
      <c r="D6" s="538"/>
      <c r="E6" s="538"/>
      <c r="F6" s="538"/>
    </row>
    <row r="7" spans="1:6" s="247" customFormat="1" ht="74.25" customHeight="1" x14ac:dyDescent="0.25">
      <c r="A7" s="3" t="s">
        <v>1</v>
      </c>
      <c r="B7" s="128" t="s">
        <v>6</v>
      </c>
      <c r="C7" s="128" t="s">
        <v>458</v>
      </c>
      <c r="D7" s="128" t="s">
        <v>16</v>
      </c>
      <c r="E7" s="128" t="s">
        <v>17</v>
      </c>
      <c r="F7" s="3" t="s">
        <v>7</v>
      </c>
    </row>
    <row r="8" spans="1:6" x14ac:dyDescent="0.3">
      <c r="A8" s="129"/>
      <c r="B8" s="3" t="s">
        <v>0</v>
      </c>
      <c r="C8" s="3">
        <f>C10+C13+C19</f>
        <v>109500</v>
      </c>
      <c r="D8" s="3">
        <f t="shared" ref="D8:F8" si="0">D10+D13+D19</f>
        <v>109500</v>
      </c>
      <c r="E8" s="3">
        <f t="shared" si="0"/>
        <v>109500</v>
      </c>
      <c r="F8" s="3">
        <f t="shared" si="0"/>
        <v>109500</v>
      </c>
    </row>
    <row r="9" spans="1:6" ht="28.5" customHeight="1" x14ac:dyDescent="0.3">
      <c r="A9" s="129"/>
      <c r="B9" s="129" t="s">
        <v>8</v>
      </c>
      <c r="C9" s="129"/>
      <c r="D9" s="129"/>
      <c r="E9" s="129"/>
      <c r="F9" s="129"/>
    </row>
    <row r="10" spans="1:6" ht="34.5" x14ac:dyDescent="0.3">
      <c r="A10" s="133">
        <v>1</v>
      </c>
      <c r="B10" s="3" t="s">
        <v>12</v>
      </c>
      <c r="C10" s="242">
        <f>SUM(C12:C12)</f>
        <v>13000</v>
      </c>
      <c r="D10" s="242">
        <f>SUM(D12:D12)</f>
        <v>13000</v>
      </c>
      <c r="E10" s="242">
        <f t="shared" ref="E10:F10" si="1">SUM(E12:E12)</f>
        <v>13000</v>
      </c>
      <c r="F10" s="242">
        <f t="shared" si="1"/>
        <v>13000</v>
      </c>
    </row>
    <row r="11" spans="1:6" x14ac:dyDescent="0.3">
      <c r="A11" s="146"/>
      <c r="B11" s="3" t="s">
        <v>9</v>
      </c>
      <c r="C11" s="3"/>
      <c r="D11" s="3"/>
      <c r="E11" s="3"/>
      <c r="F11" s="3"/>
    </row>
    <row r="12" spans="1:6" ht="36" x14ac:dyDescent="0.3">
      <c r="A12" s="154">
        <v>1.1000000000000001</v>
      </c>
      <c r="B12" s="241" t="s">
        <v>457</v>
      </c>
      <c r="C12" s="269">
        <v>13000</v>
      </c>
      <c r="D12" s="269">
        <v>13000</v>
      </c>
      <c r="E12" s="269">
        <v>13000</v>
      </c>
      <c r="F12" s="269">
        <v>13000</v>
      </c>
    </row>
    <row r="13" spans="1:6" ht="33.75" customHeight="1" x14ac:dyDescent="0.3">
      <c r="A13" s="249">
        <v>2</v>
      </c>
      <c r="B13" s="3" t="s">
        <v>11</v>
      </c>
      <c r="C13" s="242">
        <f>SUM(C15:C18)</f>
        <v>90000</v>
      </c>
      <c r="D13" s="242">
        <f>SUM(D15:D18)</f>
        <v>90000</v>
      </c>
      <c r="E13" s="242">
        <f t="shared" ref="E13:F13" si="2">SUM(E15:E18)</f>
        <v>90000</v>
      </c>
      <c r="F13" s="242">
        <f t="shared" si="2"/>
        <v>90000</v>
      </c>
    </row>
    <row r="14" spans="1:6" ht="26.25" customHeight="1" x14ac:dyDescent="0.3">
      <c r="A14" s="243"/>
      <c r="B14" s="131" t="s">
        <v>9</v>
      </c>
      <c r="C14" s="131"/>
      <c r="D14" s="131"/>
      <c r="E14" s="131"/>
      <c r="F14" s="244"/>
    </row>
    <row r="15" spans="1:6" ht="18" x14ac:dyDescent="0.3">
      <c r="A15" s="245">
        <v>2.1</v>
      </c>
      <c r="B15" s="241" t="s">
        <v>459</v>
      </c>
      <c r="C15" s="269">
        <v>40000</v>
      </c>
      <c r="D15" s="269">
        <v>40000</v>
      </c>
      <c r="E15" s="269">
        <v>40000</v>
      </c>
      <c r="F15" s="269">
        <v>40000</v>
      </c>
    </row>
    <row r="16" spans="1:6" ht="36" x14ac:dyDescent="0.3">
      <c r="A16" s="245">
        <v>2.2000000000000002</v>
      </c>
      <c r="B16" s="241" t="s">
        <v>461</v>
      </c>
      <c r="C16" s="269">
        <v>2000</v>
      </c>
      <c r="D16" s="269">
        <v>2000</v>
      </c>
      <c r="E16" s="269">
        <v>2000</v>
      </c>
      <c r="F16" s="269">
        <v>2000</v>
      </c>
    </row>
    <row r="17" spans="1:8" ht="36" x14ac:dyDescent="0.3">
      <c r="A17" s="245">
        <v>2.2999999999999998</v>
      </c>
      <c r="B17" s="241" t="s">
        <v>462</v>
      </c>
      <c r="C17" s="269">
        <v>18000</v>
      </c>
      <c r="D17" s="269">
        <v>18000</v>
      </c>
      <c r="E17" s="269">
        <v>18000</v>
      </c>
      <c r="F17" s="269">
        <v>18000</v>
      </c>
    </row>
    <row r="18" spans="1:8" ht="36" x14ac:dyDescent="0.3">
      <c r="A18" s="245">
        <v>2.4</v>
      </c>
      <c r="B18" s="241" t="s">
        <v>460</v>
      </c>
      <c r="C18" s="269">
        <v>30000</v>
      </c>
      <c r="D18" s="269">
        <v>30000</v>
      </c>
      <c r="E18" s="269">
        <v>30000</v>
      </c>
      <c r="F18" s="269">
        <v>30000</v>
      </c>
    </row>
    <row r="19" spans="1:8" s="4" customFormat="1" ht="34.5" x14ac:dyDescent="0.3">
      <c r="A19" s="246">
        <v>3</v>
      </c>
      <c r="B19" s="148" t="s">
        <v>303</v>
      </c>
      <c r="C19" s="7">
        <f>SUM(C21:C23)</f>
        <v>6500</v>
      </c>
      <c r="D19" s="7">
        <f>SUM(D21:D23)</f>
        <v>6500</v>
      </c>
      <c r="E19" s="7">
        <f>SUM(E21:E23)</f>
        <v>6500</v>
      </c>
      <c r="F19" s="7">
        <f>SUM(F21:F23)</f>
        <v>6500</v>
      </c>
      <c r="H19" s="153"/>
    </row>
    <row r="20" spans="1:8" x14ac:dyDescent="0.3">
      <c r="A20" s="146"/>
      <c r="B20" s="3" t="s">
        <v>9</v>
      </c>
      <c r="C20" s="3"/>
      <c r="D20" s="3"/>
      <c r="E20" s="3"/>
      <c r="F20" s="3"/>
    </row>
    <row r="21" spans="1:8" ht="126" x14ac:dyDescent="0.3">
      <c r="A21" s="245">
        <v>3.1</v>
      </c>
      <c r="B21" s="241" t="s">
        <v>463</v>
      </c>
      <c r="C21" s="269">
        <v>3000</v>
      </c>
      <c r="D21" s="269">
        <v>3000</v>
      </c>
      <c r="E21" s="269">
        <v>3000</v>
      </c>
      <c r="F21" s="269">
        <v>3000</v>
      </c>
    </row>
    <row r="22" spans="1:8" ht="126" x14ac:dyDescent="0.3">
      <c r="A22" s="245">
        <v>3.2</v>
      </c>
      <c r="B22" s="241" t="s">
        <v>464</v>
      </c>
      <c r="C22" s="269">
        <v>1500</v>
      </c>
      <c r="D22" s="269">
        <v>1500</v>
      </c>
      <c r="E22" s="269">
        <v>1500</v>
      </c>
      <c r="F22" s="269">
        <v>1500</v>
      </c>
    </row>
    <row r="23" spans="1:8" ht="126" x14ac:dyDescent="0.3">
      <c r="A23" s="245">
        <v>3.3</v>
      </c>
      <c r="B23" s="241" t="s">
        <v>465</v>
      </c>
      <c r="C23" s="269">
        <v>2000</v>
      </c>
      <c r="D23" s="269">
        <v>2000</v>
      </c>
      <c r="E23" s="269">
        <v>2000</v>
      </c>
      <c r="F23" s="269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43" workbookViewId="0">
      <selection activeCell="D47" sqref="D47"/>
    </sheetView>
  </sheetViews>
  <sheetFormatPr defaultRowHeight="15" x14ac:dyDescent="0.25"/>
  <cols>
    <col min="1" max="1" width="6.85546875" style="307" customWidth="1"/>
    <col min="2" max="2" width="53" style="308" customWidth="1"/>
    <col min="3" max="3" width="15" style="307" customWidth="1"/>
    <col min="4" max="4" width="13.7109375" style="307" customWidth="1"/>
    <col min="5" max="5" width="14.28515625" style="307" customWidth="1"/>
    <col min="6" max="16384" width="9.140625" style="307"/>
  </cols>
  <sheetData>
    <row r="1" spans="1:5" ht="17.25" customHeight="1" x14ac:dyDescent="0.25">
      <c r="A1" s="536" t="s">
        <v>22</v>
      </c>
      <c r="B1" s="536"/>
      <c r="C1" s="536"/>
      <c r="D1" s="536"/>
      <c r="E1" s="536"/>
    </row>
    <row r="2" spans="1:5" ht="32.25" customHeight="1" x14ac:dyDescent="0.25">
      <c r="A2" s="536" t="s">
        <v>4</v>
      </c>
      <c r="B2" s="536"/>
      <c r="C2" s="536"/>
      <c r="D2" s="536"/>
      <c r="E2" s="536"/>
    </row>
    <row r="3" spans="1:5" ht="17.25" x14ac:dyDescent="0.25">
      <c r="A3" s="309"/>
      <c r="B3" s="126"/>
      <c r="C3" s="309"/>
      <c r="D3" s="309"/>
      <c r="E3" s="126"/>
    </row>
    <row r="4" spans="1:5" ht="51" customHeight="1" x14ac:dyDescent="0.25">
      <c r="A4" s="877" t="s">
        <v>21</v>
      </c>
      <c r="B4" s="877"/>
      <c r="C4" s="877"/>
      <c r="D4" s="877"/>
      <c r="E4" s="877"/>
    </row>
    <row r="5" spans="1:5" ht="24.75" customHeight="1" x14ac:dyDescent="0.25">
      <c r="A5" s="127"/>
      <c r="B5" s="127"/>
      <c r="C5" s="127"/>
      <c r="D5" s="127"/>
      <c r="E5" s="127"/>
    </row>
    <row r="6" spans="1:5" ht="18" x14ac:dyDescent="0.25">
      <c r="A6" s="538" t="s">
        <v>5</v>
      </c>
      <c r="B6" s="538"/>
      <c r="C6" s="538"/>
      <c r="D6" s="538"/>
      <c r="E6" s="538"/>
    </row>
    <row r="7" spans="1:5" ht="75" customHeight="1" x14ac:dyDescent="0.25">
      <c r="A7" s="3" t="s">
        <v>1</v>
      </c>
      <c r="B7" s="128" t="s">
        <v>6</v>
      </c>
      <c r="C7" s="128" t="s">
        <v>16</v>
      </c>
      <c r="D7" s="128" t="s">
        <v>17</v>
      </c>
      <c r="E7" s="3" t="s">
        <v>7</v>
      </c>
    </row>
    <row r="8" spans="1:5" ht="17.25" x14ac:dyDescent="0.25">
      <c r="A8" s="129"/>
      <c r="B8" s="3" t="s">
        <v>0</v>
      </c>
      <c r="C8" s="7">
        <f>C27+C10+C54+C51</f>
        <v>156100.5</v>
      </c>
      <c r="D8" s="7">
        <f>D27+D10+D54+D51</f>
        <v>923387</v>
      </c>
      <c r="E8" s="7">
        <f>E27+E10+E54+E51</f>
        <v>1135000</v>
      </c>
    </row>
    <row r="9" spans="1:5" ht="17.25" x14ac:dyDescent="0.25">
      <c r="A9" s="129"/>
      <c r="B9" s="129" t="s">
        <v>8</v>
      </c>
      <c r="C9" s="129"/>
      <c r="D9" s="129"/>
      <c r="E9" s="129"/>
    </row>
    <row r="10" spans="1:5" ht="34.5" x14ac:dyDescent="0.25">
      <c r="A10" s="133">
        <v>1</v>
      </c>
      <c r="B10" s="3" t="s">
        <v>12</v>
      </c>
      <c r="C10" s="3">
        <f>SUM(C12:C26)</f>
        <v>0</v>
      </c>
      <c r="D10" s="3">
        <f t="shared" ref="D10" si="0">SUM(D12:D26)</f>
        <v>257252.5</v>
      </c>
      <c r="E10" s="3">
        <f>SUM(E12:E26)</f>
        <v>315375</v>
      </c>
    </row>
    <row r="11" spans="1:5" ht="17.25" x14ac:dyDescent="0.25">
      <c r="A11" s="133"/>
      <c r="B11" s="3" t="s">
        <v>9</v>
      </c>
      <c r="C11" s="3"/>
      <c r="D11" s="3"/>
      <c r="E11" s="3"/>
    </row>
    <row r="12" spans="1:5" s="140" customFormat="1" ht="36" x14ac:dyDescent="0.35">
      <c r="A12" s="310" t="s">
        <v>308</v>
      </c>
      <c r="B12" s="144" t="s">
        <v>302</v>
      </c>
      <c r="C12" s="135">
        <v>0</v>
      </c>
      <c r="D12" s="135">
        <f>E12*95%</f>
        <v>4560</v>
      </c>
      <c r="E12" s="260">
        <v>4800</v>
      </c>
    </row>
    <row r="13" spans="1:5" s="140" customFormat="1" ht="38.25" customHeight="1" x14ac:dyDescent="0.35">
      <c r="A13" s="310" t="s">
        <v>309</v>
      </c>
      <c r="B13" s="144" t="s">
        <v>285</v>
      </c>
      <c r="C13" s="260">
        <v>0</v>
      </c>
      <c r="D13" s="260">
        <v>28800</v>
      </c>
      <c r="E13" s="260">
        <v>28800</v>
      </c>
    </row>
    <row r="14" spans="1:5" s="140" customFormat="1" ht="36" x14ac:dyDescent="0.35">
      <c r="A14" s="310" t="s">
        <v>310</v>
      </c>
      <c r="B14" s="144" t="s">
        <v>263</v>
      </c>
      <c r="C14" s="135">
        <v>0</v>
      </c>
      <c r="D14" s="135">
        <f>E14*60%</f>
        <v>2850</v>
      </c>
      <c r="E14" s="260">
        <v>4750</v>
      </c>
    </row>
    <row r="15" spans="1:5" s="140" customFormat="1" ht="18" x14ac:dyDescent="0.35">
      <c r="A15" s="310" t="s">
        <v>345</v>
      </c>
      <c r="B15" s="144" t="s">
        <v>279</v>
      </c>
      <c r="C15" s="135">
        <v>0</v>
      </c>
      <c r="D15" s="135">
        <f>E15*60%</f>
        <v>17100</v>
      </c>
      <c r="E15" s="260">
        <v>28500</v>
      </c>
    </row>
    <row r="16" spans="1:5" s="140" customFormat="1" ht="18" x14ac:dyDescent="0.35">
      <c r="A16" s="310" t="s">
        <v>346</v>
      </c>
      <c r="B16" s="144" t="s">
        <v>281</v>
      </c>
      <c r="C16" s="135">
        <v>0</v>
      </c>
      <c r="D16" s="135">
        <f>E16*60%</f>
        <v>22800</v>
      </c>
      <c r="E16" s="260">
        <v>38000</v>
      </c>
    </row>
    <row r="17" spans="1:5" s="140" customFormat="1" ht="18" x14ac:dyDescent="0.35">
      <c r="A17" s="310" t="s">
        <v>347</v>
      </c>
      <c r="B17" s="144" t="s">
        <v>423</v>
      </c>
      <c r="C17" s="135">
        <v>0</v>
      </c>
      <c r="D17" s="135">
        <f>E17*60%</f>
        <v>3990</v>
      </c>
      <c r="E17" s="260">
        <v>6650</v>
      </c>
    </row>
    <row r="18" spans="1:5" s="140" customFormat="1" ht="36" x14ac:dyDescent="0.35">
      <c r="A18" s="310" t="s">
        <v>348</v>
      </c>
      <c r="B18" s="144" t="s">
        <v>273</v>
      </c>
      <c r="C18" s="260">
        <v>0</v>
      </c>
      <c r="D18" s="260">
        <f t="shared" ref="D18" si="1">E18*80%</f>
        <v>7680</v>
      </c>
      <c r="E18" s="260">
        <v>9600</v>
      </c>
    </row>
    <row r="19" spans="1:5" s="140" customFormat="1" ht="18" x14ac:dyDescent="0.35">
      <c r="A19" s="310" t="s">
        <v>349</v>
      </c>
      <c r="B19" s="144" t="s">
        <v>408</v>
      </c>
      <c r="C19" s="260">
        <v>0</v>
      </c>
      <c r="D19" s="260">
        <f>E19*80%</f>
        <v>24000</v>
      </c>
      <c r="E19" s="260">
        <v>30000</v>
      </c>
    </row>
    <row r="20" spans="1:5" s="140" customFormat="1" ht="18" x14ac:dyDescent="0.35">
      <c r="A20" s="310" t="s">
        <v>350</v>
      </c>
      <c r="B20" s="144" t="s">
        <v>267</v>
      </c>
      <c r="C20" s="135">
        <v>0</v>
      </c>
      <c r="D20" s="135">
        <f t="shared" ref="D20:D25" si="2">E20*90%</f>
        <v>25920</v>
      </c>
      <c r="E20" s="260">
        <v>28800</v>
      </c>
    </row>
    <row r="21" spans="1:5" s="140" customFormat="1" ht="36" x14ac:dyDescent="0.35">
      <c r="A21" s="310" t="s">
        <v>351</v>
      </c>
      <c r="B21" s="144" t="s">
        <v>272</v>
      </c>
      <c r="C21" s="135">
        <v>0</v>
      </c>
      <c r="D21" s="135">
        <f t="shared" si="2"/>
        <v>17100</v>
      </c>
      <c r="E21" s="260">
        <v>19000</v>
      </c>
    </row>
    <row r="22" spans="1:5" s="140" customFormat="1" ht="36" x14ac:dyDescent="0.35">
      <c r="A22" s="310" t="s">
        <v>352</v>
      </c>
      <c r="B22" s="144" t="s">
        <v>447</v>
      </c>
      <c r="C22" s="135">
        <v>0</v>
      </c>
      <c r="D22" s="135">
        <f t="shared" si="2"/>
        <v>13027.5</v>
      </c>
      <c r="E22" s="260">
        <v>14475</v>
      </c>
    </row>
    <row r="23" spans="1:5" s="140" customFormat="1" ht="36" x14ac:dyDescent="0.35">
      <c r="A23" s="310" t="s">
        <v>353</v>
      </c>
      <c r="B23" s="144" t="s">
        <v>277</v>
      </c>
      <c r="C23" s="135">
        <v>0</v>
      </c>
      <c r="D23" s="135">
        <f t="shared" si="2"/>
        <v>12825</v>
      </c>
      <c r="E23" s="260">
        <v>14250</v>
      </c>
    </row>
    <row r="24" spans="1:5" s="140" customFormat="1" ht="36" x14ac:dyDescent="0.35">
      <c r="A24" s="310" t="s">
        <v>354</v>
      </c>
      <c r="B24" s="144" t="s">
        <v>183</v>
      </c>
      <c r="C24" s="135">
        <v>0</v>
      </c>
      <c r="D24" s="135">
        <f>E24*90%</f>
        <v>14400</v>
      </c>
      <c r="E24" s="260">
        <v>16000</v>
      </c>
    </row>
    <row r="25" spans="1:5" s="140" customFormat="1" ht="36" x14ac:dyDescent="0.35">
      <c r="A25" s="310" t="s">
        <v>355</v>
      </c>
      <c r="B25" s="144" t="s">
        <v>445</v>
      </c>
      <c r="C25" s="135">
        <v>0</v>
      </c>
      <c r="D25" s="135">
        <f t="shared" si="2"/>
        <v>43200</v>
      </c>
      <c r="E25" s="260">
        <v>48000</v>
      </c>
    </row>
    <row r="26" spans="1:5" s="140" customFormat="1" ht="36" x14ac:dyDescent="0.35">
      <c r="A26" s="310" t="s">
        <v>356</v>
      </c>
      <c r="B26" s="144" t="s">
        <v>448</v>
      </c>
      <c r="C26" s="135">
        <v>0</v>
      </c>
      <c r="D26" s="135">
        <f>E26*80%</f>
        <v>19000</v>
      </c>
      <c r="E26" s="260">
        <v>23750</v>
      </c>
    </row>
    <row r="27" spans="1:5" ht="34.5" x14ac:dyDescent="0.25">
      <c r="A27" s="311">
        <v>2</v>
      </c>
      <c r="B27" s="3" t="s">
        <v>11</v>
      </c>
      <c r="C27" s="3">
        <f>SUM(C29:C50)</f>
        <v>121510.5</v>
      </c>
      <c r="D27" s="3">
        <f>SUM(D29:D50)</f>
        <v>631544.5</v>
      </c>
      <c r="E27" s="3">
        <f>SUM(E29:E50)</f>
        <v>721035</v>
      </c>
    </row>
    <row r="28" spans="1:5" ht="17.25" x14ac:dyDescent="0.25">
      <c r="A28" s="132"/>
      <c r="B28" s="3" t="s">
        <v>9</v>
      </c>
      <c r="C28" s="3"/>
      <c r="D28" s="3"/>
      <c r="E28" s="3"/>
    </row>
    <row r="29" spans="1:5" s="140" customFormat="1" ht="36" x14ac:dyDescent="0.35">
      <c r="A29" s="150">
        <v>2.1</v>
      </c>
      <c r="B29" s="144" t="s">
        <v>276</v>
      </c>
      <c r="C29" s="135">
        <v>0</v>
      </c>
      <c r="D29" s="135">
        <f t="shared" ref="D29:D32" si="3">E29*95%</f>
        <v>13300</v>
      </c>
      <c r="E29" s="260">
        <v>14000</v>
      </c>
    </row>
    <row r="30" spans="1:5" s="140" customFormat="1" ht="18" x14ac:dyDescent="0.35">
      <c r="A30" s="312">
        <v>2.2000000000000002</v>
      </c>
      <c r="B30" s="144" t="s">
        <v>283</v>
      </c>
      <c r="C30" s="260">
        <v>48250</v>
      </c>
      <c r="D30" s="260">
        <v>48250</v>
      </c>
      <c r="E30" s="260">
        <v>48250</v>
      </c>
    </row>
    <row r="31" spans="1:5" ht="18" x14ac:dyDescent="0.25">
      <c r="A31" s="150">
        <v>2.2999999999999998</v>
      </c>
      <c r="B31" s="144" t="s">
        <v>443</v>
      </c>
      <c r="C31" s="260">
        <v>0</v>
      </c>
      <c r="D31" s="135">
        <f t="shared" ref="D31" si="4">E31*90%</f>
        <v>8685</v>
      </c>
      <c r="E31" s="260">
        <v>9650</v>
      </c>
    </row>
    <row r="32" spans="1:5" s="140" customFormat="1" ht="46.5" customHeight="1" x14ac:dyDescent="0.35">
      <c r="A32" s="312">
        <v>2.4</v>
      </c>
      <c r="B32" s="144" t="s">
        <v>453</v>
      </c>
      <c r="C32" s="135">
        <f>E32*5%</f>
        <v>5110.5</v>
      </c>
      <c r="D32" s="135">
        <f t="shared" si="3"/>
        <v>97099.5</v>
      </c>
      <c r="E32" s="260">
        <v>102210</v>
      </c>
    </row>
    <row r="33" spans="1:5" s="140" customFormat="1" ht="36" x14ac:dyDescent="0.35">
      <c r="A33" s="150">
        <v>2.5</v>
      </c>
      <c r="B33" s="144" t="s">
        <v>265</v>
      </c>
      <c r="C33" s="260">
        <v>0</v>
      </c>
      <c r="D33" s="260">
        <f t="shared" ref="D33:D38" si="5">E33*80%</f>
        <v>3800</v>
      </c>
      <c r="E33" s="260">
        <v>4750</v>
      </c>
    </row>
    <row r="34" spans="1:5" s="140" customFormat="1" ht="43.5" customHeight="1" x14ac:dyDescent="0.35">
      <c r="A34" s="312">
        <v>2.6</v>
      </c>
      <c r="B34" s="144" t="s">
        <v>446</v>
      </c>
      <c r="C34" s="260">
        <v>0</v>
      </c>
      <c r="D34" s="260">
        <f t="shared" si="5"/>
        <v>34920</v>
      </c>
      <c r="E34" s="260">
        <v>43650</v>
      </c>
    </row>
    <row r="35" spans="1:5" s="140" customFormat="1" ht="36" x14ac:dyDescent="0.35">
      <c r="A35" s="150">
        <v>2.7</v>
      </c>
      <c r="B35" s="144" t="s">
        <v>407</v>
      </c>
      <c r="C35" s="139">
        <v>0</v>
      </c>
      <c r="D35" s="139">
        <f>E35*80%</f>
        <v>34920</v>
      </c>
      <c r="E35" s="139">
        <v>43650</v>
      </c>
    </row>
    <row r="36" spans="1:5" s="140" customFormat="1" ht="36" x14ac:dyDescent="0.35">
      <c r="A36" s="312">
        <v>2.8</v>
      </c>
      <c r="B36" s="144" t="s">
        <v>286</v>
      </c>
      <c r="C36" s="260">
        <v>0</v>
      </c>
      <c r="D36" s="260">
        <f t="shared" si="5"/>
        <v>31040</v>
      </c>
      <c r="E36" s="260">
        <v>38800</v>
      </c>
    </row>
    <row r="37" spans="1:5" s="140" customFormat="1" ht="36" x14ac:dyDescent="0.35">
      <c r="A37" s="150">
        <v>2.9</v>
      </c>
      <c r="B37" s="144" t="s">
        <v>280</v>
      </c>
      <c r="C37" s="260">
        <v>0</v>
      </c>
      <c r="D37" s="260">
        <f t="shared" si="5"/>
        <v>54320</v>
      </c>
      <c r="E37" s="260">
        <v>67900</v>
      </c>
    </row>
    <row r="38" spans="1:5" s="140" customFormat="1" ht="33.75" customHeight="1" x14ac:dyDescent="0.35">
      <c r="A38" s="150" t="s">
        <v>320</v>
      </c>
      <c r="B38" s="144" t="s">
        <v>284</v>
      </c>
      <c r="C38" s="260">
        <v>0</v>
      </c>
      <c r="D38" s="260">
        <f t="shared" si="5"/>
        <v>58200</v>
      </c>
      <c r="E38" s="260">
        <v>72750</v>
      </c>
    </row>
    <row r="39" spans="1:5" s="140" customFormat="1" ht="36" x14ac:dyDescent="0.35">
      <c r="A39" s="310">
        <v>2.11</v>
      </c>
      <c r="B39" s="144" t="s">
        <v>262</v>
      </c>
      <c r="C39" s="135">
        <v>0</v>
      </c>
      <c r="D39" s="135">
        <f>E39*90%</f>
        <v>17100</v>
      </c>
      <c r="E39" s="260">
        <v>19000</v>
      </c>
    </row>
    <row r="40" spans="1:5" s="140" customFormat="1" ht="36" x14ac:dyDescent="0.35">
      <c r="A40" s="150">
        <v>2.12</v>
      </c>
      <c r="B40" s="144" t="s">
        <v>278</v>
      </c>
      <c r="C40" s="135">
        <v>0</v>
      </c>
      <c r="D40" s="135">
        <f>E40*90%</f>
        <v>17100</v>
      </c>
      <c r="E40" s="260">
        <v>19000</v>
      </c>
    </row>
    <row r="41" spans="1:5" s="140" customFormat="1" ht="36" x14ac:dyDescent="0.35">
      <c r="A41" s="310">
        <v>2.13</v>
      </c>
      <c r="B41" s="144" t="s">
        <v>270</v>
      </c>
      <c r="C41" s="139">
        <v>0</v>
      </c>
      <c r="D41" s="260">
        <f>E41*80%</f>
        <v>15440</v>
      </c>
      <c r="E41" s="260">
        <v>19300</v>
      </c>
    </row>
    <row r="42" spans="1:5" s="140" customFormat="1" ht="36" x14ac:dyDescent="0.35">
      <c r="A42" s="150">
        <v>2.14</v>
      </c>
      <c r="B42" s="144" t="s">
        <v>266</v>
      </c>
      <c r="C42" s="260">
        <v>28950</v>
      </c>
      <c r="D42" s="260">
        <v>28950</v>
      </c>
      <c r="E42" s="260">
        <v>28950</v>
      </c>
    </row>
    <row r="43" spans="1:5" s="140" customFormat="1" ht="21" customHeight="1" x14ac:dyDescent="0.35">
      <c r="A43" s="310">
        <v>2.15</v>
      </c>
      <c r="B43" s="144" t="s">
        <v>268</v>
      </c>
      <c r="C43" s="260">
        <v>0</v>
      </c>
      <c r="D43" s="260">
        <f>E43*80%</f>
        <v>15440</v>
      </c>
      <c r="E43" s="260">
        <v>19300</v>
      </c>
    </row>
    <row r="44" spans="1:5" s="140" customFormat="1" ht="36" x14ac:dyDescent="0.35">
      <c r="A44" s="150">
        <v>2.16</v>
      </c>
      <c r="B44" s="144" t="s">
        <v>269</v>
      </c>
      <c r="C44" s="260">
        <v>20000</v>
      </c>
      <c r="D44" s="260">
        <v>20000</v>
      </c>
      <c r="E44" s="260">
        <v>20000</v>
      </c>
    </row>
    <row r="45" spans="1:5" s="140" customFormat="1" ht="36" x14ac:dyDescent="0.35">
      <c r="A45" s="310">
        <v>2.17</v>
      </c>
      <c r="B45" s="144" t="s">
        <v>271</v>
      </c>
      <c r="C45" s="260">
        <v>0</v>
      </c>
      <c r="D45" s="260">
        <f>E45*80%</f>
        <v>11580</v>
      </c>
      <c r="E45" s="260">
        <v>14475</v>
      </c>
    </row>
    <row r="46" spans="1:5" s="140" customFormat="1" ht="36" x14ac:dyDescent="0.35">
      <c r="A46" s="150">
        <v>2.1800000000000002</v>
      </c>
      <c r="B46" s="144" t="s">
        <v>282</v>
      </c>
      <c r="C46" s="260">
        <v>0</v>
      </c>
      <c r="D46" s="260">
        <f>E46*80%</f>
        <v>56000</v>
      </c>
      <c r="E46" s="260">
        <v>70000</v>
      </c>
    </row>
    <row r="47" spans="1:5" s="140" customFormat="1" ht="36" x14ac:dyDescent="0.35">
      <c r="A47" s="310">
        <v>2.19</v>
      </c>
      <c r="B47" s="144" t="s">
        <v>444</v>
      </c>
      <c r="C47" s="260">
        <v>0</v>
      </c>
      <c r="D47" s="260">
        <v>26600</v>
      </c>
      <c r="E47" s="260">
        <v>26600</v>
      </c>
    </row>
    <row r="48" spans="1:5" s="140" customFormat="1" ht="36" x14ac:dyDescent="0.35">
      <c r="A48" s="310">
        <v>2.2000000000000002</v>
      </c>
      <c r="B48" s="144" t="s">
        <v>274</v>
      </c>
      <c r="C48" s="260">
        <v>0</v>
      </c>
      <c r="D48" s="260">
        <v>10000</v>
      </c>
      <c r="E48" s="260">
        <v>10000</v>
      </c>
    </row>
    <row r="49" spans="1:5" s="140" customFormat="1" ht="36" x14ac:dyDescent="0.35">
      <c r="A49" s="310">
        <v>2.21</v>
      </c>
      <c r="B49" s="144" t="s">
        <v>275</v>
      </c>
      <c r="C49" s="260">
        <v>0</v>
      </c>
      <c r="D49" s="260">
        <v>9600</v>
      </c>
      <c r="E49" s="260">
        <v>9600</v>
      </c>
    </row>
    <row r="50" spans="1:5" s="140" customFormat="1" ht="18" x14ac:dyDescent="0.35">
      <c r="A50" s="310">
        <v>2.2200000000000002</v>
      </c>
      <c r="B50" s="144" t="s">
        <v>264</v>
      </c>
      <c r="C50" s="260">
        <v>19200</v>
      </c>
      <c r="D50" s="260">
        <v>19200</v>
      </c>
      <c r="E50" s="260">
        <v>19200</v>
      </c>
    </row>
    <row r="51" spans="1:5" ht="17.25" collapsed="1" x14ac:dyDescent="0.25">
      <c r="A51" s="277">
        <v>3</v>
      </c>
      <c r="B51" s="218" t="s">
        <v>304</v>
      </c>
      <c r="C51" s="268">
        <f>C53</f>
        <v>0</v>
      </c>
      <c r="D51" s="268">
        <f t="shared" ref="D51:E51" si="6">D53</f>
        <v>0</v>
      </c>
      <c r="E51" s="268">
        <f t="shared" si="6"/>
        <v>64000</v>
      </c>
    </row>
    <row r="52" spans="1:5" ht="18" x14ac:dyDescent="0.25">
      <c r="A52" s="150"/>
      <c r="B52" s="3" t="s">
        <v>9</v>
      </c>
      <c r="C52" s="269"/>
      <c r="D52" s="269"/>
      <c r="E52" s="269"/>
    </row>
    <row r="53" spans="1:5" s="140" customFormat="1" ht="72" x14ac:dyDescent="0.35">
      <c r="A53" s="144">
        <v>3.1</v>
      </c>
      <c r="B53" s="144" t="s">
        <v>449</v>
      </c>
      <c r="C53" s="142">
        <v>0</v>
      </c>
      <c r="D53" s="142">
        <v>0</v>
      </c>
      <c r="E53" s="142">
        <v>64000</v>
      </c>
    </row>
    <row r="54" spans="1:5" s="153" customFormat="1" ht="17.25" x14ac:dyDescent="0.3">
      <c r="A54" s="134">
        <v>4</v>
      </c>
      <c r="B54" s="213" t="s">
        <v>13</v>
      </c>
      <c r="C54" s="278">
        <v>34590</v>
      </c>
      <c r="D54" s="278">
        <v>34590</v>
      </c>
      <c r="E54" s="278">
        <v>34590</v>
      </c>
    </row>
  </sheetData>
  <mergeCells count="4">
    <mergeCell ref="A4:E4"/>
    <mergeCell ref="A6:E6"/>
    <mergeCell ref="A1:E1"/>
    <mergeCell ref="A2:E2"/>
  </mergeCells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opLeftCell="A70" workbookViewId="0">
      <selection activeCell="A51" sqref="A51:I51"/>
    </sheetView>
  </sheetViews>
  <sheetFormatPr defaultRowHeight="16.5" x14ac:dyDescent="0.25"/>
  <cols>
    <col min="1" max="1" width="11.42578125" style="252" customWidth="1"/>
    <col min="2" max="2" width="18.28515625" style="252" customWidth="1"/>
    <col min="3" max="3" width="21" style="252" customWidth="1"/>
    <col min="4" max="5" width="16" style="252" customWidth="1"/>
    <col min="6" max="6" width="17" style="252" customWidth="1"/>
    <col min="7" max="7" width="10.7109375" style="252" bestFit="1" customWidth="1"/>
    <col min="8" max="8" width="10.5703125" style="252" bestFit="1" customWidth="1"/>
    <col min="9" max="9" width="10.7109375" style="252" bestFit="1" customWidth="1"/>
    <col min="10" max="10" width="9.140625" style="252"/>
    <col min="11" max="11" width="9.7109375" style="252" bestFit="1" customWidth="1"/>
    <col min="12" max="256" width="9.140625" style="252"/>
    <col min="257" max="257" width="11.42578125" style="252" customWidth="1"/>
    <col min="258" max="258" width="15.140625" style="252" customWidth="1"/>
    <col min="259" max="259" width="19.85546875" style="252" customWidth="1"/>
    <col min="260" max="261" width="16" style="252" customWidth="1"/>
    <col min="262" max="262" width="17" style="252" customWidth="1"/>
    <col min="263" max="263" width="15.28515625" style="252" customWidth="1"/>
    <col min="264" max="264" width="17" style="252" customWidth="1"/>
    <col min="265" max="265" width="15.42578125" style="252" customWidth="1"/>
    <col min="266" max="266" width="9.140625" style="252"/>
    <col min="267" max="267" width="10.28515625" style="252" bestFit="1" customWidth="1"/>
    <col min="268" max="512" width="9.140625" style="252"/>
    <col min="513" max="513" width="11.42578125" style="252" customWidth="1"/>
    <col min="514" max="514" width="15.140625" style="252" customWidth="1"/>
    <col min="515" max="515" width="19.85546875" style="252" customWidth="1"/>
    <col min="516" max="517" width="16" style="252" customWidth="1"/>
    <col min="518" max="518" width="17" style="252" customWidth="1"/>
    <col min="519" max="519" width="15.28515625" style="252" customWidth="1"/>
    <col min="520" max="520" width="17" style="252" customWidth="1"/>
    <col min="521" max="521" width="15.42578125" style="252" customWidth="1"/>
    <col min="522" max="522" width="9.140625" style="252"/>
    <col min="523" max="523" width="10.28515625" style="252" bestFit="1" customWidth="1"/>
    <col min="524" max="768" width="9.140625" style="252"/>
    <col min="769" max="769" width="11.42578125" style="252" customWidth="1"/>
    <col min="770" max="770" width="15.140625" style="252" customWidth="1"/>
    <col min="771" max="771" width="19.85546875" style="252" customWidth="1"/>
    <col min="772" max="773" width="16" style="252" customWidth="1"/>
    <col min="774" max="774" width="17" style="252" customWidth="1"/>
    <col min="775" max="775" width="15.28515625" style="252" customWidth="1"/>
    <col min="776" max="776" width="17" style="252" customWidth="1"/>
    <col min="777" max="777" width="15.42578125" style="252" customWidth="1"/>
    <col min="778" max="778" width="9.140625" style="252"/>
    <col min="779" max="779" width="10.28515625" style="252" bestFit="1" customWidth="1"/>
    <col min="780" max="1024" width="9.140625" style="252"/>
    <col min="1025" max="1025" width="11.42578125" style="252" customWidth="1"/>
    <col min="1026" max="1026" width="15.140625" style="252" customWidth="1"/>
    <col min="1027" max="1027" width="19.85546875" style="252" customWidth="1"/>
    <col min="1028" max="1029" width="16" style="252" customWidth="1"/>
    <col min="1030" max="1030" width="17" style="252" customWidth="1"/>
    <col min="1031" max="1031" width="15.28515625" style="252" customWidth="1"/>
    <col min="1032" max="1032" width="17" style="252" customWidth="1"/>
    <col min="1033" max="1033" width="15.42578125" style="252" customWidth="1"/>
    <col min="1034" max="1034" width="9.140625" style="252"/>
    <col min="1035" max="1035" width="10.28515625" style="252" bestFit="1" customWidth="1"/>
    <col min="1036" max="1280" width="9.140625" style="252"/>
    <col min="1281" max="1281" width="11.42578125" style="252" customWidth="1"/>
    <col min="1282" max="1282" width="15.140625" style="252" customWidth="1"/>
    <col min="1283" max="1283" width="19.85546875" style="252" customWidth="1"/>
    <col min="1284" max="1285" width="16" style="252" customWidth="1"/>
    <col min="1286" max="1286" width="17" style="252" customWidth="1"/>
    <col min="1287" max="1287" width="15.28515625" style="252" customWidth="1"/>
    <col min="1288" max="1288" width="17" style="252" customWidth="1"/>
    <col min="1289" max="1289" width="15.42578125" style="252" customWidth="1"/>
    <col min="1290" max="1290" width="9.140625" style="252"/>
    <col min="1291" max="1291" width="10.28515625" style="252" bestFit="1" customWidth="1"/>
    <col min="1292" max="1536" width="9.140625" style="252"/>
    <col min="1537" max="1537" width="11.42578125" style="252" customWidth="1"/>
    <col min="1538" max="1538" width="15.140625" style="252" customWidth="1"/>
    <col min="1539" max="1539" width="19.85546875" style="252" customWidth="1"/>
    <col min="1540" max="1541" width="16" style="252" customWidth="1"/>
    <col min="1542" max="1542" width="17" style="252" customWidth="1"/>
    <col min="1543" max="1543" width="15.28515625" style="252" customWidth="1"/>
    <col min="1544" max="1544" width="17" style="252" customWidth="1"/>
    <col min="1545" max="1545" width="15.42578125" style="252" customWidth="1"/>
    <col min="1546" max="1546" width="9.140625" style="252"/>
    <col min="1547" max="1547" width="10.28515625" style="252" bestFit="1" customWidth="1"/>
    <col min="1548" max="1792" width="9.140625" style="252"/>
    <col min="1793" max="1793" width="11.42578125" style="252" customWidth="1"/>
    <col min="1794" max="1794" width="15.140625" style="252" customWidth="1"/>
    <col min="1795" max="1795" width="19.85546875" style="252" customWidth="1"/>
    <col min="1796" max="1797" width="16" style="252" customWidth="1"/>
    <col min="1798" max="1798" width="17" style="252" customWidth="1"/>
    <col min="1799" max="1799" width="15.28515625" style="252" customWidth="1"/>
    <col min="1800" max="1800" width="17" style="252" customWidth="1"/>
    <col min="1801" max="1801" width="15.42578125" style="252" customWidth="1"/>
    <col min="1802" max="1802" width="9.140625" style="252"/>
    <col min="1803" max="1803" width="10.28515625" style="252" bestFit="1" customWidth="1"/>
    <col min="1804" max="2048" width="9.140625" style="252"/>
    <col min="2049" max="2049" width="11.42578125" style="252" customWidth="1"/>
    <col min="2050" max="2050" width="15.140625" style="252" customWidth="1"/>
    <col min="2051" max="2051" width="19.85546875" style="252" customWidth="1"/>
    <col min="2052" max="2053" width="16" style="252" customWidth="1"/>
    <col min="2054" max="2054" width="17" style="252" customWidth="1"/>
    <col min="2055" max="2055" width="15.28515625" style="252" customWidth="1"/>
    <col min="2056" max="2056" width="17" style="252" customWidth="1"/>
    <col min="2057" max="2057" width="15.42578125" style="252" customWidth="1"/>
    <col min="2058" max="2058" width="9.140625" style="252"/>
    <col min="2059" max="2059" width="10.28515625" style="252" bestFit="1" customWidth="1"/>
    <col min="2060" max="2304" width="9.140625" style="252"/>
    <col min="2305" max="2305" width="11.42578125" style="252" customWidth="1"/>
    <col min="2306" max="2306" width="15.140625" style="252" customWidth="1"/>
    <col min="2307" max="2307" width="19.85546875" style="252" customWidth="1"/>
    <col min="2308" max="2309" width="16" style="252" customWidth="1"/>
    <col min="2310" max="2310" width="17" style="252" customWidth="1"/>
    <col min="2311" max="2311" width="15.28515625" style="252" customWidth="1"/>
    <col min="2312" max="2312" width="17" style="252" customWidth="1"/>
    <col min="2313" max="2313" width="15.42578125" style="252" customWidth="1"/>
    <col min="2314" max="2314" width="9.140625" style="252"/>
    <col min="2315" max="2315" width="10.28515625" style="252" bestFit="1" customWidth="1"/>
    <col min="2316" max="2560" width="9.140625" style="252"/>
    <col min="2561" max="2561" width="11.42578125" style="252" customWidth="1"/>
    <col min="2562" max="2562" width="15.140625" style="252" customWidth="1"/>
    <col min="2563" max="2563" width="19.85546875" style="252" customWidth="1"/>
    <col min="2564" max="2565" width="16" style="252" customWidth="1"/>
    <col min="2566" max="2566" width="17" style="252" customWidth="1"/>
    <col min="2567" max="2567" width="15.28515625" style="252" customWidth="1"/>
    <col min="2568" max="2568" width="17" style="252" customWidth="1"/>
    <col min="2569" max="2569" width="15.42578125" style="252" customWidth="1"/>
    <col min="2570" max="2570" width="9.140625" style="252"/>
    <col min="2571" max="2571" width="10.28515625" style="252" bestFit="1" customWidth="1"/>
    <col min="2572" max="2816" width="9.140625" style="252"/>
    <col min="2817" max="2817" width="11.42578125" style="252" customWidth="1"/>
    <col min="2818" max="2818" width="15.140625" style="252" customWidth="1"/>
    <col min="2819" max="2819" width="19.85546875" style="252" customWidth="1"/>
    <col min="2820" max="2821" width="16" style="252" customWidth="1"/>
    <col min="2822" max="2822" width="17" style="252" customWidth="1"/>
    <col min="2823" max="2823" width="15.28515625" style="252" customWidth="1"/>
    <col min="2824" max="2824" width="17" style="252" customWidth="1"/>
    <col min="2825" max="2825" width="15.42578125" style="252" customWidth="1"/>
    <col min="2826" max="2826" width="9.140625" style="252"/>
    <col min="2827" max="2827" width="10.28515625" style="252" bestFit="1" customWidth="1"/>
    <col min="2828" max="3072" width="9.140625" style="252"/>
    <col min="3073" max="3073" width="11.42578125" style="252" customWidth="1"/>
    <col min="3074" max="3074" width="15.140625" style="252" customWidth="1"/>
    <col min="3075" max="3075" width="19.85546875" style="252" customWidth="1"/>
    <col min="3076" max="3077" width="16" style="252" customWidth="1"/>
    <col min="3078" max="3078" width="17" style="252" customWidth="1"/>
    <col min="3079" max="3079" width="15.28515625" style="252" customWidth="1"/>
    <col min="3080" max="3080" width="17" style="252" customWidth="1"/>
    <col min="3081" max="3081" width="15.42578125" style="252" customWidth="1"/>
    <col min="3082" max="3082" width="9.140625" style="252"/>
    <col min="3083" max="3083" width="10.28515625" style="252" bestFit="1" customWidth="1"/>
    <col min="3084" max="3328" width="9.140625" style="252"/>
    <col min="3329" max="3329" width="11.42578125" style="252" customWidth="1"/>
    <col min="3330" max="3330" width="15.140625" style="252" customWidth="1"/>
    <col min="3331" max="3331" width="19.85546875" style="252" customWidth="1"/>
    <col min="3332" max="3333" width="16" style="252" customWidth="1"/>
    <col min="3334" max="3334" width="17" style="252" customWidth="1"/>
    <col min="3335" max="3335" width="15.28515625" style="252" customWidth="1"/>
    <col min="3336" max="3336" width="17" style="252" customWidth="1"/>
    <col min="3337" max="3337" width="15.42578125" style="252" customWidth="1"/>
    <col min="3338" max="3338" width="9.140625" style="252"/>
    <col min="3339" max="3339" width="10.28515625" style="252" bestFit="1" customWidth="1"/>
    <col min="3340" max="3584" width="9.140625" style="252"/>
    <col min="3585" max="3585" width="11.42578125" style="252" customWidth="1"/>
    <col min="3586" max="3586" width="15.140625" style="252" customWidth="1"/>
    <col min="3587" max="3587" width="19.85546875" style="252" customWidth="1"/>
    <col min="3588" max="3589" width="16" style="252" customWidth="1"/>
    <col min="3590" max="3590" width="17" style="252" customWidth="1"/>
    <col min="3591" max="3591" width="15.28515625" style="252" customWidth="1"/>
    <col min="3592" max="3592" width="17" style="252" customWidth="1"/>
    <col min="3593" max="3593" width="15.42578125" style="252" customWidth="1"/>
    <col min="3594" max="3594" width="9.140625" style="252"/>
    <col min="3595" max="3595" width="10.28515625" style="252" bestFit="1" customWidth="1"/>
    <col min="3596" max="3840" width="9.140625" style="252"/>
    <col min="3841" max="3841" width="11.42578125" style="252" customWidth="1"/>
    <col min="3842" max="3842" width="15.140625" style="252" customWidth="1"/>
    <col min="3843" max="3843" width="19.85546875" style="252" customWidth="1"/>
    <col min="3844" max="3845" width="16" style="252" customWidth="1"/>
    <col min="3846" max="3846" width="17" style="252" customWidth="1"/>
    <col min="3847" max="3847" width="15.28515625" style="252" customWidth="1"/>
    <col min="3848" max="3848" width="17" style="252" customWidth="1"/>
    <col min="3849" max="3849" width="15.42578125" style="252" customWidth="1"/>
    <col min="3850" max="3850" width="9.140625" style="252"/>
    <col min="3851" max="3851" width="10.28515625" style="252" bestFit="1" customWidth="1"/>
    <col min="3852" max="4096" width="9.140625" style="252"/>
    <col min="4097" max="4097" width="11.42578125" style="252" customWidth="1"/>
    <col min="4098" max="4098" width="15.140625" style="252" customWidth="1"/>
    <col min="4099" max="4099" width="19.85546875" style="252" customWidth="1"/>
    <col min="4100" max="4101" width="16" style="252" customWidth="1"/>
    <col min="4102" max="4102" width="17" style="252" customWidth="1"/>
    <col min="4103" max="4103" width="15.28515625" style="252" customWidth="1"/>
    <col min="4104" max="4104" width="17" style="252" customWidth="1"/>
    <col min="4105" max="4105" width="15.42578125" style="252" customWidth="1"/>
    <col min="4106" max="4106" width="9.140625" style="252"/>
    <col min="4107" max="4107" width="10.28515625" style="252" bestFit="1" customWidth="1"/>
    <col min="4108" max="4352" width="9.140625" style="252"/>
    <col min="4353" max="4353" width="11.42578125" style="252" customWidth="1"/>
    <col min="4354" max="4354" width="15.140625" style="252" customWidth="1"/>
    <col min="4355" max="4355" width="19.85546875" style="252" customWidth="1"/>
    <col min="4356" max="4357" width="16" style="252" customWidth="1"/>
    <col min="4358" max="4358" width="17" style="252" customWidth="1"/>
    <col min="4359" max="4359" width="15.28515625" style="252" customWidth="1"/>
    <col min="4360" max="4360" width="17" style="252" customWidth="1"/>
    <col min="4361" max="4361" width="15.42578125" style="252" customWidth="1"/>
    <col min="4362" max="4362" width="9.140625" style="252"/>
    <col min="4363" max="4363" width="10.28515625" style="252" bestFit="1" customWidth="1"/>
    <col min="4364" max="4608" width="9.140625" style="252"/>
    <col min="4609" max="4609" width="11.42578125" style="252" customWidth="1"/>
    <col min="4610" max="4610" width="15.140625" style="252" customWidth="1"/>
    <col min="4611" max="4611" width="19.85546875" style="252" customWidth="1"/>
    <col min="4612" max="4613" width="16" style="252" customWidth="1"/>
    <col min="4614" max="4614" width="17" style="252" customWidth="1"/>
    <col min="4615" max="4615" width="15.28515625" style="252" customWidth="1"/>
    <col min="4616" max="4616" width="17" style="252" customWidth="1"/>
    <col min="4617" max="4617" width="15.42578125" style="252" customWidth="1"/>
    <col min="4618" max="4618" width="9.140625" style="252"/>
    <col min="4619" max="4619" width="10.28515625" style="252" bestFit="1" customWidth="1"/>
    <col min="4620" max="4864" width="9.140625" style="252"/>
    <col min="4865" max="4865" width="11.42578125" style="252" customWidth="1"/>
    <col min="4866" max="4866" width="15.140625" style="252" customWidth="1"/>
    <col min="4867" max="4867" width="19.85546875" style="252" customWidth="1"/>
    <col min="4868" max="4869" width="16" style="252" customWidth="1"/>
    <col min="4870" max="4870" width="17" style="252" customWidth="1"/>
    <col min="4871" max="4871" width="15.28515625" style="252" customWidth="1"/>
    <col min="4872" max="4872" width="17" style="252" customWidth="1"/>
    <col min="4873" max="4873" width="15.42578125" style="252" customWidth="1"/>
    <col min="4874" max="4874" width="9.140625" style="252"/>
    <col min="4875" max="4875" width="10.28515625" style="252" bestFit="1" customWidth="1"/>
    <col min="4876" max="5120" width="9.140625" style="252"/>
    <col min="5121" max="5121" width="11.42578125" style="252" customWidth="1"/>
    <col min="5122" max="5122" width="15.140625" style="252" customWidth="1"/>
    <col min="5123" max="5123" width="19.85546875" style="252" customWidth="1"/>
    <col min="5124" max="5125" width="16" style="252" customWidth="1"/>
    <col min="5126" max="5126" width="17" style="252" customWidth="1"/>
    <col min="5127" max="5127" width="15.28515625" style="252" customWidth="1"/>
    <col min="5128" max="5128" width="17" style="252" customWidth="1"/>
    <col min="5129" max="5129" width="15.42578125" style="252" customWidth="1"/>
    <col min="5130" max="5130" width="9.140625" style="252"/>
    <col min="5131" max="5131" width="10.28515625" style="252" bestFit="1" customWidth="1"/>
    <col min="5132" max="5376" width="9.140625" style="252"/>
    <col min="5377" max="5377" width="11.42578125" style="252" customWidth="1"/>
    <col min="5378" max="5378" width="15.140625" style="252" customWidth="1"/>
    <col min="5379" max="5379" width="19.85546875" style="252" customWidth="1"/>
    <col min="5380" max="5381" width="16" style="252" customWidth="1"/>
    <col min="5382" max="5382" width="17" style="252" customWidth="1"/>
    <col min="5383" max="5383" width="15.28515625" style="252" customWidth="1"/>
    <col min="5384" max="5384" width="17" style="252" customWidth="1"/>
    <col min="5385" max="5385" width="15.42578125" style="252" customWidth="1"/>
    <col min="5386" max="5386" width="9.140625" style="252"/>
    <col min="5387" max="5387" width="10.28515625" style="252" bestFit="1" customWidth="1"/>
    <col min="5388" max="5632" width="9.140625" style="252"/>
    <col min="5633" max="5633" width="11.42578125" style="252" customWidth="1"/>
    <col min="5634" max="5634" width="15.140625" style="252" customWidth="1"/>
    <col min="5635" max="5635" width="19.85546875" style="252" customWidth="1"/>
    <col min="5636" max="5637" width="16" style="252" customWidth="1"/>
    <col min="5638" max="5638" width="17" style="252" customWidth="1"/>
    <col min="5639" max="5639" width="15.28515625" style="252" customWidth="1"/>
    <col min="5640" max="5640" width="17" style="252" customWidth="1"/>
    <col min="5641" max="5641" width="15.42578125" style="252" customWidth="1"/>
    <col min="5642" max="5642" width="9.140625" style="252"/>
    <col min="5643" max="5643" width="10.28515625" style="252" bestFit="1" customWidth="1"/>
    <col min="5644" max="5888" width="9.140625" style="252"/>
    <col min="5889" max="5889" width="11.42578125" style="252" customWidth="1"/>
    <col min="5890" max="5890" width="15.140625" style="252" customWidth="1"/>
    <col min="5891" max="5891" width="19.85546875" style="252" customWidth="1"/>
    <col min="5892" max="5893" width="16" style="252" customWidth="1"/>
    <col min="5894" max="5894" width="17" style="252" customWidth="1"/>
    <col min="5895" max="5895" width="15.28515625" style="252" customWidth="1"/>
    <col min="5896" max="5896" width="17" style="252" customWidth="1"/>
    <col min="5897" max="5897" width="15.42578125" style="252" customWidth="1"/>
    <col min="5898" max="5898" width="9.140625" style="252"/>
    <col min="5899" max="5899" width="10.28515625" style="252" bestFit="1" customWidth="1"/>
    <col min="5900" max="6144" width="9.140625" style="252"/>
    <col min="6145" max="6145" width="11.42578125" style="252" customWidth="1"/>
    <col min="6146" max="6146" width="15.140625" style="252" customWidth="1"/>
    <col min="6147" max="6147" width="19.85546875" style="252" customWidth="1"/>
    <col min="6148" max="6149" width="16" style="252" customWidth="1"/>
    <col min="6150" max="6150" width="17" style="252" customWidth="1"/>
    <col min="6151" max="6151" width="15.28515625" style="252" customWidth="1"/>
    <col min="6152" max="6152" width="17" style="252" customWidth="1"/>
    <col min="6153" max="6153" width="15.42578125" style="252" customWidth="1"/>
    <col min="6154" max="6154" width="9.140625" style="252"/>
    <col min="6155" max="6155" width="10.28515625" style="252" bestFit="1" customWidth="1"/>
    <col min="6156" max="6400" width="9.140625" style="252"/>
    <col min="6401" max="6401" width="11.42578125" style="252" customWidth="1"/>
    <col min="6402" max="6402" width="15.140625" style="252" customWidth="1"/>
    <col min="6403" max="6403" width="19.85546875" style="252" customWidth="1"/>
    <col min="6404" max="6405" width="16" style="252" customWidth="1"/>
    <col min="6406" max="6406" width="17" style="252" customWidth="1"/>
    <col min="6407" max="6407" width="15.28515625" style="252" customWidth="1"/>
    <col min="6408" max="6408" width="17" style="252" customWidth="1"/>
    <col min="6409" max="6409" width="15.42578125" style="252" customWidth="1"/>
    <col min="6410" max="6410" width="9.140625" style="252"/>
    <col min="6411" max="6411" width="10.28515625" style="252" bestFit="1" customWidth="1"/>
    <col min="6412" max="6656" width="9.140625" style="252"/>
    <col min="6657" max="6657" width="11.42578125" style="252" customWidth="1"/>
    <col min="6658" max="6658" width="15.140625" style="252" customWidth="1"/>
    <col min="6659" max="6659" width="19.85546875" style="252" customWidth="1"/>
    <col min="6660" max="6661" width="16" style="252" customWidth="1"/>
    <col min="6662" max="6662" width="17" style="252" customWidth="1"/>
    <col min="6663" max="6663" width="15.28515625" style="252" customWidth="1"/>
    <col min="6664" max="6664" width="17" style="252" customWidth="1"/>
    <col min="6665" max="6665" width="15.42578125" style="252" customWidth="1"/>
    <col min="6666" max="6666" width="9.140625" style="252"/>
    <col min="6667" max="6667" width="10.28515625" style="252" bestFit="1" customWidth="1"/>
    <col min="6668" max="6912" width="9.140625" style="252"/>
    <col min="6913" max="6913" width="11.42578125" style="252" customWidth="1"/>
    <col min="6914" max="6914" width="15.140625" style="252" customWidth="1"/>
    <col min="6915" max="6915" width="19.85546875" style="252" customWidth="1"/>
    <col min="6916" max="6917" width="16" style="252" customWidth="1"/>
    <col min="6918" max="6918" width="17" style="252" customWidth="1"/>
    <col min="6919" max="6919" width="15.28515625" style="252" customWidth="1"/>
    <col min="6920" max="6920" width="17" style="252" customWidth="1"/>
    <col min="6921" max="6921" width="15.42578125" style="252" customWidth="1"/>
    <col min="6922" max="6922" width="9.140625" style="252"/>
    <col min="6923" max="6923" width="10.28515625" style="252" bestFit="1" customWidth="1"/>
    <col min="6924" max="7168" width="9.140625" style="252"/>
    <col min="7169" max="7169" width="11.42578125" style="252" customWidth="1"/>
    <col min="7170" max="7170" width="15.140625" style="252" customWidth="1"/>
    <col min="7171" max="7171" width="19.85546875" style="252" customWidth="1"/>
    <col min="7172" max="7173" width="16" style="252" customWidth="1"/>
    <col min="7174" max="7174" width="17" style="252" customWidth="1"/>
    <col min="7175" max="7175" width="15.28515625" style="252" customWidth="1"/>
    <col min="7176" max="7176" width="17" style="252" customWidth="1"/>
    <col min="7177" max="7177" width="15.42578125" style="252" customWidth="1"/>
    <col min="7178" max="7178" width="9.140625" style="252"/>
    <col min="7179" max="7179" width="10.28515625" style="252" bestFit="1" customWidth="1"/>
    <col min="7180" max="7424" width="9.140625" style="252"/>
    <col min="7425" max="7425" width="11.42578125" style="252" customWidth="1"/>
    <col min="7426" max="7426" width="15.140625" style="252" customWidth="1"/>
    <col min="7427" max="7427" width="19.85546875" style="252" customWidth="1"/>
    <col min="7428" max="7429" width="16" style="252" customWidth="1"/>
    <col min="7430" max="7430" width="17" style="252" customWidth="1"/>
    <col min="7431" max="7431" width="15.28515625" style="252" customWidth="1"/>
    <col min="7432" max="7432" width="17" style="252" customWidth="1"/>
    <col min="7433" max="7433" width="15.42578125" style="252" customWidth="1"/>
    <col min="7434" max="7434" width="9.140625" style="252"/>
    <col min="7435" max="7435" width="10.28515625" style="252" bestFit="1" customWidth="1"/>
    <col min="7436" max="7680" width="9.140625" style="252"/>
    <col min="7681" max="7681" width="11.42578125" style="252" customWidth="1"/>
    <col min="7682" max="7682" width="15.140625" style="252" customWidth="1"/>
    <col min="7683" max="7683" width="19.85546875" style="252" customWidth="1"/>
    <col min="7684" max="7685" width="16" style="252" customWidth="1"/>
    <col min="7686" max="7686" width="17" style="252" customWidth="1"/>
    <col min="7687" max="7687" width="15.28515625" style="252" customWidth="1"/>
    <col min="7688" max="7688" width="17" style="252" customWidth="1"/>
    <col min="7689" max="7689" width="15.42578125" style="252" customWidth="1"/>
    <col min="7690" max="7690" width="9.140625" style="252"/>
    <col min="7691" max="7691" width="10.28515625" style="252" bestFit="1" customWidth="1"/>
    <col min="7692" max="7936" width="9.140625" style="252"/>
    <col min="7937" max="7937" width="11.42578125" style="252" customWidth="1"/>
    <col min="7938" max="7938" width="15.140625" style="252" customWidth="1"/>
    <col min="7939" max="7939" width="19.85546875" style="252" customWidth="1"/>
    <col min="7940" max="7941" width="16" style="252" customWidth="1"/>
    <col min="7942" max="7942" width="17" style="252" customWidth="1"/>
    <col min="7943" max="7943" width="15.28515625" style="252" customWidth="1"/>
    <col min="7944" max="7944" width="17" style="252" customWidth="1"/>
    <col min="7945" max="7945" width="15.42578125" style="252" customWidth="1"/>
    <col min="7946" max="7946" width="9.140625" style="252"/>
    <col min="7947" max="7947" width="10.28515625" style="252" bestFit="1" customWidth="1"/>
    <col min="7948" max="8192" width="9.140625" style="252"/>
    <col min="8193" max="8193" width="11.42578125" style="252" customWidth="1"/>
    <col min="8194" max="8194" width="15.140625" style="252" customWidth="1"/>
    <col min="8195" max="8195" width="19.85546875" style="252" customWidth="1"/>
    <col min="8196" max="8197" width="16" style="252" customWidth="1"/>
    <col min="8198" max="8198" width="17" style="252" customWidth="1"/>
    <col min="8199" max="8199" width="15.28515625" style="252" customWidth="1"/>
    <col min="8200" max="8200" width="17" style="252" customWidth="1"/>
    <col min="8201" max="8201" width="15.42578125" style="252" customWidth="1"/>
    <col min="8202" max="8202" width="9.140625" style="252"/>
    <col min="8203" max="8203" width="10.28515625" style="252" bestFit="1" customWidth="1"/>
    <col min="8204" max="8448" width="9.140625" style="252"/>
    <col min="8449" max="8449" width="11.42578125" style="252" customWidth="1"/>
    <col min="8450" max="8450" width="15.140625" style="252" customWidth="1"/>
    <col min="8451" max="8451" width="19.85546875" style="252" customWidth="1"/>
    <col min="8452" max="8453" width="16" style="252" customWidth="1"/>
    <col min="8454" max="8454" width="17" style="252" customWidth="1"/>
    <col min="8455" max="8455" width="15.28515625" style="252" customWidth="1"/>
    <col min="8456" max="8456" width="17" style="252" customWidth="1"/>
    <col min="8457" max="8457" width="15.42578125" style="252" customWidth="1"/>
    <col min="8458" max="8458" width="9.140625" style="252"/>
    <col min="8459" max="8459" width="10.28515625" style="252" bestFit="1" customWidth="1"/>
    <col min="8460" max="8704" width="9.140625" style="252"/>
    <col min="8705" max="8705" width="11.42578125" style="252" customWidth="1"/>
    <col min="8706" max="8706" width="15.140625" style="252" customWidth="1"/>
    <col min="8707" max="8707" width="19.85546875" style="252" customWidth="1"/>
    <col min="8708" max="8709" width="16" style="252" customWidth="1"/>
    <col min="8710" max="8710" width="17" style="252" customWidth="1"/>
    <col min="8711" max="8711" width="15.28515625" style="252" customWidth="1"/>
    <col min="8712" max="8712" width="17" style="252" customWidth="1"/>
    <col min="8713" max="8713" width="15.42578125" style="252" customWidth="1"/>
    <col min="8714" max="8714" width="9.140625" style="252"/>
    <col min="8715" max="8715" width="10.28515625" style="252" bestFit="1" customWidth="1"/>
    <col min="8716" max="8960" width="9.140625" style="252"/>
    <col min="8961" max="8961" width="11.42578125" style="252" customWidth="1"/>
    <col min="8962" max="8962" width="15.140625" style="252" customWidth="1"/>
    <col min="8963" max="8963" width="19.85546875" style="252" customWidth="1"/>
    <col min="8964" max="8965" width="16" style="252" customWidth="1"/>
    <col min="8966" max="8966" width="17" style="252" customWidth="1"/>
    <col min="8967" max="8967" width="15.28515625" style="252" customWidth="1"/>
    <col min="8968" max="8968" width="17" style="252" customWidth="1"/>
    <col min="8969" max="8969" width="15.42578125" style="252" customWidth="1"/>
    <col min="8970" max="8970" width="9.140625" style="252"/>
    <col min="8971" max="8971" width="10.28515625" style="252" bestFit="1" customWidth="1"/>
    <col min="8972" max="9216" width="9.140625" style="252"/>
    <col min="9217" max="9217" width="11.42578125" style="252" customWidth="1"/>
    <col min="9218" max="9218" width="15.140625" style="252" customWidth="1"/>
    <col min="9219" max="9219" width="19.85546875" style="252" customWidth="1"/>
    <col min="9220" max="9221" width="16" style="252" customWidth="1"/>
    <col min="9222" max="9222" width="17" style="252" customWidth="1"/>
    <col min="9223" max="9223" width="15.28515625" style="252" customWidth="1"/>
    <col min="9224" max="9224" width="17" style="252" customWidth="1"/>
    <col min="9225" max="9225" width="15.42578125" style="252" customWidth="1"/>
    <col min="9226" max="9226" width="9.140625" style="252"/>
    <col min="9227" max="9227" width="10.28515625" style="252" bestFit="1" customWidth="1"/>
    <col min="9228" max="9472" width="9.140625" style="252"/>
    <col min="9473" max="9473" width="11.42578125" style="252" customWidth="1"/>
    <col min="9474" max="9474" width="15.140625" style="252" customWidth="1"/>
    <col min="9475" max="9475" width="19.85546875" style="252" customWidth="1"/>
    <col min="9476" max="9477" width="16" style="252" customWidth="1"/>
    <col min="9478" max="9478" width="17" style="252" customWidth="1"/>
    <col min="9479" max="9479" width="15.28515625" style="252" customWidth="1"/>
    <col min="9480" max="9480" width="17" style="252" customWidth="1"/>
    <col min="9481" max="9481" width="15.42578125" style="252" customWidth="1"/>
    <col min="9482" max="9482" width="9.140625" style="252"/>
    <col min="9483" max="9483" width="10.28515625" style="252" bestFit="1" customWidth="1"/>
    <col min="9484" max="9728" width="9.140625" style="252"/>
    <col min="9729" max="9729" width="11.42578125" style="252" customWidth="1"/>
    <col min="9730" max="9730" width="15.140625" style="252" customWidth="1"/>
    <col min="9731" max="9731" width="19.85546875" style="252" customWidth="1"/>
    <col min="9732" max="9733" width="16" style="252" customWidth="1"/>
    <col min="9734" max="9734" width="17" style="252" customWidth="1"/>
    <col min="9735" max="9735" width="15.28515625" style="252" customWidth="1"/>
    <col min="9736" max="9736" width="17" style="252" customWidth="1"/>
    <col min="9737" max="9737" width="15.42578125" style="252" customWidth="1"/>
    <col min="9738" max="9738" width="9.140625" style="252"/>
    <col min="9739" max="9739" width="10.28515625" style="252" bestFit="1" customWidth="1"/>
    <col min="9740" max="9984" width="9.140625" style="252"/>
    <col min="9985" max="9985" width="11.42578125" style="252" customWidth="1"/>
    <col min="9986" max="9986" width="15.140625" style="252" customWidth="1"/>
    <col min="9987" max="9987" width="19.85546875" style="252" customWidth="1"/>
    <col min="9988" max="9989" width="16" style="252" customWidth="1"/>
    <col min="9990" max="9990" width="17" style="252" customWidth="1"/>
    <col min="9991" max="9991" width="15.28515625" style="252" customWidth="1"/>
    <col min="9992" max="9992" width="17" style="252" customWidth="1"/>
    <col min="9993" max="9993" width="15.42578125" style="252" customWidth="1"/>
    <col min="9994" max="9994" width="9.140625" style="252"/>
    <col min="9995" max="9995" width="10.28515625" style="252" bestFit="1" customWidth="1"/>
    <col min="9996" max="10240" width="9.140625" style="252"/>
    <col min="10241" max="10241" width="11.42578125" style="252" customWidth="1"/>
    <col min="10242" max="10242" width="15.140625" style="252" customWidth="1"/>
    <col min="10243" max="10243" width="19.85546875" style="252" customWidth="1"/>
    <col min="10244" max="10245" width="16" style="252" customWidth="1"/>
    <col min="10246" max="10246" width="17" style="252" customWidth="1"/>
    <col min="10247" max="10247" width="15.28515625" style="252" customWidth="1"/>
    <col min="10248" max="10248" width="17" style="252" customWidth="1"/>
    <col min="10249" max="10249" width="15.42578125" style="252" customWidth="1"/>
    <col min="10250" max="10250" width="9.140625" style="252"/>
    <col min="10251" max="10251" width="10.28515625" style="252" bestFit="1" customWidth="1"/>
    <col min="10252" max="10496" width="9.140625" style="252"/>
    <col min="10497" max="10497" width="11.42578125" style="252" customWidth="1"/>
    <col min="10498" max="10498" width="15.140625" style="252" customWidth="1"/>
    <col min="10499" max="10499" width="19.85546875" style="252" customWidth="1"/>
    <col min="10500" max="10501" width="16" style="252" customWidth="1"/>
    <col min="10502" max="10502" width="17" style="252" customWidth="1"/>
    <col min="10503" max="10503" width="15.28515625" style="252" customWidth="1"/>
    <col min="10504" max="10504" width="17" style="252" customWidth="1"/>
    <col min="10505" max="10505" width="15.42578125" style="252" customWidth="1"/>
    <col min="10506" max="10506" width="9.140625" style="252"/>
    <col min="10507" max="10507" width="10.28515625" style="252" bestFit="1" customWidth="1"/>
    <col min="10508" max="10752" width="9.140625" style="252"/>
    <col min="10753" max="10753" width="11.42578125" style="252" customWidth="1"/>
    <col min="10754" max="10754" width="15.140625" style="252" customWidth="1"/>
    <col min="10755" max="10755" width="19.85546875" style="252" customWidth="1"/>
    <col min="10756" max="10757" width="16" style="252" customWidth="1"/>
    <col min="10758" max="10758" width="17" style="252" customWidth="1"/>
    <col min="10759" max="10759" width="15.28515625" style="252" customWidth="1"/>
    <col min="10760" max="10760" width="17" style="252" customWidth="1"/>
    <col min="10761" max="10761" width="15.42578125" style="252" customWidth="1"/>
    <col min="10762" max="10762" width="9.140625" style="252"/>
    <col min="10763" max="10763" width="10.28515625" style="252" bestFit="1" customWidth="1"/>
    <col min="10764" max="11008" width="9.140625" style="252"/>
    <col min="11009" max="11009" width="11.42578125" style="252" customWidth="1"/>
    <col min="11010" max="11010" width="15.140625" style="252" customWidth="1"/>
    <col min="11011" max="11011" width="19.85546875" style="252" customWidth="1"/>
    <col min="11012" max="11013" width="16" style="252" customWidth="1"/>
    <col min="11014" max="11014" width="17" style="252" customWidth="1"/>
    <col min="11015" max="11015" width="15.28515625" style="252" customWidth="1"/>
    <col min="11016" max="11016" width="17" style="252" customWidth="1"/>
    <col min="11017" max="11017" width="15.42578125" style="252" customWidth="1"/>
    <col min="11018" max="11018" width="9.140625" style="252"/>
    <col min="11019" max="11019" width="10.28515625" style="252" bestFit="1" customWidth="1"/>
    <col min="11020" max="11264" width="9.140625" style="252"/>
    <col min="11265" max="11265" width="11.42578125" style="252" customWidth="1"/>
    <col min="11266" max="11266" width="15.140625" style="252" customWidth="1"/>
    <col min="11267" max="11267" width="19.85546875" style="252" customWidth="1"/>
    <col min="11268" max="11269" width="16" style="252" customWidth="1"/>
    <col min="11270" max="11270" width="17" style="252" customWidth="1"/>
    <col min="11271" max="11271" width="15.28515625" style="252" customWidth="1"/>
    <col min="11272" max="11272" width="17" style="252" customWidth="1"/>
    <col min="11273" max="11273" width="15.42578125" style="252" customWidth="1"/>
    <col min="11274" max="11274" width="9.140625" style="252"/>
    <col min="11275" max="11275" width="10.28515625" style="252" bestFit="1" customWidth="1"/>
    <col min="11276" max="11520" width="9.140625" style="252"/>
    <col min="11521" max="11521" width="11.42578125" style="252" customWidth="1"/>
    <col min="11522" max="11522" width="15.140625" style="252" customWidth="1"/>
    <col min="11523" max="11523" width="19.85546875" style="252" customWidth="1"/>
    <col min="11524" max="11525" width="16" style="252" customWidth="1"/>
    <col min="11526" max="11526" width="17" style="252" customWidth="1"/>
    <col min="11527" max="11527" width="15.28515625" style="252" customWidth="1"/>
    <col min="11528" max="11528" width="17" style="252" customWidth="1"/>
    <col min="11529" max="11529" width="15.42578125" style="252" customWidth="1"/>
    <col min="11530" max="11530" width="9.140625" style="252"/>
    <col min="11531" max="11531" width="10.28515625" style="252" bestFit="1" customWidth="1"/>
    <col min="11532" max="11776" width="9.140625" style="252"/>
    <col min="11777" max="11777" width="11.42578125" style="252" customWidth="1"/>
    <col min="11778" max="11778" width="15.140625" style="252" customWidth="1"/>
    <col min="11779" max="11779" width="19.85546875" style="252" customWidth="1"/>
    <col min="11780" max="11781" width="16" style="252" customWidth="1"/>
    <col min="11782" max="11782" width="17" style="252" customWidth="1"/>
    <col min="11783" max="11783" width="15.28515625" style="252" customWidth="1"/>
    <col min="11784" max="11784" width="17" style="252" customWidth="1"/>
    <col min="11785" max="11785" width="15.42578125" style="252" customWidth="1"/>
    <col min="11786" max="11786" width="9.140625" style="252"/>
    <col min="11787" max="11787" width="10.28515625" style="252" bestFit="1" customWidth="1"/>
    <col min="11788" max="12032" width="9.140625" style="252"/>
    <col min="12033" max="12033" width="11.42578125" style="252" customWidth="1"/>
    <col min="12034" max="12034" width="15.140625" style="252" customWidth="1"/>
    <col min="12035" max="12035" width="19.85546875" style="252" customWidth="1"/>
    <col min="12036" max="12037" width="16" style="252" customWidth="1"/>
    <col min="12038" max="12038" width="17" style="252" customWidth="1"/>
    <col min="12039" max="12039" width="15.28515625" style="252" customWidth="1"/>
    <col min="12040" max="12040" width="17" style="252" customWidth="1"/>
    <col min="12041" max="12041" width="15.42578125" style="252" customWidth="1"/>
    <col min="12042" max="12042" width="9.140625" style="252"/>
    <col min="12043" max="12043" width="10.28515625" style="252" bestFit="1" customWidth="1"/>
    <col min="12044" max="12288" width="9.140625" style="252"/>
    <col min="12289" max="12289" width="11.42578125" style="252" customWidth="1"/>
    <col min="12290" max="12290" width="15.140625" style="252" customWidth="1"/>
    <col min="12291" max="12291" width="19.85546875" style="252" customWidth="1"/>
    <col min="12292" max="12293" width="16" style="252" customWidth="1"/>
    <col min="12294" max="12294" width="17" style="252" customWidth="1"/>
    <col min="12295" max="12295" width="15.28515625" style="252" customWidth="1"/>
    <col min="12296" max="12296" width="17" style="252" customWidth="1"/>
    <col min="12297" max="12297" width="15.42578125" style="252" customWidth="1"/>
    <col min="12298" max="12298" width="9.140625" style="252"/>
    <col min="12299" max="12299" width="10.28515625" style="252" bestFit="1" customWidth="1"/>
    <col min="12300" max="12544" width="9.140625" style="252"/>
    <col min="12545" max="12545" width="11.42578125" style="252" customWidth="1"/>
    <col min="12546" max="12546" width="15.140625" style="252" customWidth="1"/>
    <col min="12547" max="12547" width="19.85546875" style="252" customWidth="1"/>
    <col min="12548" max="12549" width="16" style="252" customWidth="1"/>
    <col min="12550" max="12550" width="17" style="252" customWidth="1"/>
    <col min="12551" max="12551" width="15.28515625" style="252" customWidth="1"/>
    <col min="12552" max="12552" width="17" style="252" customWidth="1"/>
    <col min="12553" max="12553" width="15.42578125" style="252" customWidth="1"/>
    <col min="12554" max="12554" width="9.140625" style="252"/>
    <col min="12555" max="12555" width="10.28515625" style="252" bestFit="1" customWidth="1"/>
    <col min="12556" max="12800" width="9.140625" style="252"/>
    <col min="12801" max="12801" width="11.42578125" style="252" customWidth="1"/>
    <col min="12802" max="12802" width="15.140625" style="252" customWidth="1"/>
    <col min="12803" max="12803" width="19.85546875" style="252" customWidth="1"/>
    <col min="12804" max="12805" width="16" style="252" customWidth="1"/>
    <col min="12806" max="12806" width="17" style="252" customWidth="1"/>
    <col min="12807" max="12807" width="15.28515625" style="252" customWidth="1"/>
    <col min="12808" max="12808" width="17" style="252" customWidth="1"/>
    <col min="12809" max="12809" width="15.42578125" style="252" customWidth="1"/>
    <col min="12810" max="12810" width="9.140625" style="252"/>
    <col min="12811" max="12811" width="10.28515625" style="252" bestFit="1" customWidth="1"/>
    <col min="12812" max="13056" width="9.140625" style="252"/>
    <col min="13057" max="13057" width="11.42578125" style="252" customWidth="1"/>
    <col min="13058" max="13058" width="15.140625" style="252" customWidth="1"/>
    <col min="13059" max="13059" width="19.85546875" style="252" customWidth="1"/>
    <col min="13060" max="13061" width="16" style="252" customWidth="1"/>
    <col min="13062" max="13062" width="17" style="252" customWidth="1"/>
    <col min="13063" max="13063" width="15.28515625" style="252" customWidth="1"/>
    <col min="13064" max="13064" width="17" style="252" customWidth="1"/>
    <col min="13065" max="13065" width="15.42578125" style="252" customWidth="1"/>
    <col min="13066" max="13066" width="9.140625" style="252"/>
    <col min="13067" max="13067" width="10.28515625" style="252" bestFit="1" customWidth="1"/>
    <col min="13068" max="13312" width="9.140625" style="252"/>
    <col min="13313" max="13313" width="11.42578125" style="252" customWidth="1"/>
    <col min="13314" max="13314" width="15.140625" style="252" customWidth="1"/>
    <col min="13315" max="13315" width="19.85546875" style="252" customWidth="1"/>
    <col min="13316" max="13317" width="16" style="252" customWidth="1"/>
    <col min="13318" max="13318" width="17" style="252" customWidth="1"/>
    <col min="13319" max="13319" width="15.28515625" style="252" customWidth="1"/>
    <col min="13320" max="13320" width="17" style="252" customWidth="1"/>
    <col min="13321" max="13321" width="15.42578125" style="252" customWidth="1"/>
    <col min="13322" max="13322" width="9.140625" style="252"/>
    <col min="13323" max="13323" width="10.28515625" style="252" bestFit="1" customWidth="1"/>
    <col min="13324" max="13568" width="9.140625" style="252"/>
    <col min="13569" max="13569" width="11.42578125" style="252" customWidth="1"/>
    <col min="13570" max="13570" width="15.140625" style="252" customWidth="1"/>
    <col min="13571" max="13571" width="19.85546875" style="252" customWidth="1"/>
    <col min="13572" max="13573" width="16" style="252" customWidth="1"/>
    <col min="13574" max="13574" width="17" style="252" customWidth="1"/>
    <col min="13575" max="13575" width="15.28515625" style="252" customWidth="1"/>
    <col min="13576" max="13576" width="17" style="252" customWidth="1"/>
    <col min="13577" max="13577" width="15.42578125" style="252" customWidth="1"/>
    <col min="13578" max="13578" width="9.140625" style="252"/>
    <col min="13579" max="13579" width="10.28515625" style="252" bestFit="1" customWidth="1"/>
    <col min="13580" max="13824" width="9.140625" style="252"/>
    <col min="13825" max="13825" width="11.42578125" style="252" customWidth="1"/>
    <col min="13826" max="13826" width="15.140625" style="252" customWidth="1"/>
    <col min="13827" max="13827" width="19.85546875" style="252" customWidth="1"/>
    <col min="13828" max="13829" width="16" style="252" customWidth="1"/>
    <col min="13830" max="13830" width="17" style="252" customWidth="1"/>
    <col min="13831" max="13831" width="15.28515625" style="252" customWidth="1"/>
    <col min="13832" max="13832" width="17" style="252" customWidth="1"/>
    <col min="13833" max="13833" width="15.42578125" style="252" customWidth="1"/>
    <col min="13834" max="13834" width="9.140625" style="252"/>
    <col min="13835" max="13835" width="10.28515625" style="252" bestFit="1" customWidth="1"/>
    <col min="13836" max="14080" width="9.140625" style="252"/>
    <col min="14081" max="14081" width="11.42578125" style="252" customWidth="1"/>
    <col min="14082" max="14082" width="15.140625" style="252" customWidth="1"/>
    <col min="14083" max="14083" width="19.85546875" style="252" customWidth="1"/>
    <col min="14084" max="14085" width="16" style="252" customWidth="1"/>
    <col min="14086" max="14086" width="17" style="252" customWidth="1"/>
    <col min="14087" max="14087" width="15.28515625" style="252" customWidth="1"/>
    <col min="14088" max="14088" width="17" style="252" customWidth="1"/>
    <col min="14089" max="14089" width="15.42578125" style="252" customWidth="1"/>
    <col min="14090" max="14090" width="9.140625" style="252"/>
    <col min="14091" max="14091" width="10.28515625" style="252" bestFit="1" customWidth="1"/>
    <col min="14092" max="14336" width="9.140625" style="252"/>
    <col min="14337" max="14337" width="11.42578125" style="252" customWidth="1"/>
    <col min="14338" max="14338" width="15.140625" style="252" customWidth="1"/>
    <col min="14339" max="14339" width="19.85546875" style="252" customWidth="1"/>
    <col min="14340" max="14341" width="16" style="252" customWidth="1"/>
    <col min="14342" max="14342" width="17" style="252" customWidth="1"/>
    <col min="14343" max="14343" width="15.28515625" style="252" customWidth="1"/>
    <col min="14344" max="14344" width="17" style="252" customWidth="1"/>
    <col min="14345" max="14345" width="15.42578125" style="252" customWidth="1"/>
    <col min="14346" max="14346" width="9.140625" style="252"/>
    <col min="14347" max="14347" width="10.28515625" style="252" bestFit="1" customWidth="1"/>
    <col min="14348" max="14592" width="9.140625" style="252"/>
    <col min="14593" max="14593" width="11.42578125" style="252" customWidth="1"/>
    <col min="14594" max="14594" width="15.140625" style="252" customWidth="1"/>
    <col min="14595" max="14595" width="19.85546875" style="252" customWidth="1"/>
    <col min="14596" max="14597" width="16" style="252" customWidth="1"/>
    <col min="14598" max="14598" width="17" style="252" customWidth="1"/>
    <col min="14599" max="14599" width="15.28515625" style="252" customWidth="1"/>
    <col min="14600" max="14600" width="17" style="252" customWidth="1"/>
    <col min="14601" max="14601" width="15.42578125" style="252" customWidth="1"/>
    <col min="14602" max="14602" width="9.140625" style="252"/>
    <col min="14603" max="14603" width="10.28515625" style="252" bestFit="1" customWidth="1"/>
    <col min="14604" max="14848" width="9.140625" style="252"/>
    <col min="14849" max="14849" width="11.42578125" style="252" customWidth="1"/>
    <col min="14850" max="14850" width="15.140625" style="252" customWidth="1"/>
    <col min="14851" max="14851" width="19.85546875" style="252" customWidth="1"/>
    <col min="14852" max="14853" width="16" style="252" customWidth="1"/>
    <col min="14854" max="14854" width="17" style="252" customWidth="1"/>
    <col min="14855" max="14855" width="15.28515625" style="252" customWidth="1"/>
    <col min="14856" max="14856" width="17" style="252" customWidth="1"/>
    <col min="14857" max="14857" width="15.42578125" style="252" customWidth="1"/>
    <col min="14858" max="14858" width="9.140625" style="252"/>
    <col min="14859" max="14859" width="10.28515625" style="252" bestFit="1" customWidth="1"/>
    <col min="14860" max="15104" width="9.140625" style="252"/>
    <col min="15105" max="15105" width="11.42578125" style="252" customWidth="1"/>
    <col min="15106" max="15106" width="15.140625" style="252" customWidth="1"/>
    <col min="15107" max="15107" width="19.85546875" style="252" customWidth="1"/>
    <col min="15108" max="15109" width="16" style="252" customWidth="1"/>
    <col min="15110" max="15110" width="17" style="252" customWidth="1"/>
    <col min="15111" max="15111" width="15.28515625" style="252" customWidth="1"/>
    <col min="15112" max="15112" width="17" style="252" customWidth="1"/>
    <col min="15113" max="15113" width="15.42578125" style="252" customWidth="1"/>
    <col min="15114" max="15114" width="9.140625" style="252"/>
    <col min="15115" max="15115" width="10.28515625" style="252" bestFit="1" customWidth="1"/>
    <col min="15116" max="15360" width="9.140625" style="252"/>
    <col min="15361" max="15361" width="11.42578125" style="252" customWidth="1"/>
    <col min="15362" max="15362" width="15.140625" style="252" customWidth="1"/>
    <col min="15363" max="15363" width="19.85546875" style="252" customWidth="1"/>
    <col min="15364" max="15365" width="16" style="252" customWidth="1"/>
    <col min="15366" max="15366" width="17" style="252" customWidth="1"/>
    <col min="15367" max="15367" width="15.28515625" style="252" customWidth="1"/>
    <col min="15368" max="15368" width="17" style="252" customWidth="1"/>
    <col min="15369" max="15369" width="15.42578125" style="252" customWidth="1"/>
    <col min="15370" max="15370" width="9.140625" style="252"/>
    <col min="15371" max="15371" width="10.28515625" style="252" bestFit="1" customWidth="1"/>
    <col min="15372" max="15616" width="9.140625" style="252"/>
    <col min="15617" max="15617" width="11.42578125" style="252" customWidth="1"/>
    <col min="15618" max="15618" width="15.140625" style="252" customWidth="1"/>
    <col min="15619" max="15619" width="19.85546875" style="252" customWidth="1"/>
    <col min="15620" max="15621" width="16" style="252" customWidth="1"/>
    <col min="15622" max="15622" width="17" style="252" customWidth="1"/>
    <col min="15623" max="15623" width="15.28515625" style="252" customWidth="1"/>
    <col min="15624" max="15624" width="17" style="252" customWidth="1"/>
    <col min="15625" max="15625" width="15.42578125" style="252" customWidth="1"/>
    <col min="15626" max="15626" width="9.140625" style="252"/>
    <col min="15627" max="15627" width="10.28515625" style="252" bestFit="1" customWidth="1"/>
    <col min="15628" max="15872" width="9.140625" style="252"/>
    <col min="15873" max="15873" width="11.42578125" style="252" customWidth="1"/>
    <col min="15874" max="15874" width="15.140625" style="252" customWidth="1"/>
    <col min="15875" max="15875" width="19.85546875" style="252" customWidth="1"/>
    <col min="15876" max="15877" width="16" style="252" customWidth="1"/>
    <col min="15878" max="15878" width="17" style="252" customWidth="1"/>
    <col min="15879" max="15879" width="15.28515625" style="252" customWidth="1"/>
    <col min="15880" max="15880" width="17" style="252" customWidth="1"/>
    <col min="15881" max="15881" width="15.42578125" style="252" customWidth="1"/>
    <col min="15882" max="15882" width="9.140625" style="252"/>
    <col min="15883" max="15883" width="10.28515625" style="252" bestFit="1" customWidth="1"/>
    <col min="15884" max="16128" width="9.140625" style="252"/>
    <col min="16129" max="16129" width="11.42578125" style="252" customWidth="1"/>
    <col min="16130" max="16130" width="15.140625" style="252" customWidth="1"/>
    <col min="16131" max="16131" width="19.85546875" style="252" customWidth="1"/>
    <col min="16132" max="16133" width="16" style="252" customWidth="1"/>
    <col min="16134" max="16134" width="17" style="252" customWidth="1"/>
    <col min="16135" max="16135" width="15.28515625" style="252" customWidth="1"/>
    <col min="16136" max="16136" width="17" style="252" customWidth="1"/>
    <col min="16137" max="16137" width="15.42578125" style="252" customWidth="1"/>
    <col min="16138" max="16138" width="9.140625" style="252"/>
    <col min="16139" max="16139" width="10.28515625" style="252" bestFit="1" customWidth="1"/>
    <col min="16140" max="16384" width="9.140625" style="252"/>
  </cols>
  <sheetData>
    <row r="1" spans="1:9" ht="34.5" customHeight="1" x14ac:dyDescent="0.25">
      <c r="A1" s="871" t="s">
        <v>163</v>
      </c>
      <c r="B1" s="871"/>
      <c r="C1" s="871"/>
      <c r="D1" s="871"/>
      <c r="E1" s="871"/>
      <c r="F1" s="871"/>
      <c r="G1" s="871"/>
      <c r="H1" s="871"/>
      <c r="I1" s="871"/>
    </row>
    <row r="2" spans="1:9" x14ac:dyDescent="0.25">
      <c r="A2" s="279"/>
      <c r="B2" s="279"/>
      <c r="C2" s="279"/>
      <c r="D2" s="279"/>
      <c r="E2" s="279"/>
      <c r="F2" s="279"/>
      <c r="G2" s="279"/>
      <c r="H2" s="279"/>
      <c r="I2" s="279"/>
    </row>
    <row r="3" spans="1:9" ht="36" customHeight="1" x14ac:dyDescent="0.25">
      <c r="A3" s="714" t="s">
        <v>164</v>
      </c>
      <c r="B3" s="714"/>
      <c r="C3" s="714"/>
      <c r="D3" s="714"/>
      <c r="E3" s="714"/>
      <c r="F3" s="714"/>
      <c r="G3" s="714"/>
      <c r="H3" s="714"/>
      <c r="I3" s="714"/>
    </row>
    <row r="6" spans="1:9" ht="38.25" customHeight="1" x14ac:dyDescent="0.25">
      <c r="A6" s="711" t="s">
        <v>63</v>
      </c>
      <c r="B6" s="711"/>
      <c r="C6" s="711"/>
      <c r="D6" s="711"/>
      <c r="E6" s="711"/>
      <c r="F6" s="711"/>
      <c r="G6" s="711"/>
      <c r="H6" s="711"/>
      <c r="I6" s="711"/>
    </row>
    <row r="7" spans="1:9" s="270" customFormat="1" x14ac:dyDescent="0.25">
      <c r="A7" s="252"/>
      <c r="B7" s="252"/>
      <c r="C7" s="252"/>
      <c r="D7" s="252"/>
      <c r="E7" s="252"/>
      <c r="F7" s="252"/>
      <c r="G7" s="252"/>
      <c r="H7" s="252"/>
      <c r="I7" s="252"/>
    </row>
    <row r="8" spans="1:9" x14ac:dyDescent="0.25">
      <c r="A8" s="711" t="s">
        <v>110</v>
      </c>
      <c r="B8" s="711"/>
      <c r="C8" s="711"/>
      <c r="D8" s="711"/>
      <c r="E8" s="711"/>
      <c r="F8" s="711"/>
      <c r="G8" s="711"/>
      <c r="H8" s="711"/>
      <c r="I8" s="711"/>
    </row>
    <row r="9" spans="1:9" s="270" customFormat="1" ht="17.25" thickBot="1" x14ac:dyDescent="0.3">
      <c r="A9" s="252"/>
      <c r="B9" s="252"/>
      <c r="C9" s="252"/>
      <c r="D9" s="252"/>
      <c r="E9" s="252"/>
      <c r="F9" s="252"/>
      <c r="G9" s="252"/>
      <c r="H9" s="252"/>
      <c r="I9" s="252"/>
    </row>
    <row r="10" spans="1:9" x14ac:dyDescent="0.25">
      <c r="A10" s="898" t="s">
        <v>65</v>
      </c>
      <c r="B10" s="899"/>
      <c r="C10" s="899"/>
      <c r="D10" s="903" t="s">
        <v>41</v>
      </c>
      <c r="E10" s="904"/>
      <c r="F10" s="904"/>
      <c r="G10" s="904"/>
      <c r="H10" s="904"/>
      <c r="I10" s="905"/>
    </row>
    <row r="11" spans="1:9" x14ac:dyDescent="0.25">
      <c r="A11" s="900"/>
      <c r="B11" s="872"/>
      <c r="C11" s="872"/>
      <c r="D11" s="873" t="s">
        <v>66</v>
      </c>
      <c r="E11" s="874"/>
      <c r="F11" s="850"/>
      <c r="G11" s="873" t="s">
        <v>67</v>
      </c>
      <c r="H11" s="874"/>
      <c r="I11" s="850"/>
    </row>
    <row r="12" spans="1:9" ht="48.75" customHeight="1" thickBot="1" x14ac:dyDescent="0.3">
      <c r="A12" s="901"/>
      <c r="B12" s="902"/>
      <c r="C12" s="902"/>
      <c r="D12" s="280" t="s">
        <v>16</v>
      </c>
      <c r="E12" s="280" t="s">
        <v>17</v>
      </c>
      <c r="F12" s="281" t="s">
        <v>7</v>
      </c>
      <c r="G12" s="280" t="s">
        <v>16</v>
      </c>
      <c r="H12" s="280" t="s">
        <v>17</v>
      </c>
      <c r="I12" s="282" t="s">
        <v>7</v>
      </c>
    </row>
    <row r="13" spans="1:9" x14ac:dyDescent="0.25">
      <c r="A13" s="859" t="s">
        <v>68</v>
      </c>
      <c r="B13" s="860"/>
      <c r="C13" s="863" t="s">
        <v>38</v>
      </c>
      <c r="D13" s="864"/>
      <c r="E13" s="864"/>
      <c r="F13" s="864"/>
      <c r="G13" s="864"/>
      <c r="H13" s="864"/>
      <c r="I13" s="865"/>
    </row>
    <row r="14" spans="1:9" ht="41.25" customHeight="1" x14ac:dyDescent="0.25">
      <c r="A14" s="861"/>
      <c r="B14" s="862"/>
      <c r="C14" s="688" t="s">
        <v>165</v>
      </c>
      <c r="D14" s="689"/>
      <c r="E14" s="689"/>
      <c r="F14" s="689"/>
      <c r="G14" s="689"/>
      <c r="H14" s="689"/>
      <c r="I14" s="690"/>
    </row>
    <row r="15" spans="1:9" x14ac:dyDescent="0.25">
      <c r="A15" s="895" t="s">
        <v>111</v>
      </c>
      <c r="B15" s="850" t="s">
        <v>112</v>
      </c>
      <c r="C15" s="790" t="s">
        <v>72</v>
      </c>
      <c r="D15" s="791"/>
      <c r="E15" s="791"/>
      <c r="F15" s="791"/>
      <c r="G15" s="791"/>
      <c r="H15" s="791"/>
      <c r="I15" s="792"/>
    </row>
    <row r="16" spans="1:9" ht="35.25" customHeight="1" thickBot="1" x14ac:dyDescent="0.3">
      <c r="A16" s="895"/>
      <c r="B16" s="850"/>
      <c r="C16" s="654" t="s">
        <v>166</v>
      </c>
      <c r="D16" s="655"/>
      <c r="E16" s="655"/>
      <c r="F16" s="655"/>
      <c r="G16" s="655"/>
      <c r="H16" s="655"/>
      <c r="I16" s="656"/>
    </row>
    <row r="17" spans="1:9" ht="65.25" customHeight="1" thickBot="1" x14ac:dyDescent="0.3">
      <c r="A17" s="866" t="s">
        <v>114</v>
      </c>
      <c r="B17" s="867"/>
      <c r="C17" s="208" t="s">
        <v>115</v>
      </c>
      <c r="D17" s="283">
        <v>0</v>
      </c>
      <c r="E17" s="283">
        <v>2</v>
      </c>
      <c r="F17" s="283">
        <v>2</v>
      </c>
      <c r="G17" s="284"/>
      <c r="H17" s="284"/>
      <c r="I17" s="212"/>
    </row>
    <row r="18" spans="1:9" ht="21" customHeight="1" thickBot="1" x14ac:dyDescent="0.3">
      <c r="A18" s="866" t="s">
        <v>116</v>
      </c>
      <c r="B18" s="867"/>
      <c r="C18" s="208"/>
      <c r="D18" s="253" t="s">
        <v>74</v>
      </c>
      <c r="E18" s="253" t="s">
        <v>74</v>
      </c>
      <c r="F18" s="253" t="s">
        <v>74</v>
      </c>
      <c r="G18" s="285">
        <f>SUM(Gegharqunik!C41,Gegharqunik!C26)</f>
        <v>0</v>
      </c>
      <c r="H18" s="285">
        <f>SUM(Gegharqunik!D41,Gegharqunik!D26)</f>
        <v>34440</v>
      </c>
      <c r="I18" s="285">
        <f>SUM(Gegharqunik!E41,Gegharqunik!E26)</f>
        <v>43050</v>
      </c>
    </row>
    <row r="19" spans="1:9" ht="17.25" thickBot="1" x14ac:dyDescent="0.3">
      <c r="A19" s="866" t="s">
        <v>117</v>
      </c>
      <c r="B19" s="845"/>
      <c r="C19" s="867"/>
      <c r="D19" s="276"/>
      <c r="E19" s="276"/>
      <c r="F19" s="253"/>
      <c r="G19" s="211"/>
      <c r="H19" s="211"/>
      <c r="I19" s="212"/>
    </row>
    <row r="20" spans="1:9" x14ac:dyDescent="0.25">
      <c r="A20" s="868" t="s">
        <v>118</v>
      </c>
      <c r="B20" s="869"/>
      <c r="C20" s="869"/>
      <c r="D20" s="869"/>
      <c r="E20" s="869"/>
      <c r="F20" s="869"/>
      <c r="G20" s="869"/>
      <c r="H20" s="869"/>
      <c r="I20" s="870"/>
    </row>
    <row r="21" spans="1:9" ht="17.25" thickBot="1" x14ac:dyDescent="0.3">
      <c r="A21" s="836" t="s">
        <v>167</v>
      </c>
      <c r="B21" s="837"/>
      <c r="C21" s="837"/>
      <c r="D21" s="837"/>
      <c r="E21" s="837"/>
      <c r="F21" s="837"/>
      <c r="G21" s="837"/>
      <c r="H21" s="837"/>
      <c r="I21" s="838"/>
    </row>
    <row r="22" spans="1:9" x14ac:dyDescent="0.25">
      <c r="A22" s="832" t="s">
        <v>80</v>
      </c>
      <c r="B22" s="833"/>
      <c r="C22" s="833"/>
      <c r="D22" s="833"/>
      <c r="E22" s="833"/>
      <c r="F22" s="833"/>
      <c r="G22" s="834"/>
      <c r="H22" s="834"/>
      <c r="I22" s="835"/>
    </row>
    <row r="23" spans="1:9" ht="17.25" thickBot="1" x14ac:dyDescent="0.3">
      <c r="A23" s="885" t="s">
        <v>120</v>
      </c>
      <c r="B23" s="886"/>
      <c r="C23" s="886"/>
      <c r="D23" s="886"/>
      <c r="E23" s="886"/>
      <c r="F23" s="886"/>
      <c r="G23" s="887"/>
      <c r="H23" s="887"/>
      <c r="I23" s="888"/>
    </row>
    <row r="24" spans="1:9" x14ac:dyDescent="0.25">
      <c r="A24" s="832" t="s">
        <v>81</v>
      </c>
      <c r="B24" s="833"/>
      <c r="C24" s="833"/>
      <c r="D24" s="833"/>
      <c r="E24" s="833"/>
      <c r="F24" s="833"/>
      <c r="G24" s="834"/>
      <c r="H24" s="834"/>
      <c r="I24" s="835"/>
    </row>
    <row r="25" spans="1:9" ht="54" customHeight="1" thickBot="1" x14ac:dyDescent="0.3">
      <c r="A25" s="885" t="s">
        <v>121</v>
      </c>
      <c r="B25" s="886"/>
      <c r="C25" s="886"/>
      <c r="D25" s="886"/>
      <c r="E25" s="886"/>
      <c r="F25" s="886"/>
      <c r="G25" s="887"/>
      <c r="H25" s="887"/>
      <c r="I25" s="888"/>
    </row>
    <row r="26" spans="1:9" x14ac:dyDescent="0.25">
      <c r="A26" s="859" t="s">
        <v>68</v>
      </c>
      <c r="B26" s="860"/>
      <c r="C26" s="863" t="s">
        <v>38</v>
      </c>
      <c r="D26" s="864"/>
      <c r="E26" s="864"/>
      <c r="F26" s="864"/>
      <c r="G26" s="864"/>
      <c r="H26" s="864"/>
      <c r="I26" s="865"/>
    </row>
    <row r="27" spans="1:9" ht="36.75" customHeight="1" x14ac:dyDescent="0.25">
      <c r="A27" s="861"/>
      <c r="B27" s="862"/>
      <c r="C27" s="688" t="s">
        <v>179</v>
      </c>
      <c r="D27" s="689"/>
      <c r="E27" s="689"/>
      <c r="F27" s="689"/>
      <c r="G27" s="689"/>
      <c r="H27" s="689"/>
      <c r="I27" s="690"/>
    </row>
    <row r="28" spans="1:9" x14ac:dyDescent="0.25">
      <c r="A28" s="895" t="s">
        <v>178</v>
      </c>
      <c r="B28" s="850" t="s">
        <v>112</v>
      </c>
      <c r="C28" s="790" t="s">
        <v>72</v>
      </c>
      <c r="D28" s="791"/>
      <c r="E28" s="791"/>
      <c r="F28" s="791"/>
      <c r="G28" s="791"/>
      <c r="H28" s="791"/>
      <c r="I28" s="792"/>
    </row>
    <row r="29" spans="1:9" ht="21.75" customHeight="1" thickBot="1" x14ac:dyDescent="0.3">
      <c r="A29" s="895"/>
      <c r="B29" s="850"/>
      <c r="C29" s="654" t="s">
        <v>113</v>
      </c>
      <c r="D29" s="655"/>
      <c r="E29" s="655"/>
      <c r="F29" s="655"/>
      <c r="G29" s="655"/>
      <c r="H29" s="655"/>
      <c r="I29" s="656"/>
    </row>
    <row r="30" spans="1:9" ht="50.25" customHeight="1" thickBot="1" x14ac:dyDescent="0.3">
      <c r="A30" s="866" t="s">
        <v>114</v>
      </c>
      <c r="B30" s="867"/>
      <c r="C30" s="208" t="s">
        <v>115</v>
      </c>
      <c r="D30" s="210">
        <v>0</v>
      </c>
      <c r="E30" s="210">
        <v>3</v>
      </c>
      <c r="F30" s="210">
        <v>3</v>
      </c>
      <c r="G30" s="209"/>
      <c r="H30" s="209"/>
      <c r="I30" s="212"/>
    </row>
    <row r="31" spans="1:9" ht="21.75" customHeight="1" thickBot="1" x14ac:dyDescent="0.3">
      <c r="A31" s="866" t="s">
        <v>116</v>
      </c>
      <c r="B31" s="867"/>
      <c r="C31" s="208"/>
      <c r="D31" s="253" t="s">
        <v>74</v>
      </c>
      <c r="E31" s="253" t="s">
        <v>74</v>
      </c>
      <c r="F31" s="253" t="s">
        <v>74</v>
      </c>
      <c r="G31" s="254">
        <f>SUM(Gegharqunik!C47:C49)</f>
        <v>0</v>
      </c>
      <c r="H31" s="254">
        <f>SUM(Gegharqunik!D47:D49)</f>
        <v>46200</v>
      </c>
      <c r="I31" s="254">
        <f>SUM(Gegharqunik!E47:E49)</f>
        <v>46200</v>
      </c>
    </row>
    <row r="32" spans="1:9" ht="21.75" customHeight="1" thickBot="1" x14ac:dyDescent="0.3">
      <c r="A32" s="866" t="s">
        <v>117</v>
      </c>
      <c r="B32" s="845"/>
      <c r="C32" s="867"/>
      <c r="D32" s="276"/>
      <c r="E32" s="276"/>
      <c r="F32" s="253"/>
      <c r="G32" s="211"/>
      <c r="H32" s="211"/>
      <c r="I32" s="212"/>
    </row>
    <row r="33" spans="1:9" x14ac:dyDescent="0.25">
      <c r="A33" s="868" t="s">
        <v>118</v>
      </c>
      <c r="B33" s="869"/>
      <c r="C33" s="869"/>
      <c r="D33" s="869"/>
      <c r="E33" s="869"/>
      <c r="F33" s="869"/>
      <c r="G33" s="869"/>
      <c r="H33" s="869"/>
      <c r="I33" s="870"/>
    </row>
    <row r="34" spans="1:9" ht="17.25" thickBot="1" x14ac:dyDescent="0.3">
      <c r="A34" s="836" t="s">
        <v>119</v>
      </c>
      <c r="B34" s="837"/>
      <c r="C34" s="837"/>
      <c r="D34" s="837"/>
      <c r="E34" s="837"/>
      <c r="F34" s="837"/>
      <c r="G34" s="837"/>
      <c r="H34" s="837"/>
      <c r="I34" s="838"/>
    </row>
    <row r="35" spans="1:9" x14ac:dyDescent="0.25">
      <c r="A35" s="832" t="s">
        <v>80</v>
      </c>
      <c r="B35" s="833"/>
      <c r="C35" s="833"/>
      <c r="D35" s="833"/>
      <c r="E35" s="833"/>
      <c r="F35" s="833"/>
      <c r="G35" s="834"/>
      <c r="H35" s="834"/>
      <c r="I35" s="835"/>
    </row>
    <row r="36" spans="1:9" ht="17.25" thickBot="1" x14ac:dyDescent="0.3">
      <c r="A36" s="885" t="s">
        <v>120</v>
      </c>
      <c r="B36" s="886"/>
      <c r="C36" s="886"/>
      <c r="D36" s="886"/>
      <c r="E36" s="886"/>
      <c r="F36" s="886"/>
      <c r="G36" s="887"/>
      <c r="H36" s="887"/>
      <c r="I36" s="888"/>
    </row>
    <row r="37" spans="1:9" x14ac:dyDescent="0.25">
      <c r="A37" s="832" t="s">
        <v>81</v>
      </c>
      <c r="B37" s="833"/>
      <c r="C37" s="833"/>
      <c r="D37" s="833"/>
      <c r="E37" s="833"/>
      <c r="F37" s="833"/>
      <c r="G37" s="834"/>
      <c r="H37" s="834"/>
      <c r="I37" s="835"/>
    </row>
    <row r="38" spans="1:9" ht="53.25" customHeight="1" thickBot="1" x14ac:dyDescent="0.3">
      <c r="A38" s="885" t="s">
        <v>121</v>
      </c>
      <c r="B38" s="886"/>
      <c r="C38" s="886"/>
      <c r="D38" s="886"/>
      <c r="E38" s="886"/>
      <c r="F38" s="886"/>
      <c r="G38" s="887"/>
      <c r="H38" s="887"/>
      <c r="I38" s="888"/>
    </row>
    <row r="39" spans="1:9" ht="21.75" customHeight="1" x14ac:dyDescent="0.25">
      <c r="A39" s="113"/>
      <c r="B39" s="113"/>
      <c r="C39" s="113"/>
      <c r="D39" s="113"/>
      <c r="E39" s="113"/>
      <c r="F39" s="113"/>
      <c r="G39" s="113"/>
      <c r="H39" s="113"/>
      <c r="I39" s="113"/>
    </row>
    <row r="40" spans="1:9" x14ac:dyDescent="0.25">
      <c r="A40" s="711" t="s">
        <v>64</v>
      </c>
      <c r="B40" s="711"/>
      <c r="C40" s="711"/>
      <c r="D40" s="711"/>
      <c r="E40" s="711"/>
      <c r="F40" s="711"/>
      <c r="G40" s="711"/>
      <c r="H40" s="711"/>
      <c r="I40" s="711"/>
    </row>
    <row r="41" spans="1:9" ht="17.25" thickBot="1" x14ac:dyDescent="0.3">
      <c r="A41" s="270"/>
      <c r="B41" s="270"/>
      <c r="C41" s="270"/>
      <c r="D41" s="270"/>
      <c r="E41" s="270"/>
      <c r="F41" s="270"/>
      <c r="G41" s="270"/>
      <c r="H41" s="270"/>
      <c r="I41" s="270"/>
    </row>
    <row r="42" spans="1:9" x14ac:dyDescent="0.25">
      <c r="A42" s="898" t="s">
        <v>65</v>
      </c>
      <c r="B42" s="899"/>
      <c r="C42" s="899"/>
      <c r="D42" s="903" t="s">
        <v>41</v>
      </c>
      <c r="E42" s="904"/>
      <c r="F42" s="904"/>
      <c r="G42" s="904"/>
      <c r="H42" s="904"/>
      <c r="I42" s="905"/>
    </row>
    <row r="43" spans="1:9" x14ac:dyDescent="0.25">
      <c r="A43" s="900"/>
      <c r="B43" s="872"/>
      <c r="C43" s="872"/>
      <c r="D43" s="873" t="s">
        <v>66</v>
      </c>
      <c r="E43" s="874"/>
      <c r="F43" s="850"/>
      <c r="G43" s="873" t="s">
        <v>67</v>
      </c>
      <c r="H43" s="874"/>
      <c r="I43" s="850"/>
    </row>
    <row r="44" spans="1:9" ht="33" customHeight="1" thickBot="1" x14ac:dyDescent="0.3">
      <c r="A44" s="901"/>
      <c r="B44" s="902"/>
      <c r="C44" s="902"/>
      <c r="D44" s="280" t="s">
        <v>16</v>
      </c>
      <c r="E44" s="280" t="s">
        <v>17</v>
      </c>
      <c r="F44" s="281" t="s">
        <v>7</v>
      </c>
      <c r="G44" s="280" t="s">
        <v>16</v>
      </c>
      <c r="H44" s="280" t="s">
        <v>17</v>
      </c>
      <c r="I44" s="282" t="s">
        <v>7</v>
      </c>
    </row>
    <row r="45" spans="1:9" x14ac:dyDescent="0.25">
      <c r="A45" s="859" t="s">
        <v>68</v>
      </c>
      <c r="B45" s="860"/>
      <c r="C45" s="863" t="s">
        <v>38</v>
      </c>
      <c r="D45" s="864"/>
      <c r="E45" s="864"/>
      <c r="F45" s="864"/>
      <c r="G45" s="864"/>
      <c r="H45" s="864"/>
      <c r="I45" s="865"/>
    </row>
    <row r="46" spans="1:9" x14ac:dyDescent="0.25">
      <c r="A46" s="861"/>
      <c r="B46" s="862"/>
      <c r="C46" s="688" t="s">
        <v>69</v>
      </c>
      <c r="D46" s="689"/>
      <c r="E46" s="689"/>
      <c r="F46" s="689"/>
      <c r="G46" s="689"/>
      <c r="H46" s="689"/>
      <c r="I46" s="690"/>
    </row>
    <row r="47" spans="1:9" x14ac:dyDescent="0.25">
      <c r="A47" s="895" t="s">
        <v>70</v>
      </c>
      <c r="B47" s="850" t="s">
        <v>71</v>
      </c>
      <c r="C47" s="790" t="s">
        <v>72</v>
      </c>
      <c r="D47" s="791"/>
      <c r="E47" s="791"/>
      <c r="F47" s="791"/>
      <c r="G47" s="791"/>
      <c r="H47" s="791"/>
      <c r="I47" s="792"/>
    </row>
    <row r="48" spans="1:9" ht="41.25" customHeight="1" thickBot="1" x14ac:dyDescent="0.3">
      <c r="A48" s="895"/>
      <c r="B48" s="850"/>
      <c r="C48" s="851" t="s">
        <v>170</v>
      </c>
      <c r="D48" s="852"/>
      <c r="E48" s="852"/>
      <c r="F48" s="852"/>
      <c r="G48" s="852"/>
      <c r="H48" s="852"/>
      <c r="I48" s="853"/>
    </row>
    <row r="49" spans="1:9" ht="17.25" thickBot="1" x14ac:dyDescent="0.3">
      <c r="A49" s="854" t="s">
        <v>73</v>
      </c>
      <c r="B49" s="855"/>
      <c r="C49" s="238"/>
      <c r="D49" s="274" t="s">
        <v>74</v>
      </c>
      <c r="E49" s="274" t="s">
        <v>74</v>
      </c>
      <c r="F49" s="274" t="s">
        <v>74</v>
      </c>
      <c r="G49" s="285">
        <f>SUM(Gegharqunik!C29:C32,Gegharqunik!C12)</f>
        <v>53360.5</v>
      </c>
      <c r="H49" s="285">
        <f>SUM(Gegharqunik!D29:D32,Gegharqunik!D12)</f>
        <v>171894.5</v>
      </c>
      <c r="I49" s="285">
        <f>SUM(Gegharqunik!E29:E32,Gegharqunik!E12)</f>
        <v>178910</v>
      </c>
    </row>
    <row r="50" spans="1:9" x14ac:dyDescent="0.25">
      <c r="A50" s="856" t="s">
        <v>75</v>
      </c>
      <c r="B50" s="857"/>
      <c r="C50" s="857"/>
      <c r="D50" s="857"/>
      <c r="E50" s="857"/>
      <c r="F50" s="857"/>
      <c r="G50" s="857"/>
      <c r="H50" s="857"/>
      <c r="I50" s="858"/>
    </row>
    <row r="51" spans="1:9" ht="17.25" thickBot="1" x14ac:dyDescent="0.3">
      <c r="A51" s="836" t="s">
        <v>376</v>
      </c>
      <c r="B51" s="837"/>
      <c r="C51" s="837"/>
      <c r="D51" s="837"/>
      <c r="E51" s="837"/>
      <c r="F51" s="837"/>
      <c r="G51" s="837"/>
      <c r="H51" s="837"/>
      <c r="I51" s="838"/>
    </row>
    <row r="52" spans="1:9" ht="17.25" thickBot="1" x14ac:dyDescent="0.3">
      <c r="A52" s="839" t="s">
        <v>76</v>
      </c>
      <c r="B52" s="840"/>
      <c r="C52" s="840"/>
      <c r="D52" s="840"/>
      <c r="E52" s="840"/>
      <c r="F52" s="840"/>
      <c r="G52" s="840"/>
      <c r="H52" s="840"/>
      <c r="I52" s="841"/>
    </row>
    <row r="53" spans="1:9" ht="74.25" customHeight="1" thickBot="1" x14ac:dyDescent="0.3">
      <c r="A53" s="842" t="s">
        <v>77</v>
      </c>
      <c r="B53" s="843"/>
      <c r="C53" s="844" t="s">
        <v>78</v>
      </c>
      <c r="D53" s="845"/>
      <c r="E53" s="845"/>
      <c r="F53" s="845"/>
      <c r="G53" s="845"/>
      <c r="H53" s="845"/>
      <c r="I53" s="846"/>
    </row>
    <row r="54" spans="1:9" ht="62.25" customHeight="1" thickBot="1" x14ac:dyDescent="0.3">
      <c r="A54" s="847" t="s">
        <v>79</v>
      </c>
      <c r="B54" s="848"/>
      <c r="C54" s="286"/>
      <c r="D54" s="286"/>
      <c r="E54" s="286"/>
      <c r="F54" s="286"/>
      <c r="G54" s="286"/>
      <c r="H54" s="286"/>
      <c r="I54" s="287"/>
    </row>
    <row r="55" spans="1:9" x14ac:dyDescent="0.25">
      <c r="A55" s="832" t="s">
        <v>80</v>
      </c>
      <c r="B55" s="833"/>
      <c r="C55" s="833"/>
      <c r="D55" s="833"/>
      <c r="E55" s="833"/>
      <c r="F55" s="833"/>
      <c r="G55" s="834"/>
      <c r="H55" s="834"/>
      <c r="I55" s="835"/>
    </row>
    <row r="56" spans="1:9" ht="17.25" thickBot="1" x14ac:dyDescent="0.3">
      <c r="A56" s="885" t="s">
        <v>171</v>
      </c>
      <c r="B56" s="886"/>
      <c r="C56" s="886"/>
      <c r="D56" s="886"/>
      <c r="E56" s="886"/>
      <c r="F56" s="886"/>
      <c r="G56" s="887"/>
      <c r="H56" s="887"/>
      <c r="I56" s="888"/>
    </row>
    <row r="57" spans="1:9" x14ac:dyDescent="0.25">
      <c r="A57" s="832" t="s">
        <v>81</v>
      </c>
      <c r="B57" s="833"/>
      <c r="C57" s="833"/>
      <c r="D57" s="833"/>
      <c r="E57" s="833"/>
      <c r="F57" s="833"/>
      <c r="G57" s="834"/>
      <c r="H57" s="834"/>
      <c r="I57" s="835"/>
    </row>
    <row r="58" spans="1:9" ht="17.25" thickBot="1" x14ac:dyDescent="0.3">
      <c r="A58" s="885" t="s">
        <v>100</v>
      </c>
      <c r="B58" s="886"/>
      <c r="C58" s="886"/>
      <c r="D58" s="886"/>
      <c r="E58" s="886"/>
      <c r="F58" s="886"/>
      <c r="G58" s="887"/>
      <c r="H58" s="887"/>
      <c r="I58" s="888"/>
    </row>
    <row r="59" spans="1:9" x14ac:dyDescent="0.25">
      <c r="A59" s="859" t="s">
        <v>68</v>
      </c>
      <c r="B59" s="860"/>
      <c r="C59" s="863" t="s">
        <v>38</v>
      </c>
      <c r="D59" s="864"/>
      <c r="E59" s="864"/>
      <c r="F59" s="864"/>
      <c r="G59" s="864"/>
      <c r="H59" s="864"/>
      <c r="I59" s="865"/>
    </row>
    <row r="60" spans="1:9" x14ac:dyDescent="0.25">
      <c r="A60" s="861"/>
      <c r="B60" s="862"/>
      <c r="C60" s="688" t="s">
        <v>82</v>
      </c>
      <c r="D60" s="689"/>
      <c r="E60" s="689"/>
      <c r="F60" s="689"/>
      <c r="G60" s="689"/>
      <c r="H60" s="689"/>
      <c r="I60" s="690"/>
    </row>
    <row r="61" spans="1:9" x14ac:dyDescent="0.25">
      <c r="A61" s="895" t="s">
        <v>83</v>
      </c>
      <c r="B61" s="850" t="s">
        <v>84</v>
      </c>
      <c r="C61" s="790" t="s">
        <v>72</v>
      </c>
      <c r="D61" s="791"/>
      <c r="E61" s="791"/>
      <c r="F61" s="791"/>
      <c r="G61" s="791"/>
      <c r="H61" s="791"/>
      <c r="I61" s="792"/>
    </row>
    <row r="62" spans="1:9" x14ac:dyDescent="0.25">
      <c r="A62" s="895"/>
      <c r="B62" s="850"/>
      <c r="C62" s="851" t="s">
        <v>172</v>
      </c>
      <c r="D62" s="852"/>
      <c r="E62" s="852"/>
      <c r="F62" s="852"/>
      <c r="G62" s="852"/>
      <c r="H62" s="852"/>
      <c r="I62" s="853"/>
    </row>
    <row r="63" spans="1:9" ht="23.25" customHeight="1" x14ac:dyDescent="0.25">
      <c r="A63" s="872" t="s">
        <v>73</v>
      </c>
      <c r="B63" s="872"/>
      <c r="C63" s="288"/>
      <c r="D63" s="289" t="s">
        <v>74</v>
      </c>
      <c r="E63" s="289" t="s">
        <v>74</v>
      </c>
      <c r="F63" s="289" t="s">
        <v>74</v>
      </c>
      <c r="G63" s="290">
        <f>SUM(Gegharqunik!C19,Gegharqunik!C42:C46)</f>
        <v>48950</v>
      </c>
      <c r="H63" s="290">
        <f>SUM(Gegharqunik!D19,Gegharqunik!D42:D46)</f>
        <v>155970</v>
      </c>
      <c r="I63" s="290">
        <f>SUM(Gegharqunik!E19,Gegharqunik!E42:E46)</f>
        <v>182725</v>
      </c>
    </row>
    <row r="64" spans="1:9" ht="17.25" thickBot="1" x14ac:dyDescent="0.3">
      <c r="A64" s="836" t="s">
        <v>177</v>
      </c>
      <c r="B64" s="837"/>
      <c r="C64" s="837"/>
      <c r="D64" s="837"/>
      <c r="E64" s="837"/>
      <c r="F64" s="837"/>
      <c r="G64" s="837"/>
      <c r="H64" s="837"/>
      <c r="I64" s="838"/>
    </row>
    <row r="65" spans="1:9" ht="17.25" thickBot="1" x14ac:dyDescent="0.3">
      <c r="A65" s="839" t="s">
        <v>76</v>
      </c>
      <c r="B65" s="840"/>
      <c r="C65" s="840"/>
      <c r="D65" s="840"/>
      <c r="E65" s="840"/>
      <c r="F65" s="840"/>
      <c r="G65" s="840"/>
      <c r="H65" s="840"/>
      <c r="I65" s="841"/>
    </row>
    <row r="66" spans="1:9" ht="78" customHeight="1" thickBot="1" x14ac:dyDescent="0.3">
      <c r="A66" s="842" t="s">
        <v>77</v>
      </c>
      <c r="B66" s="843"/>
      <c r="C66" s="844" t="s">
        <v>85</v>
      </c>
      <c r="D66" s="845"/>
      <c r="E66" s="845"/>
      <c r="F66" s="845"/>
      <c r="G66" s="845"/>
      <c r="H66" s="845"/>
      <c r="I66" s="846"/>
    </row>
    <row r="67" spans="1:9" ht="57.75" customHeight="1" thickBot="1" x14ac:dyDescent="0.3">
      <c r="A67" s="847" t="s">
        <v>79</v>
      </c>
      <c r="B67" s="848"/>
      <c r="C67" s="286"/>
      <c r="D67" s="286"/>
      <c r="E67" s="286"/>
      <c r="F67" s="286"/>
      <c r="G67" s="286"/>
      <c r="H67" s="286"/>
      <c r="I67" s="287"/>
    </row>
    <row r="68" spans="1:9" x14ac:dyDescent="0.25">
      <c r="A68" s="832" t="s">
        <v>80</v>
      </c>
      <c r="B68" s="833"/>
      <c r="C68" s="833"/>
      <c r="D68" s="833"/>
      <c r="E68" s="833"/>
      <c r="F68" s="833"/>
      <c r="G68" s="834"/>
      <c r="H68" s="834"/>
      <c r="I68" s="835"/>
    </row>
    <row r="69" spans="1:9" ht="17.25" thickBot="1" x14ac:dyDescent="0.3">
      <c r="A69" s="885" t="s">
        <v>173</v>
      </c>
      <c r="B69" s="886"/>
      <c r="C69" s="886"/>
      <c r="D69" s="886"/>
      <c r="E69" s="886"/>
      <c r="F69" s="886"/>
      <c r="G69" s="887"/>
      <c r="H69" s="887"/>
      <c r="I69" s="888"/>
    </row>
    <row r="70" spans="1:9" x14ac:dyDescent="0.25">
      <c r="A70" s="832" t="s">
        <v>81</v>
      </c>
      <c r="B70" s="833"/>
      <c r="C70" s="833"/>
      <c r="D70" s="833"/>
      <c r="E70" s="833"/>
      <c r="F70" s="833"/>
      <c r="G70" s="834"/>
      <c r="H70" s="834"/>
      <c r="I70" s="835"/>
    </row>
    <row r="71" spans="1:9" ht="17.25" thickBot="1" x14ac:dyDescent="0.3">
      <c r="A71" s="885" t="s">
        <v>101</v>
      </c>
      <c r="B71" s="886"/>
      <c r="C71" s="886"/>
      <c r="D71" s="886"/>
      <c r="E71" s="886"/>
      <c r="F71" s="886"/>
      <c r="G71" s="887"/>
      <c r="H71" s="887"/>
      <c r="I71" s="888"/>
    </row>
    <row r="73" spans="1:9" x14ac:dyDescent="0.25">
      <c r="A73" s="711" t="s">
        <v>86</v>
      </c>
      <c r="B73" s="711"/>
      <c r="C73" s="711"/>
      <c r="D73" s="711"/>
      <c r="E73" s="711"/>
      <c r="F73" s="711"/>
      <c r="G73" s="711"/>
      <c r="H73" s="711"/>
      <c r="I73" s="711"/>
    </row>
    <row r="75" spans="1:9" x14ac:dyDescent="0.25">
      <c r="A75" s="711" t="s">
        <v>87</v>
      </c>
      <c r="B75" s="711"/>
      <c r="C75" s="711"/>
      <c r="D75" s="711"/>
      <c r="E75" s="711"/>
      <c r="F75" s="711"/>
      <c r="G75" s="711"/>
      <c r="H75" s="711"/>
      <c r="I75" s="711"/>
    </row>
    <row r="76" spans="1:9" ht="17.25" thickBot="1" x14ac:dyDescent="0.3"/>
    <row r="77" spans="1:9" x14ac:dyDescent="0.25">
      <c r="A77" s="898" t="s">
        <v>65</v>
      </c>
      <c r="B77" s="899"/>
      <c r="C77" s="899"/>
      <c r="D77" s="903" t="s">
        <v>41</v>
      </c>
      <c r="E77" s="904"/>
      <c r="F77" s="904"/>
      <c r="G77" s="904"/>
      <c r="H77" s="904"/>
      <c r="I77" s="905"/>
    </row>
    <row r="78" spans="1:9" x14ac:dyDescent="0.25">
      <c r="A78" s="900"/>
      <c r="B78" s="872"/>
      <c r="C78" s="872"/>
      <c r="D78" s="873" t="s">
        <v>66</v>
      </c>
      <c r="E78" s="874"/>
      <c r="F78" s="850"/>
      <c r="G78" s="873" t="s">
        <v>67</v>
      </c>
      <c r="H78" s="874"/>
      <c r="I78" s="850"/>
    </row>
    <row r="79" spans="1:9" ht="36" customHeight="1" thickBot="1" x14ac:dyDescent="0.3">
      <c r="A79" s="901"/>
      <c r="B79" s="902"/>
      <c r="C79" s="902"/>
      <c r="D79" s="280" t="s">
        <v>16</v>
      </c>
      <c r="E79" s="280" t="s">
        <v>17</v>
      </c>
      <c r="F79" s="281" t="s">
        <v>7</v>
      </c>
      <c r="G79" s="280" t="s">
        <v>16</v>
      </c>
      <c r="H79" s="280" t="s">
        <v>17</v>
      </c>
      <c r="I79" s="282" t="s">
        <v>7</v>
      </c>
    </row>
    <row r="80" spans="1:9" x14ac:dyDescent="0.25">
      <c r="A80" s="859" t="s">
        <v>68</v>
      </c>
      <c r="B80" s="860"/>
      <c r="C80" s="863" t="s">
        <v>38</v>
      </c>
      <c r="D80" s="864"/>
      <c r="E80" s="864"/>
      <c r="F80" s="864"/>
      <c r="G80" s="864"/>
      <c r="H80" s="864"/>
      <c r="I80" s="865"/>
    </row>
    <row r="81" spans="1:9" x14ac:dyDescent="0.25">
      <c r="A81" s="861"/>
      <c r="B81" s="862"/>
      <c r="C81" s="688" t="s">
        <v>139</v>
      </c>
      <c r="D81" s="689"/>
      <c r="E81" s="689"/>
      <c r="F81" s="689"/>
      <c r="G81" s="689"/>
      <c r="H81" s="689"/>
      <c r="I81" s="690"/>
    </row>
    <row r="82" spans="1:9" x14ac:dyDescent="0.25">
      <c r="A82" s="895" t="s">
        <v>127</v>
      </c>
      <c r="B82" s="850" t="s">
        <v>91</v>
      </c>
      <c r="C82" s="790" t="s">
        <v>72</v>
      </c>
      <c r="D82" s="791"/>
      <c r="E82" s="791"/>
      <c r="F82" s="791"/>
      <c r="G82" s="791"/>
      <c r="H82" s="791"/>
      <c r="I82" s="792"/>
    </row>
    <row r="83" spans="1:9" ht="17.25" thickBot="1" x14ac:dyDescent="0.3">
      <c r="A83" s="896"/>
      <c r="B83" s="897"/>
      <c r="C83" s="654" t="s">
        <v>140</v>
      </c>
      <c r="D83" s="655"/>
      <c r="E83" s="655"/>
      <c r="F83" s="655"/>
      <c r="G83" s="655"/>
      <c r="H83" s="655"/>
      <c r="I83" s="656"/>
    </row>
    <row r="84" spans="1:9" ht="54" customHeight="1" x14ac:dyDescent="0.25">
      <c r="A84" s="889" t="s">
        <v>92</v>
      </c>
      <c r="B84" s="890"/>
      <c r="C84" s="291" t="s">
        <v>141</v>
      </c>
      <c r="D84" s="292">
        <v>0</v>
      </c>
      <c r="E84" s="292">
        <v>6</v>
      </c>
      <c r="F84" s="292">
        <v>6</v>
      </c>
      <c r="G84" s="293"/>
      <c r="H84" s="293"/>
      <c r="I84" s="294"/>
    </row>
    <row r="85" spans="1:9" ht="17.25" thickBot="1" x14ac:dyDescent="0.3">
      <c r="A85" s="891" t="s">
        <v>95</v>
      </c>
      <c r="B85" s="892"/>
      <c r="C85" s="295"/>
      <c r="D85" s="295"/>
      <c r="E85" s="295"/>
      <c r="F85" s="281"/>
      <c r="G85" s="296"/>
      <c r="H85" s="296"/>
      <c r="I85" s="282"/>
    </row>
    <row r="86" spans="1:9" ht="60.75" customHeight="1" thickBot="1" x14ac:dyDescent="0.3">
      <c r="A86" s="893" t="s">
        <v>107</v>
      </c>
      <c r="B86" s="894"/>
      <c r="C86" s="894"/>
      <c r="D86" s="297"/>
      <c r="E86" s="297"/>
      <c r="F86" s="253"/>
      <c r="G86" s="298">
        <f>SUM(Gegharqunik!C20:C23,Gegharqunik!C39:C40)</f>
        <v>0</v>
      </c>
      <c r="H86" s="298">
        <f>SUM(Gegharqunik!D20:D23,Gegharqunik!D39:D40)</f>
        <v>103072.5</v>
      </c>
      <c r="I86" s="298">
        <f>SUM(Gegharqunik!E20:E23,Gegharqunik!E39:E40)</f>
        <v>114525</v>
      </c>
    </row>
    <row r="87" spans="1:9" ht="42" customHeight="1" thickBot="1" x14ac:dyDescent="0.3">
      <c r="A87" s="866" t="s">
        <v>108</v>
      </c>
      <c r="B87" s="867"/>
      <c r="C87" s="299">
        <f>I86</f>
        <v>114525</v>
      </c>
      <c r="D87" s="299"/>
      <c r="E87" s="299"/>
      <c r="F87" s="253"/>
      <c r="G87" s="211"/>
      <c r="H87" s="211"/>
      <c r="I87" s="212"/>
    </row>
    <row r="88" spans="1:9" ht="86.25" customHeight="1" thickBot="1" x14ac:dyDescent="0.3">
      <c r="A88" s="866" t="s">
        <v>109</v>
      </c>
      <c r="B88" s="867"/>
      <c r="C88" s="275"/>
      <c r="D88" s="275"/>
      <c r="E88" s="275"/>
      <c r="F88" s="253"/>
      <c r="G88" s="211"/>
      <c r="H88" s="211"/>
      <c r="I88" s="212"/>
    </row>
    <row r="89" spans="1:9" x14ac:dyDescent="0.25">
      <c r="A89" s="832" t="s">
        <v>80</v>
      </c>
      <c r="B89" s="833"/>
      <c r="C89" s="833"/>
      <c r="D89" s="833"/>
      <c r="E89" s="833"/>
      <c r="F89" s="833"/>
      <c r="G89" s="834"/>
      <c r="H89" s="834"/>
      <c r="I89" s="835"/>
    </row>
    <row r="90" spans="1:9" ht="21" customHeight="1" thickBot="1" x14ac:dyDescent="0.3">
      <c r="A90" s="885" t="s">
        <v>174</v>
      </c>
      <c r="B90" s="886"/>
      <c r="C90" s="886"/>
      <c r="D90" s="886"/>
      <c r="E90" s="886"/>
      <c r="F90" s="886"/>
      <c r="G90" s="887"/>
      <c r="H90" s="887"/>
      <c r="I90" s="888"/>
    </row>
    <row r="91" spans="1:9" x14ac:dyDescent="0.25">
      <c r="A91" s="832" t="s">
        <v>81</v>
      </c>
      <c r="B91" s="833"/>
      <c r="C91" s="833"/>
      <c r="D91" s="833"/>
      <c r="E91" s="833"/>
      <c r="F91" s="833"/>
      <c r="G91" s="834"/>
      <c r="H91" s="834"/>
      <c r="I91" s="835"/>
    </row>
    <row r="92" spans="1:9" ht="21" customHeight="1" thickBot="1" x14ac:dyDescent="0.3">
      <c r="A92" s="885" t="s">
        <v>99</v>
      </c>
      <c r="B92" s="886"/>
      <c r="C92" s="886"/>
      <c r="D92" s="886"/>
      <c r="E92" s="886"/>
      <c r="F92" s="886"/>
      <c r="G92" s="887"/>
      <c r="H92" s="887"/>
      <c r="I92" s="888"/>
    </row>
    <row r="93" spans="1:9" x14ac:dyDescent="0.25">
      <c r="A93" s="859" t="s">
        <v>68</v>
      </c>
      <c r="B93" s="860"/>
      <c r="C93" s="863" t="s">
        <v>38</v>
      </c>
      <c r="D93" s="864"/>
      <c r="E93" s="864"/>
      <c r="F93" s="864"/>
      <c r="G93" s="864"/>
      <c r="H93" s="864"/>
      <c r="I93" s="865"/>
    </row>
    <row r="94" spans="1:9" x14ac:dyDescent="0.25">
      <c r="A94" s="861"/>
      <c r="B94" s="862"/>
      <c r="C94" s="688" t="s">
        <v>180</v>
      </c>
      <c r="D94" s="689"/>
      <c r="E94" s="689"/>
      <c r="F94" s="689"/>
      <c r="G94" s="689"/>
      <c r="H94" s="689"/>
      <c r="I94" s="690"/>
    </row>
    <row r="95" spans="1:9" x14ac:dyDescent="0.25">
      <c r="A95" s="895" t="s">
        <v>126</v>
      </c>
      <c r="B95" s="850" t="s">
        <v>91</v>
      </c>
      <c r="C95" s="790" t="s">
        <v>72</v>
      </c>
      <c r="D95" s="791"/>
      <c r="E95" s="791"/>
      <c r="F95" s="791"/>
      <c r="G95" s="791"/>
      <c r="H95" s="791"/>
      <c r="I95" s="792"/>
    </row>
    <row r="96" spans="1:9" ht="38.25" customHeight="1" thickBot="1" x14ac:dyDescent="0.3">
      <c r="A96" s="896"/>
      <c r="B96" s="897"/>
      <c r="C96" s="654" t="s">
        <v>181</v>
      </c>
      <c r="D96" s="655"/>
      <c r="E96" s="655"/>
      <c r="F96" s="655"/>
      <c r="G96" s="655"/>
      <c r="H96" s="655"/>
      <c r="I96" s="656"/>
    </row>
    <row r="97" spans="1:9" ht="49.5" x14ac:dyDescent="0.25">
      <c r="A97" s="889" t="s">
        <v>92</v>
      </c>
      <c r="B97" s="890"/>
      <c r="C97" s="291" t="s">
        <v>141</v>
      </c>
      <c r="D97" s="292">
        <v>1</v>
      </c>
      <c r="E97" s="292">
        <v>1</v>
      </c>
      <c r="F97" s="292">
        <v>1</v>
      </c>
      <c r="G97" s="293"/>
      <c r="H97" s="293"/>
      <c r="I97" s="294"/>
    </row>
    <row r="98" spans="1:9" ht="17.25" thickBot="1" x14ac:dyDescent="0.3">
      <c r="A98" s="891" t="s">
        <v>95</v>
      </c>
      <c r="B98" s="892"/>
      <c r="C98" s="295"/>
      <c r="D98" s="295"/>
      <c r="E98" s="295"/>
      <c r="F98" s="281"/>
      <c r="G98" s="296"/>
      <c r="H98" s="296"/>
      <c r="I98" s="282"/>
    </row>
    <row r="99" spans="1:9" ht="60" customHeight="1" thickBot="1" x14ac:dyDescent="0.3">
      <c r="A99" s="893" t="s">
        <v>107</v>
      </c>
      <c r="B99" s="894"/>
      <c r="C99" s="894"/>
      <c r="D99" s="297"/>
      <c r="E99" s="297"/>
      <c r="F99" s="253"/>
      <c r="G99" s="298">
        <f>Gegharqunik!C50</f>
        <v>19200</v>
      </c>
      <c r="H99" s="298">
        <f>Gegharqunik!D50</f>
        <v>19200</v>
      </c>
      <c r="I99" s="298">
        <f>Gegharqunik!E50</f>
        <v>19200</v>
      </c>
    </row>
    <row r="100" spans="1:9" ht="48" customHeight="1" thickBot="1" x14ac:dyDescent="0.3">
      <c r="A100" s="866" t="s">
        <v>108</v>
      </c>
      <c r="B100" s="867"/>
      <c r="C100" s="299">
        <f>I99</f>
        <v>19200</v>
      </c>
      <c r="D100" s="299"/>
      <c r="E100" s="299"/>
      <c r="F100" s="253"/>
      <c r="G100" s="211"/>
      <c r="H100" s="211"/>
      <c r="I100" s="212"/>
    </row>
    <row r="101" spans="1:9" ht="100.5" customHeight="1" thickBot="1" x14ac:dyDescent="0.3">
      <c r="A101" s="866" t="s">
        <v>109</v>
      </c>
      <c r="B101" s="867"/>
      <c r="C101" s="275"/>
      <c r="D101" s="275"/>
      <c r="E101" s="275"/>
      <c r="F101" s="253"/>
      <c r="G101" s="211"/>
      <c r="H101" s="211"/>
      <c r="I101" s="212"/>
    </row>
    <row r="102" spans="1:9" x14ac:dyDescent="0.25">
      <c r="A102" s="832" t="s">
        <v>80</v>
      </c>
      <c r="B102" s="833"/>
      <c r="C102" s="833"/>
      <c r="D102" s="833"/>
      <c r="E102" s="833"/>
      <c r="F102" s="833"/>
      <c r="G102" s="834"/>
      <c r="H102" s="834"/>
      <c r="I102" s="835"/>
    </row>
    <row r="103" spans="1:9" ht="17.25" thickBot="1" x14ac:dyDescent="0.3">
      <c r="A103" s="885" t="s">
        <v>174</v>
      </c>
      <c r="B103" s="886"/>
      <c r="C103" s="886"/>
      <c r="D103" s="886"/>
      <c r="E103" s="886"/>
      <c r="F103" s="886"/>
      <c r="G103" s="887"/>
      <c r="H103" s="887"/>
      <c r="I103" s="888"/>
    </row>
    <row r="104" spans="1:9" x14ac:dyDescent="0.25">
      <c r="A104" s="832" t="s">
        <v>81</v>
      </c>
      <c r="B104" s="833"/>
      <c r="C104" s="833"/>
      <c r="D104" s="833"/>
      <c r="E104" s="833"/>
      <c r="F104" s="833"/>
      <c r="G104" s="834"/>
      <c r="H104" s="834"/>
      <c r="I104" s="835"/>
    </row>
    <row r="105" spans="1:9" ht="17.25" thickBot="1" x14ac:dyDescent="0.3">
      <c r="A105" s="885" t="s">
        <v>99</v>
      </c>
      <c r="B105" s="886"/>
      <c r="C105" s="886"/>
      <c r="D105" s="886"/>
      <c r="E105" s="886"/>
      <c r="F105" s="886"/>
      <c r="G105" s="887"/>
      <c r="H105" s="887"/>
      <c r="I105" s="888"/>
    </row>
    <row r="106" spans="1:9" x14ac:dyDescent="0.25">
      <c r="A106" s="859" t="s">
        <v>68</v>
      </c>
      <c r="B106" s="860"/>
      <c r="C106" s="863" t="s">
        <v>38</v>
      </c>
      <c r="D106" s="864"/>
      <c r="E106" s="864"/>
      <c r="F106" s="864"/>
      <c r="G106" s="864"/>
      <c r="H106" s="864"/>
      <c r="I106" s="865"/>
    </row>
    <row r="107" spans="1:9" x14ac:dyDescent="0.25">
      <c r="A107" s="861"/>
      <c r="B107" s="862"/>
      <c r="C107" s="688" t="s">
        <v>182</v>
      </c>
      <c r="D107" s="689"/>
      <c r="E107" s="689"/>
      <c r="F107" s="689"/>
      <c r="G107" s="689"/>
      <c r="H107" s="689"/>
      <c r="I107" s="690"/>
    </row>
    <row r="108" spans="1:9" x14ac:dyDescent="0.25">
      <c r="A108" s="895" t="s">
        <v>103</v>
      </c>
      <c r="B108" s="850" t="s">
        <v>91</v>
      </c>
      <c r="C108" s="790" t="s">
        <v>72</v>
      </c>
      <c r="D108" s="791"/>
      <c r="E108" s="791"/>
      <c r="F108" s="791"/>
      <c r="G108" s="791"/>
      <c r="H108" s="791"/>
      <c r="I108" s="792"/>
    </row>
    <row r="109" spans="1:9" ht="17.25" thickBot="1" x14ac:dyDescent="0.3">
      <c r="A109" s="896"/>
      <c r="B109" s="897"/>
      <c r="C109" s="654" t="s">
        <v>183</v>
      </c>
      <c r="D109" s="655"/>
      <c r="E109" s="655"/>
      <c r="F109" s="655"/>
      <c r="G109" s="655"/>
      <c r="H109" s="655"/>
      <c r="I109" s="656"/>
    </row>
    <row r="110" spans="1:9" ht="49.5" x14ac:dyDescent="0.25">
      <c r="A110" s="889" t="s">
        <v>92</v>
      </c>
      <c r="B110" s="890"/>
      <c r="C110" s="291" t="s">
        <v>141</v>
      </c>
      <c r="D110" s="292">
        <v>0</v>
      </c>
      <c r="E110" s="292">
        <v>2</v>
      </c>
      <c r="F110" s="292">
        <v>2</v>
      </c>
      <c r="G110" s="293"/>
      <c r="H110" s="293"/>
      <c r="I110" s="294"/>
    </row>
    <row r="111" spans="1:9" ht="17.25" thickBot="1" x14ac:dyDescent="0.3">
      <c r="A111" s="891" t="s">
        <v>95</v>
      </c>
      <c r="B111" s="892"/>
      <c r="C111" s="295"/>
      <c r="D111" s="295"/>
      <c r="E111" s="295"/>
      <c r="F111" s="281"/>
      <c r="G111" s="296"/>
      <c r="H111" s="296"/>
      <c r="I111" s="282"/>
    </row>
    <row r="112" spans="1:9" ht="66.75" customHeight="1" thickBot="1" x14ac:dyDescent="0.3">
      <c r="A112" s="893" t="s">
        <v>107</v>
      </c>
      <c r="B112" s="894"/>
      <c r="C112" s="894"/>
      <c r="D112" s="297"/>
      <c r="E112" s="297"/>
      <c r="F112" s="253"/>
      <c r="G112" s="298">
        <f>SUM(Gegharqunik!C24:C25)</f>
        <v>0</v>
      </c>
      <c r="H112" s="298">
        <f>SUM(Gegharqunik!D24:D25)</f>
        <v>57600</v>
      </c>
      <c r="I112" s="298">
        <f>SUM(Gegharqunik!E24:E25)</f>
        <v>64000</v>
      </c>
    </row>
    <row r="113" spans="1:9" ht="39.75" customHeight="1" thickBot="1" x14ac:dyDescent="0.3">
      <c r="A113" s="866" t="s">
        <v>108</v>
      </c>
      <c r="B113" s="867"/>
      <c r="C113" s="299">
        <f>I112</f>
        <v>64000</v>
      </c>
      <c r="D113" s="299"/>
      <c r="E113" s="299"/>
      <c r="F113" s="253"/>
      <c r="G113" s="211"/>
      <c r="H113" s="211"/>
      <c r="I113" s="212"/>
    </row>
    <row r="114" spans="1:9" ht="93" customHeight="1" thickBot="1" x14ac:dyDescent="0.3">
      <c r="A114" s="866" t="s">
        <v>109</v>
      </c>
      <c r="B114" s="867"/>
      <c r="C114" s="275"/>
      <c r="D114" s="275"/>
      <c r="E114" s="275"/>
      <c r="F114" s="253"/>
      <c r="G114" s="211"/>
      <c r="H114" s="211"/>
      <c r="I114" s="212"/>
    </row>
    <row r="115" spans="1:9" x14ac:dyDescent="0.25">
      <c r="A115" s="832" t="s">
        <v>80</v>
      </c>
      <c r="B115" s="833"/>
      <c r="C115" s="833"/>
      <c r="D115" s="833"/>
      <c r="E115" s="833"/>
      <c r="F115" s="833"/>
      <c r="G115" s="834"/>
      <c r="H115" s="834"/>
      <c r="I115" s="835"/>
    </row>
    <row r="116" spans="1:9" ht="17.25" thickBot="1" x14ac:dyDescent="0.3">
      <c r="A116" s="885" t="s">
        <v>174</v>
      </c>
      <c r="B116" s="886"/>
      <c r="C116" s="886"/>
      <c r="D116" s="886"/>
      <c r="E116" s="886"/>
      <c r="F116" s="886"/>
      <c r="G116" s="887"/>
      <c r="H116" s="887"/>
      <c r="I116" s="888"/>
    </row>
    <row r="117" spans="1:9" x14ac:dyDescent="0.25">
      <c r="A117" s="832" t="s">
        <v>81</v>
      </c>
      <c r="B117" s="833"/>
      <c r="C117" s="833"/>
      <c r="D117" s="833"/>
      <c r="E117" s="833"/>
      <c r="F117" s="833"/>
      <c r="G117" s="834"/>
      <c r="H117" s="834"/>
      <c r="I117" s="835"/>
    </row>
    <row r="118" spans="1:9" ht="17.25" thickBot="1" x14ac:dyDescent="0.3">
      <c r="A118" s="885" t="s">
        <v>99</v>
      </c>
      <c r="B118" s="886"/>
      <c r="C118" s="886"/>
      <c r="D118" s="886"/>
      <c r="E118" s="886"/>
      <c r="F118" s="886"/>
      <c r="G118" s="887"/>
      <c r="H118" s="887"/>
      <c r="I118" s="888"/>
    </row>
    <row r="119" spans="1:9" x14ac:dyDescent="0.3">
      <c r="A119" s="806" t="s">
        <v>68</v>
      </c>
      <c r="B119" s="807"/>
      <c r="C119" s="812" t="s">
        <v>38</v>
      </c>
      <c r="D119" s="813"/>
      <c r="E119" s="813"/>
      <c r="F119" s="813"/>
      <c r="G119" s="813"/>
      <c r="H119" s="813"/>
      <c r="I119" s="814"/>
    </row>
    <row r="120" spans="1:9" x14ac:dyDescent="0.3">
      <c r="A120" s="808"/>
      <c r="B120" s="809"/>
      <c r="C120" s="556" t="s">
        <v>88</v>
      </c>
      <c r="D120" s="557"/>
      <c r="E120" s="557"/>
      <c r="F120" s="558"/>
      <c r="G120" s="558"/>
      <c r="H120" s="558"/>
      <c r="I120" s="559"/>
    </row>
    <row r="121" spans="1:9" ht="17.25" thickBot="1" x14ac:dyDescent="0.35">
      <c r="A121" s="810"/>
      <c r="B121" s="811"/>
      <c r="C121" s="815" t="s">
        <v>89</v>
      </c>
      <c r="D121" s="816"/>
      <c r="E121" s="816"/>
      <c r="F121" s="817"/>
      <c r="G121" s="817"/>
      <c r="H121" s="817"/>
      <c r="I121" s="818"/>
    </row>
    <row r="122" spans="1:9" ht="17.25" thickBot="1" x14ac:dyDescent="0.35">
      <c r="A122" s="300" t="s">
        <v>90</v>
      </c>
      <c r="B122" s="217" t="s">
        <v>91</v>
      </c>
      <c r="C122" s="706" t="s">
        <v>377</v>
      </c>
      <c r="D122" s="707"/>
      <c r="E122" s="707"/>
      <c r="F122" s="707"/>
      <c r="G122" s="707"/>
      <c r="H122" s="707"/>
      <c r="I122" s="708"/>
    </row>
    <row r="123" spans="1:9" ht="66.75" thickBot="1" x14ac:dyDescent="0.35">
      <c r="A123" s="822" t="s">
        <v>92</v>
      </c>
      <c r="B123" s="823"/>
      <c r="C123" s="272" t="s">
        <v>93</v>
      </c>
      <c r="D123" s="203">
        <v>0</v>
      </c>
      <c r="E123" s="203">
        <v>1</v>
      </c>
      <c r="F123" s="203">
        <v>1</v>
      </c>
      <c r="G123" s="217"/>
      <c r="H123" s="217"/>
      <c r="I123" s="217"/>
    </row>
    <row r="124" spans="1:9" ht="50.25" thickBot="1" x14ac:dyDescent="0.35">
      <c r="A124" s="706"/>
      <c r="B124" s="708"/>
      <c r="C124" s="272" t="s">
        <v>94</v>
      </c>
      <c r="D124" s="272"/>
      <c r="E124" s="272"/>
      <c r="F124" s="217"/>
      <c r="G124" s="217"/>
      <c r="H124" s="217"/>
      <c r="I124" s="217"/>
    </row>
    <row r="125" spans="1:9" ht="17.25" thickBot="1" x14ac:dyDescent="0.35">
      <c r="A125" s="803" t="s">
        <v>95</v>
      </c>
      <c r="B125" s="804"/>
      <c r="C125" s="272"/>
      <c r="D125" s="272"/>
      <c r="E125" s="272"/>
      <c r="F125" s="217"/>
      <c r="G125" s="217"/>
      <c r="H125" s="217"/>
      <c r="I125" s="217"/>
    </row>
    <row r="126" spans="1:9" ht="62.25" customHeight="1" thickBot="1" x14ac:dyDescent="0.35">
      <c r="A126" s="803" t="s">
        <v>96</v>
      </c>
      <c r="B126" s="805"/>
      <c r="C126" s="804"/>
      <c r="D126" s="272"/>
      <c r="E126" s="272"/>
      <c r="F126" s="217"/>
      <c r="G126" s="301">
        <f>SUM(Gegharqunik!C13)</f>
        <v>0</v>
      </c>
      <c r="H126" s="301">
        <f>SUM(Gegharqunik!D13)</f>
        <v>28800</v>
      </c>
      <c r="I126" s="301">
        <f>SUM(Gegharqunik!E13)</f>
        <v>28800</v>
      </c>
    </row>
    <row r="127" spans="1:9" ht="38.25" customHeight="1" thickBot="1" x14ac:dyDescent="0.35">
      <c r="A127" s="803" t="s">
        <v>97</v>
      </c>
      <c r="B127" s="804"/>
      <c r="C127" s="301">
        <f>I126</f>
        <v>28800</v>
      </c>
      <c r="D127" s="302"/>
      <c r="E127" s="302"/>
      <c r="F127" s="217"/>
      <c r="G127" s="217"/>
      <c r="H127" s="217"/>
      <c r="I127" s="217"/>
    </row>
    <row r="128" spans="1:9" ht="87.75" customHeight="1" thickBot="1" x14ac:dyDescent="0.35">
      <c r="A128" s="803" t="s">
        <v>98</v>
      </c>
      <c r="B128" s="804"/>
      <c r="C128" s="272"/>
      <c r="D128" s="272"/>
      <c r="E128" s="272"/>
      <c r="F128" s="217"/>
      <c r="G128" s="217"/>
      <c r="H128" s="217"/>
      <c r="I128" s="217"/>
    </row>
    <row r="129" spans="1:9" ht="17.25" thickBot="1" x14ac:dyDescent="0.35">
      <c r="A129" s="819" t="s">
        <v>80</v>
      </c>
      <c r="B129" s="820"/>
      <c r="C129" s="820"/>
      <c r="D129" s="820"/>
      <c r="E129" s="820"/>
      <c r="F129" s="820"/>
      <c r="G129" s="820"/>
      <c r="H129" s="820"/>
      <c r="I129" s="821"/>
    </row>
    <row r="130" spans="1:9" ht="17.25" thickBot="1" x14ac:dyDescent="0.35">
      <c r="A130" s="803" t="s">
        <v>184</v>
      </c>
      <c r="B130" s="805"/>
      <c r="C130" s="805"/>
      <c r="D130" s="805"/>
      <c r="E130" s="805"/>
      <c r="F130" s="805"/>
      <c r="G130" s="805"/>
      <c r="H130" s="805"/>
      <c r="I130" s="804"/>
    </row>
    <row r="131" spans="1:9" ht="17.25" thickBot="1" x14ac:dyDescent="0.35">
      <c r="A131" s="819" t="s">
        <v>81</v>
      </c>
      <c r="B131" s="820"/>
      <c r="C131" s="820"/>
      <c r="D131" s="820"/>
      <c r="E131" s="820"/>
      <c r="F131" s="820"/>
      <c r="G131" s="820"/>
      <c r="H131" s="820"/>
      <c r="I131" s="821"/>
    </row>
    <row r="132" spans="1:9" ht="17.25" thickBot="1" x14ac:dyDescent="0.35">
      <c r="A132" s="803" t="s">
        <v>99</v>
      </c>
      <c r="B132" s="805"/>
      <c r="C132" s="805"/>
      <c r="D132" s="805"/>
      <c r="E132" s="805"/>
      <c r="F132" s="805"/>
      <c r="G132" s="805"/>
      <c r="H132" s="805"/>
      <c r="I132" s="804"/>
    </row>
    <row r="133" spans="1:9" x14ac:dyDescent="0.3">
      <c r="A133" s="808"/>
      <c r="B133" s="809"/>
      <c r="C133" s="556" t="s">
        <v>137</v>
      </c>
      <c r="D133" s="557"/>
      <c r="E133" s="557"/>
      <c r="F133" s="558"/>
      <c r="G133" s="558"/>
      <c r="H133" s="558"/>
      <c r="I133" s="559"/>
    </row>
    <row r="134" spans="1:9" ht="17.25" thickBot="1" x14ac:dyDescent="0.35">
      <c r="A134" s="810"/>
      <c r="B134" s="811"/>
      <c r="C134" s="815" t="s">
        <v>89</v>
      </c>
      <c r="D134" s="816"/>
      <c r="E134" s="816"/>
      <c r="F134" s="817"/>
      <c r="G134" s="817"/>
      <c r="H134" s="817"/>
      <c r="I134" s="818"/>
    </row>
    <row r="135" spans="1:9" ht="17.25" thickBot="1" x14ac:dyDescent="0.35">
      <c r="A135" s="300" t="s">
        <v>152</v>
      </c>
      <c r="B135" s="217" t="s">
        <v>91</v>
      </c>
      <c r="C135" s="706" t="s">
        <v>137</v>
      </c>
      <c r="D135" s="707"/>
      <c r="E135" s="707"/>
      <c r="F135" s="707"/>
      <c r="G135" s="707"/>
      <c r="H135" s="707"/>
      <c r="I135" s="708"/>
    </row>
    <row r="136" spans="1:9" ht="33.75" thickBot="1" x14ac:dyDescent="0.35">
      <c r="A136" s="803" t="s">
        <v>92</v>
      </c>
      <c r="B136" s="804"/>
      <c r="C136" s="272" t="s">
        <v>138</v>
      </c>
      <c r="D136" s="217">
        <v>0</v>
      </c>
      <c r="E136" s="217">
        <v>40</v>
      </c>
      <c r="F136" s="217">
        <v>72</v>
      </c>
      <c r="G136" s="217"/>
      <c r="H136" s="217"/>
      <c r="I136" s="217"/>
    </row>
    <row r="137" spans="1:9" ht="17.25" thickBot="1" x14ac:dyDescent="0.35">
      <c r="A137" s="803" t="s">
        <v>95</v>
      </c>
      <c r="B137" s="804"/>
      <c r="C137" s="272"/>
      <c r="D137" s="272"/>
      <c r="E137" s="272"/>
      <c r="F137" s="217"/>
      <c r="G137" s="217"/>
      <c r="H137" s="217"/>
      <c r="I137" s="217"/>
    </row>
    <row r="138" spans="1:9" ht="52.5" customHeight="1" thickBot="1" x14ac:dyDescent="0.35">
      <c r="A138" s="803" t="s">
        <v>96</v>
      </c>
      <c r="B138" s="805"/>
      <c r="C138" s="804"/>
      <c r="D138" s="272"/>
      <c r="E138" s="272"/>
      <c r="F138" s="217"/>
      <c r="G138" s="301">
        <f>SUM(Gegharqunik!C14:C17)</f>
        <v>0</v>
      </c>
      <c r="H138" s="301">
        <f>SUM(Gegharqunik!D14:D17)</f>
        <v>46740</v>
      </c>
      <c r="I138" s="301">
        <f>SUM(Gegharqunik!E14:E17)</f>
        <v>77900</v>
      </c>
    </row>
    <row r="139" spans="1:9" ht="45.75" customHeight="1" thickBot="1" x14ac:dyDescent="0.35">
      <c r="A139" s="803" t="s">
        <v>97</v>
      </c>
      <c r="B139" s="804"/>
      <c r="C139" s="301">
        <f>I138</f>
        <v>77900</v>
      </c>
      <c r="D139" s="301"/>
      <c r="E139" s="301"/>
      <c r="F139" s="217"/>
      <c r="G139" s="217"/>
      <c r="H139" s="217"/>
      <c r="I139" s="217"/>
    </row>
    <row r="140" spans="1:9" ht="82.5" customHeight="1" thickBot="1" x14ac:dyDescent="0.35">
      <c r="A140" s="803" t="s">
        <v>98</v>
      </c>
      <c r="B140" s="804"/>
      <c r="C140" s="272"/>
      <c r="D140" s="272"/>
      <c r="E140" s="272"/>
      <c r="F140" s="217"/>
      <c r="G140" s="217"/>
      <c r="H140" s="217"/>
      <c r="I140" s="217"/>
    </row>
    <row r="141" spans="1:9" x14ac:dyDescent="0.3">
      <c r="A141" s="800" t="s">
        <v>80</v>
      </c>
      <c r="B141" s="801"/>
      <c r="C141" s="801"/>
      <c r="D141" s="801"/>
      <c r="E141" s="801"/>
      <c r="F141" s="801"/>
      <c r="G141" s="801"/>
      <c r="H141" s="801"/>
      <c r="I141" s="802"/>
    </row>
    <row r="142" spans="1:9" ht="17.25" thickBot="1" x14ac:dyDescent="0.35">
      <c r="A142" s="706" t="s">
        <v>185</v>
      </c>
      <c r="B142" s="707"/>
      <c r="C142" s="707"/>
      <c r="D142" s="707"/>
      <c r="E142" s="707"/>
      <c r="F142" s="707"/>
      <c r="G142" s="707"/>
      <c r="H142" s="707"/>
      <c r="I142" s="708"/>
    </row>
    <row r="143" spans="1:9" x14ac:dyDescent="0.3">
      <c r="A143" s="800" t="s">
        <v>81</v>
      </c>
      <c r="B143" s="801"/>
      <c r="C143" s="801"/>
      <c r="D143" s="801"/>
      <c r="E143" s="801"/>
      <c r="F143" s="801"/>
      <c r="G143" s="801"/>
      <c r="H143" s="801"/>
      <c r="I143" s="802"/>
    </row>
    <row r="144" spans="1:9" ht="17.25" thickBot="1" x14ac:dyDescent="0.35">
      <c r="A144" s="706" t="s">
        <v>99</v>
      </c>
      <c r="B144" s="707"/>
      <c r="C144" s="707"/>
      <c r="D144" s="707"/>
      <c r="E144" s="707"/>
      <c r="F144" s="707"/>
      <c r="G144" s="707"/>
      <c r="H144" s="707"/>
      <c r="I144" s="708"/>
    </row>
    <row r="145" spans="1:9" x14ac:dyDescent="0.3">
      <c r="A145" s="806" t="s">
        <v>68</v>
      </c>
      <c r="B145" s="807"/>
      <c r="C145" s="812" t="s">
        <v>38</v>
      </c>
      <c r="D145" s="813"/>
      <c r="E145" s="813"/>
      <c r="F145" s="813"/>
      <c r="G145" s="813"/>
      <c r="H145" s="813"/>
      <c r="I145" s="814"/>
    </row>
    <row r="146" spans="1:9" x14ac:dyDescent="0.3">
      <c r="A146" s="808"/>
      <c r="B146" s="809"/>
      <c r="C146" s="556" t="s">
        <v>134</v>
      </c>
      <c r="D146" s="557"/>
      <c r="E146" s="557"/>
      <c r="F146" s="558"/>
      <c r="G146" s="558"/>
      <c r="H146" s="558"/>
      <c r="I146" s="559"/>
    </row>
    <row r="147" spans="1:9" ht="17.25" thickBot="1" x14ac:dyDescent="0.35">
      <c r="A147" s="810"/>
      <c r="B147" s="811"/>
      <c r="C147" s="815" t="s">
        <v>89</v>
      </c>
      <c r="D147" s="816"/>
      <c r="E147" s="816"/>
      <c r="F147" s="817"/>
      <c r="G147" s="817"/>
      <c r="H147" s="817"/>
      <c r="I147" s="818"/>
    </row>
    <row r="148" spans="1:9" ht="17.25" thickBot="1" x14ac:dyDescent="0.35">
      <c r="A148" s="300" t="s">
        <v>187</v>
      </c>
      <c r="B148" s="217" t="s">
        <v>91</v>
      </c>
      <c r="C148" s="706" t="s">
        <v>135</v>
      </c>
      <c r="D148" s="707"/>
      <c r="E148" s="707"/>
      <c r="F148" s="707"/>
      <c r="G148" s="707"/>
      <c r="H148" s="707"/>
      <c r="I148" s="708"/>
    </row>
    <row r="149" spans="1:9" s="257" customFormat="1" ht="66.75" thickBot="1" x14ac:dyDescent="0.3">
      <c r="A149" s="883" t="s">
        <v>92</v>
      </c>
      <c r="B149" s="884"/>
      <c r="C149" s="203" t="s">
        <v>136</v>
      </c>
      <c r="D149" s="203">
        <v>0</v>
      </c>
      <c r="E149" s="203">
        <v>3</v>
      </c>
      <c r="F149" s="203">
        <v>7.6</v>
      </c>
      <c r="G149" s="203"/>
      <c r="H149" s="203"/>
      <c r="I149" s="203"/>
    </row>
    <row r="150" spans="1:9" ht="17.25" thickBot="1" x14ac:dyDescent="0.35">
      <c r="A150" s="803" t="s">
        <v>95</v>
      </c>
      <c r="B150" s="804"/>
      <c r="C150" s="272"/>
      <c r="D150" s="272"/>
      <c r="E150" s="272"/>
      <c r="F150" s="217"/>
      <c r="G150" s="217"/>
      <c r="H150" s="217"/>
      <c r="I150" s="217"/>
    </row>
    <row r="151" spans="1:9" ht="52.5" customHeight="1" thickBot="1" x14ac:dyDescent="0.35">
      <c r="A151" s="803" t="s">
        <v>96</v>
      </c>
      <c r="B151" s="805"/>
      <c r="C151" s="804"/>
      <c r="D151" s="272"/>
      <c r="E151" s="272"/>
      <c r="F151" s="217"/>
      <c r="G151" s="303">
        <f>SUM(Gegharqunik!C33:C38,Gegharqunik!C18)</f>
        <v>0</v>
      </c>
      <c r="H151" s="303">
        <f>SUM(Gegharqunik!D33:D38,Gegharqunik!D18)</f>
        <v>224880</v>
      </c>
      <c r="I151" s="303">
        <f>SUM(Gegharqunik!E33:E38,Gegharqunik!E18)</f>
        <v>281100</v>
      </c>
    </row>
    <row r="152" spans="1:9" ht="39" customHeight="1" thickBot="1" x14ac:dyDescent="0.35">
      <c r="A152" s="803" t="s">
        <v>97</v>
      </c>
      <c r="B152" s="804"/>
      <c r="C152" s="303">
        <f>I151</f>
        <v>281100</v>
      </c>
      <c r="D152" s="303"/>
      <c r="E152" s="303"/>
      <c r="F152" s="217"/>
      <c r="G152" s="217"/>
      <c r="H152" s="217"/>
      <c r="I152" s="217"/>
    </row>
    <row r="153" spans="1:9" ht="86.25" customHeight="1" thickBot="1" x14ac:dyDescent="0.35">
      <c r="A153" s="803" t="s">
        <v>98</v>
      </c>
      <c r="B153" s="804"/>
      <c r="C153" s="272"/>
      <c r="D153" s="272"/>
      <c r="E153" s="272"/>
      <c r="F153" s="217"/>
      <c r="G153" s="217"/>
      <c r="H153" s="217"/>
      <c r="I153" s="217"/>
    </row>
    <row r="154" spans="1:9" x14ac:dyDescent="0.3">
      <c r="A154" s="800" t="s">
        <v>80</v>
      </c>
      <c r="B154" s="801"/>
      <c r="C154" s="801"/>
      <c r="D154" s="801"/>
      <c r="E154" s="801"/>
      <c r="F154" s="801"/>
      <c r="G154" s="801"/>
      <c r="H154" s="801"/>
      <c r="I154" s="802"/>
    </row>
    <row r="155" spans="1:9" ht="17.25" thickBot="1" x14ac:dyDescent="0.35">
      <c r="A155" s="706" t="s">
        <v>186</v>
      </c>
      <c r="B155" s="707"/>
      <c r="C155" s="707"/>
      <c r="D155" s="707"/>
      <c r="E155" s="707"/>
      <c r="F155" s="707"/>
      <c r="G155" s="707"/>
      <c r="H155" s="707"/>
      <c r="I155" s="708"/>
    </row>
    <row r="156" spans="1:9" x14ac:dyDescent="0.3">
      <c r="A156" s="800" t="s">
        <v>81</v>
      </c>
      <c r="B156" s="801"/>
      <c r="C156" s="801"/>
      <c r="D156" s="801"/>
      <c r="E156" s="801"/>
      <c r="F156" s="801"/>
      <c r="G156" s="801"/>
      <c r="H156" s="801"/>
      <c r="I156" s="802"/>
    </row>
    <row r="157" spans="1:9" ht="17.25" thickBot="1" x14ac:dyDescent="0.35">
      <c r="A157" s="706" t="s">
        <v>99</v>
      </c>
      <c r="B157" s="707"/>
      <c r="C157" s="707"/>
      <c r="D157" s="707"/>
      <c r="E157" s="707"/>
      <c r="F157" s="707"/>
      <c r="G157" s="707"/>
      <c r="H157" s="707"/>
      <c r="I157" s="708"/>
    </row>
    <row r="158" spans="1:9" ht="16.5" customHeight="1" x14ac:dyDescent="0.25">
      <c r="A158" s="879" t="s">
        <v>68</v>
      </c>
      <c r="B158" s="880"/>
      <c r="C158" s="643" t="s">
        <v>38</v>
      </c>
      <c r="D158" s="644"/>
      <c r="E158" s="644"/>
      <c r="F158" s="644"/>
      <c r="G158" s="644"/>
      <c r="H158" s="644"/>
      <c r="I158" s="645"/>
    </row>
    <row r="159" spans="1:9" ht="16.5" customHeight="1" x14ac:dyDescent="0.25">
      <c r="A159" s="881"/>
      <c r="B159" s="882"/>
      <c r="C159" s="646" t="s">
        <v>102</v>
      </c>
      <c r="D159" s="647"/>
      <c r="E159" s="647"/>
      <c r="F159" s="647"/>
      <c r="G159" s="647"/>
      <c r="H159" s="647"/>
      <c r="I159" s="648"/>
    </row>
    <row r="160" spans="1:9" x14ac:dyDescent="0.25">
      <c r="A160" s="604" t="s">
        <v>152</v>
      </c>
      <c r="B160" s="606" t="s">
        <v>91</v>
      </c>
      <c r="C160" s="607" t="s">
        <v>72</v>
      </c>
      <c r="D160" s="608"/>
      <c r="E160" s="608"/>
      <c r="F160" s="608"/>
      <c r="G160" s="608"/>
      <c r="H160" s="608"/>
      <c r="I160" s="609"/>
    </row>
    <row r="161" spans="1:9" ht="35.25" customHeight="1" thickBot="1" x14ac:dyDescent="0.3">
      <c r="A161" s="725"/>
      <c r="B161" s="727"/>
      <c r="C161" s="610" t="s">
        <v>104</v>
      </c>
      <c r="D161" s="611"/>
      <c r="E161" s="611"/>
      <c r="F161" s="611"/>
      <c r="G161" s="611"/>
      <c r="H161" s="611"/>
      <c r="I161" s="612"/>
    </row>
    <row r="162" spans="1:9" ht="66" x14ac:dyDescent="0.25">
      <c r="A162" s="601" t="s">
        <v>92</v>
      </c>
      <c r="B162" s="602"/>
      <c r="C162" s="51" t="s">
        <v>105</v>
      </c>
      <c r="D162" s="85">
        <v>38</v>
      </c>
      <c r="E162" s="85">
        <v>38</v>
      </c>
      <c r="F162" s="85">
        <v>38</v>
      </c>
      <c r="G162" s="53"/>
      <c r="H162" s="53"/>
      <c r="I162" s="54"/>
    </row>
    <row r="163" spans="1:9" ht="122.25" customHeight="1" thickBot="1" x14ac:dyDescent="0.3">
      <c r="A163" s="599" t="s">
        <v>95</v>
      </c>
      <c r="B163" s="600"/>
      <c r="C163" s="55" t="s">
        <v>106</v>
      </c>
      <c r="D163" s="55"/>
      <c r="E163" s="55"/>
      <c r="F163" s="56">
        <v>100</v>
      </c>
      <c r="G163" s="57"/>
      <c r="H163" s="57"/>
      <c r="I163" s="58"/>
    </row>
    <row r="164" spans="1:9" ht="54.75" customHeight="1" thickBot="1" x14ac:dyDescent="0.3">
      <c r="A164" s="593" t="s">
        <v>107</v>
      </c>
      <c r="B164" s="677"/>
      <c r="C164" s="594"/>
      <c r="D164" s="273"/>
      <c r="E164" s="273"/>
      <c r="F164" s="60"/>
      <c r="G164" s="304">
        <f>Gegharqunik!C54</f>
        <v>34590</v>
      </c>
      <c r="H164" s="304">
        <f>Gegharqunik!D54</f>
        <v>34590</v>
      </c>
      <c r="I164" s="304">
        <f>Gegharqunik!E54</f>
        <v>34590</v>
      </c>
    </row>
    <row r="165" spans="1:9" ht="53.25" customHeight="1" thickBot="1" x14ac:dyDescent="0.3">
      <c r="A165" s="593" t="s">
        <v>108</v>
      </c>
      <c r="B165" s="594"/>
      <c r="C165" s="304">
        <f>I164</f>
        <v>34590</v>
      </c>
      <c r="D165" s="305"/>
      <c r="E165" s="305"/>
      <c r="F165" s="60"/>
      <c r="G165" s="63"/>
      <c r="H165" s="63"/>
      <c r="I165" s="64"/>
    </row>
    <row r="166" spans="1:9" ht="87" customHeight="1" thickBot="1" x14ac:dyDescent="0.3">
      <c r="A166" s="593" t="s">
        <v>109</v>
      </c>
      <c r="B166" s="594"/>
      <c r="C166" s="271"/>
      <c r="D166" s="271"/>
      <c r="E166" s="271"/>
      <c r="F166" s="60"/>
      <c r="G166" s="63"/>
      <c r="H166" s="63"/>
      <c r="I166" s="64"/>
    </row>
    <row r="167" spans="1:9" ht="16.5" customHeight="1" x14ac:dyDescent="0.25">
      <c r="A167" s="738" t="s">
        <v>80</v>
      </c>
      <c r="B167" s="739"/>
      <c r="C167" s="739"/>
      <c r="D167" s="739"/>
      <c r="E167" s="739"/>
      <c r="F167" s="739"/>
      <c r="G167" s="739"/>
      <c r="H167" s="739"/>
      <c r="I167" s="878"/>
    </row>
    <row r="168" spans="1:9" ht="17.25" customHeight="1" thickBot="1" x14ac:dyDescent="0.3">
      <c r="A168" s="715" t="s">
        <v>378</v>
      </c>
      <c r="B168" s="716"/>
      <c r="C168" s="716"/>
      <c r="D168" s="716"/>
      <c r="E168" s="716"/>
      <c r="F168" s="716"/>
      <c r="G168" s="716"/>
      <c r="H168" s="716"/>
      <c r="I168" s="717"/>
    </row>
    <row r="169" spans="1:9" ht="16.5" customHeight="1" x14ac:dyDescent="0.25">
      <c r="A169" s="738" t="s">
        <v>81</v>
      </c>
      <c r="B169" s="739"/>
      <c r="C169" s="739"/>
      <c r="D169" s="739"/>
      <c r="E169" s="739"/>
      <c r="F169" s="739"/>
      <c r="G169" s="739"/>
      <c r="H169" s="739"/>
      <c r="I169" s="878"/>
    </row>
    <row r="170" spans="1:9" ht="17.25" customHeight="1" thickBot="1" x14ac:dyDescent="0.3">
      <c r="A170" s="715" t="s">
        <v>99</v>
      </c>
      <c r="B170" s="716"/>
      <c r="C170" s="716"/>
      <c r="D170" s="716"/>
      <c r="E170" s="716"/>
      <c r="F170" s="716"/>
      <c r="G170" s="716"/>
      <c r="H170" s="716"/>
      <c r="I170" s="717"/>
    </row>
    <row r="171" spans="1:9" x14ac:dyDescent="0.25">
      <c r="A171" s="859" t="s">
        <v>68</v>
      </c>
      <c r="B171" s="860"/>
      <c r="C171" s="790" t="s">
        <v>38</v>
      </c>
      <c r="D171" s="791"/>
      <c r="E171" s="791"/>
      <c r="F171" s="791"/>
      <c r="G171" s="791"/>
      <c r="H171" s="791"/>
      <c r="I171" s="792"/>
    </row>
    <row r="172" spans="1:9" x14ac:dyDescent="0.25">
      <c r="A172" s="861"/>
      <c r="B172" s="862"/>
      <c r="C172" s="906" t="s">
        <v>451</v>
      </c>
      <c r="D172" s="907"/>
      <c r="E172" s="907"/>
      <c r="F172" s="908"/>
      <c r="G172" s="908"/>
      <c r="H172" s="908"/>
      <c r="I172" s="909"/>
    </row>
    <row r="173" spans="1:9" x14ac:dyDescent="0.25">
      <c r="A173" s="895" t="s">
        <v>168</v>
      </c>
      <c r="B173" s="850" t="s">
        <v>112</v>
      </c>
      <c r="C173" s="790" t="s">
        <v>72</v>
      </c>
      <c r="D173" s="791"/>
      <c r="E173" s="791"/>
      <c r="F173" s="791"/>
      <c r="G173" s="791"/>
      <c r="H173" s="791"/>
      <c r="I173" s="792"/>
    </row>
    <row r="174" spans="1:9" ht="33.75" customHeight="1" thickBot="1" x14ac:dyDescent="0.3">
      <c r="A174" s="895"/>
      <c r="B174" s="850"/>
      <c r="C174" s="654" t="s">
        <v>452</v>
      </c>
      <c r="D174" s="655"/>
      <c r="E174" s="655"/>
      <c r="F174" s="655"/>
      <c r="G174" s="655"/>
      <c r="H174" s="655"/>
      <c r="I174" s="656"/>
    </row>
    <row r="175" spans="1:9" ht="50.25" customHeight="1" thickBot="1" x14ac:dyDescent="0.3">
      <c r="A175" s="866" t="s">
        <v>114</v>
      </c>
      <c r="B175" s="867"/>
      <c r="C175" s="208" t="s">
        <v>115</v>
      </c>
      <c r="D175" s="209">
        <v>0</v>
      </c>
      <c r="E175" s="209">
        <v>0</v>
      </c>
      <c r="F175" s="210">
        <v>1</v>
      </c>
      <c r="G175" s="211"/>
      <c r="H175" s="211"/>
      <c r="I175" s="212"/>
    </row>
    <row r="176" spans="1:9" ht="18.75" thickBot="1" x14ac:dyDescent="0.3">
      <c r="A176" s="866" t="s">
        <v>116</v>
      </c>
      <c r="B176" s="867"/>
      <c r="C176" s="208"/>
      <c r="D176" s="253" t="s">
        <v>74</v>
      </c>
      <c r="E176" s="253" t="s">
        <v>74</v>
      </c>
      <c r="F176" s="253" t="s">
        <v>74</v>
      </c>
      <c r="G176" s="244">
        <f>Gegharqunik!C51</f>
        <v>0</v>
      </c>
      <c r="H176" s="244">
        <f>Gegharqunik!D51</f>
        <v>0</v>
      </c>
      <c r="I176" s="244">
        <f>Gegharqunik!E51</f>
        <v>64000</v>
      </c>
    </row>
    <row r="177" spans="1:9" ht="17.25" thickBot="1" x14ac:dyDescent="0.3">
      <c r="A177" s="866" t="s">
        <v>117</v>
      </c>
      <c r="B177" s="845"/>
      <c r="C177" s="867"/>
      <c r="D177" s="276"/>
      <c r="E177" s="276"/>
      <c r="F177" s="253"/>
      <c r="G177" s="211"/>
      <c r="H177" s="211"/>
      <c r="I177" s="212"/>
    </row>
    <row r="178" spans="1:9" x14ac:dyDescent="0.25">
      <c r="A178" s="868" t="s">
        <v>118</v>
      </c>
      <c r="B178" s="869"/>
      <c r="C178" s="869"/>
      <c r="D178" s="869"/>
      <c r="E178" s="869"/>
      <c r="F178" s="869"/>
      <c r="G178" s="869"/>
      <c r="H178" s="869"/>
      <c r="I178" s="870"/>
    </row>
    <row r="179" spans="1:9" ht="17.25" thickBot="1" x14ac:dyDescent="0.3">
      <c r="A179" s="836" t="s">
        <v>239</v>
      </c>
      <c r="B179" s="837"/>
      <c r="C179" s="837"/>
      <c r="D179" s="837"/>
      <c r="E179" s="837"/>
      <c r="F179" s="837"/>
      <c r="G179" s="837"/>
      <c r="H179" s="837"/>
      <c r="I179" s="838"/>
    </row>
    <row r="180" spans="1:9" x14ac:dyDescent="0.25">
      <c r="A180" s="832" t="s">
        <v>80</v>
      </c>
      <c r="B180" s="833"/>
      <c r="C180" s="833"/>
      <c r="D180" s="833"/>
      <c r="E180" s="833"/>
      <c r="F180" s="833"/>
      <c r="G180" s="834"/>
      <c r="H180" s="834"/>
      <c r="I180" s="835"/>
    </row>
    <row r="181" spans="1:9" ht="17.25" thickBot="1" x14ac:dyDescent="0.3">
      <c r="A181" s="885" t="s">
        <v>120</v>
      </c>
      <c r="B181" s="886"/>
      <c r="C181" s="886"/>
      <c r="D181" s="886"/>
      <c r="E181" s="886"/>
      <c r="F181" s="886"/>
      <c r="G181" s="887"/>
      <c r="H181" s="887"/>
      <c r="I181" s="888"/>
    </row>
    <row r="182" spans="1:9" x14ac:dyDescent="0.25">
      <c r="A182" s="832" t="s">
        <v>81</v>
      </c>
      <c r="B182" s="833"/>
      <c r="C182" s="833"/>
      <c r="D182" s="833"/>
      <c r="E182" s="833"/>
      <c r="F182" s="833"/>
      <c r="G182" s="834"/>
      <c r="H182" s="834"/>
      <c r="I182" s="835"/>
    </row>
    <row r="183" spans="1:9" ht="33.75" customHeight="1" thickBot="1" x14ac:dyDescent="0.3">
      <c r="A183" s="885" t="s">
        <v>121</v>
      </c>
      <c r="B183" s="886"/>
      <c r="C183" s="886"/>
      <c r="D183" s="886"/>
      <c r="E183" s="886"/>
      <c r="F183" s="886"/>
      <c r="G183" s="887"/>
      <c r="H183" s="887"/>
      <c r="I183" s="888"/>
    </row>
  </sheetData>
  <mergeCells count="207">
    <mergeCell ref="A177:C177"/>
    <mergeCell ref="A178:I178"/>
    <mergeCell ref="A179:I179"/>
    <mergeCell ref="A180:I180"/>
    <mergeCell ref="A181:I181"/>
    <mergeCell ref="A182:I182"/>
    <mergeCell ref="A183:I183"/>
    <mergeCell ref="A171:B172"/>
    <mergeCell ref="C171:I171"/>
    <mergeCell ref="C172:I172"/>
    <mergeCell ref="A173:A174"/>
    <mergeCell ref="B173:B174"/>
    <mergeCell ref="C173:I173"/>
    <mergeCell ref="C174:I174"/>
    <mergeCell ref="A175:B175"/>
    <mergeCell ref="A176:B176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45:B46"/>
    <mergeCell ref="C45:I45"/>
    <mergeCell ref="C46:I46"/>
    <mergeCell ref="A47:A48"/>
    <mergeCell ref="B47:B48"/>
    <mergeCell ref="C47:I47"/>
    <mergeCell ref="C48:I48"/>
    <mergeCell ref="A40:I40"/>
    <mergeCell ref="A42:C44"/>
    <mergeCell ref="D42:I42"/>
    <mergeCell ref="D43:F43"/>
    <mergeCell ref="G43:I43"/>
    <mergeCell ref="A30:B30"/>
    <mergeCell ref="A31:B31"/>
    <mergeCell ref="A32:C32"/>
    <mergeCell ref="A33:I33"/>
    <mergeCell ref="A26:B27"/>
    <mergeCell ref="C26:I26"/>
    <mergeCell ref="C27:I27"/>
    <mergeCell ref="A28:A29"/>
    <mergeCell ref="B28:B29"/>
    <mergeCell ref="C28:I28"/>
    <mergeCell ref="C29:I29"/>
    <mergeCell ref="A54:B54"/>
    <mergeCell ref="A55:I55"/>
    <mergeCell ref="A56:I56"/>
    <mergeCell ref="A57:I57"/>
    <mergeCell ref="A58:I58"/>
    <mergeCell ref="A59:B60"/>
    <mergeCell ref="C59:I59"/>
    <mergeCell ref="C60:I60"/>
    <mergeCell ref="A49:B49"/>
    <mergeCell ref="A50:I50"/>
    <mergeCell ref="A51:I51"/>
    <mergeCell ref="A52:I52"/>
    <mergeCell ref="A53:B53"/>
    <mergeCell ref="C53:I53"/>
    <mergeCell ref="A66:B66"/>
    <mergeCell ref="C66:I66"/>
    <mergeCell ref="A67:B67"/>
    <mergeCell ref="A68:I68"/>
    <mergeCell ref="A61:A62"/>
    <mergeCell ref="B61:B62"/>
    <mergeCell ref="C61:I61"/>
    <mergeCell ref="C62:I62"/>
    <mergeCell ref="A63:B63"/>
    <mergeCell ref="A75:I75"/>
    <mergeCell ref="A77:C79"/>
    <mergeCell ref="D77:I77"/>
    <mergeCell ref="D78:F78"/>
    <mergeCell ref="A95:A96"/>
    <mergeCell ref="B95:B96"/>
    <mergeCell ref="C95:I95"/>
    <mergeCell ref="C96:I96"/>
    <mergeCell ref="A84:B84"/>
    <mergeCell ref="A85:B85"/>
    <mergeCell ref="A80:B81"/>
    <mergeCell ref="C80:I80"/>
    <mergeCell ref="C81:I81"/>
    <mergeCell ref="A82:A83"/>
    <mergeCell ref="B82:B83"/>
    <mergeCell ref="C82:I82"/>
    <mergeCell ref="C83:I83"/>
    <mergeCell ref="A97:B97"/>
    <mergeCell ref="A98:B98"/>
    <mergeCell ref="A34:I34"/>
    <mergeCell ref="A35:I35"/>
    <mergeCell ref="A36:I36"/>
    <mergeCell ref="A37:I37"/>
    <mergeCell ref="A38:I38"/>
    <mergeCell ref="A93:B94"/>
    <mergeCell ref="C93:I93"/>
    <mergeCell ref="C94:I94"/>
    <mergeCell ref="A90:I90"/>
    <mergeCell ref="A91:I91"/>
    <mergeCell ref="A92:I92"/>
    <mergeCell ref="A86:C86"/>
    <mergeCell ref="A87:B87"/>
    <mergeCell ref="A88:B88"/>
    <mergeCell ref="A89:I89"/>
    <mergeCell ref="G78:I78"/>
    <mergeCell ref="A64:I64"/>
    <mergeCell ref="A65:I65"/>
    <mergeCell ref="A69:I69"/>
    <mergeCell ref="A70:I70"/>
    <mergeCell ref="A71:I71"/>
    <mergeCell ref="A73:I73"/>
    <mergeCell ref="A105:I105"/>
    <mergeCell ref="A106:B107"/>
    <mergeCell ref="C106:I106"/>
    <mergeCell ref="C107:I107"/>
    <mergeCell ref="A108:A109"/>
    <mergeCell ref="B108:B109"/>
    <mergeCell ref="C108:I108"/>
    <mergeCell ref="C109:I109"/>
    <mergeCell ref="A99:C99"/>
    <mergeCell ref="A100:B100"/>
    <mergeCell ref="A101:B101"/>
    <mergeCell ref="A102:I102"/>
    <mergeCell ref="A103:I103"/>
    <mergeCell ref="A104:I104"/>
    <mergeCell ref="A116:I116"/>
    <mergeCell ref="A117:I117"/>
    <mergeCell ref="A118:I118"/>
    <mergeCell ref="A119:B121"/>
    <mergeCell ref="C119:I119"/>
    <mergeCell ref="C120:I120"/>
    <mergeCell ref="C121:I121"/>
    <mergeCell ref="A110:B110"/>
    <mergeCell ref="A111:B111"/>
    <mergeCell ref="A112:C112"/>
    <mergeCell ref="A113:B113"/>
    <mergeCell ref="A114:B114"/>
    <mergeCell ref="A115:I115"/>
    <mergeCell ref="A129:I129"/>
    <mergeCell ref="A130:I130"/>
    <mergeCell ref="A131:I131"/>
    <mergeCell ref="A132:I132"/>
    <mergeCell ref="A133:B134"/>
    <mergeCell ref="C133:I133"/>
    <mergeCell ref="C134:I134"/>
    <mergeCell ref="C122:I122"/>
    <mergeCell ref="A123:B124"/>
    <mergeCell ref="A125:B125"/>
    <mergeCell ref="A126:C126"/>
    <mergeCell ref="A127:B127"/>
    <mergeCell ref="A128:B128"/>
    <mergeCell ref="A141:I141"/>
    <mergeCell ref="A142:I142"/>
    <mergeCell ref="A143:I143"/>
    <mergeCell ref="A144:I144"/>
    <mergeCell ref="A145:B147"/>
    <mergeCell ref="C145:I145"/>
    <mergeCell ref="C146:I146"/>
    <mergeCell ref="C147:I147"/>
    <mergeCell ref="C135:I135"/>
    <mergeCell ref="A136:B136"/>
    <mergeCell ref="A137:B137"/>
    <mergeCell ref="A138:C138"/>
    <mergeCell ref="A139:B139"/>
    <mergeCell ref="A140:B140"/>
    <mergeCell ref="A154:I154"/>
    <mergeCell ref="A155:I155"/>
    <mergeCell ref="A156:I156"/>
    <mergeCell ref="A157:I157"/>
    <mergeCell ref="C148:I148"/>
    <mergeCell ref="A149:B149"/>
    <mergeCell ref="A150:B150"/>
    <mergeCell ref="A151:C151"/>
    <mergeCell ref="A152:B152"/>
    <mergeCell ref="A153:B153"/>
    <mergeCell ref="A164:C164"/>
    <mergeCell ref="A165:B165"/>
    <mergeCell ref="A166:B166"/>
    <mergeCell ref="A167:I167"/>
    <mergeCell ref="A168:I168"/>
    <mergeCell ref="A169:I169"/>
    <mergeCell ref="A170:I170"/>
    <mergeCell ref="A158:B159"/>
    <mergeCell ref="C158:I158"/>
    <mergeCell ref="C159:I159"/>
    <mergeCell ref="A160:A161"/>
    <mergeCell ref="B160:B161"/>
    <mergeCell ref="C160:I160"/>
    <mergeCell ref="C161:I161"/>
    <mergeCell ref="A162:B162"/>
    <mergeCell ref="A163:B163"/>
  </mergeCells>
  <pageMargins left="0.2" right="0.21" top="0.17" bottom="0.16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opLeftCell="D97" workbookViewId="0">
      <selection activeCell="P76" sqref="P76"/>
    </sheetView>
  </sheetViews>
  <sheetFormatPr defaultRowHeight="16.5" x14ac:dyDescent="0.25"/>
  <cols>
    <col min="1" max="1" width="13.140625" style="123" customWidth="1"/>
    <col min="2" max="2" width="16.140625" style="123" customWidth="1"/>
    <col min="3" max="3" width="26.85546875" style="123" customWidth="1"/>
    <col min="4" max="5" width="17.42578125" style="123" customWidth="1"/>
    <col min="6" max="6" width="14" style="123" customWidth="1"/>
    <col min="7" max="7" width="11.7109375" style="123" customWidth="1"/>
    <col min="8" max="8" width="10.7109375" style="123" bestFit="1" customWidth="1"/>
    <col min="9" max="9" width="10.7109375" style="123" customWidth="1"/>
    <col min="10" max="10" width="10.42578125" style="123" bestFit="1" customWidth="1"/>
    <col min="11" max="11" width="11.5703125" style="123" customWidth="1"/>
    <col min="12" max="12" width="9.140625" style="123"/>
    <col min="13" max="13" width="11.7109375" style="123" bestFit="1" customWidth="1"/>
    <col min="14" max="258" width="9.140625" style="123"/>
    <col min="259" max="259" width="13.140625" style="123" customWidth="1"/>
    <col min="260" max="260" width="16.140625" style="123" customWidth="1"/>
    <col min="261" max="261" width="26.85546875" style="123" customWidth="1"/>
    <col min="262" max="262" width="17.42578125" style="123" customWidth="1"/>
    <col min="263" max="263" width="15.140625" style="123" customWidth="1"/>
    <col min="264" max="264" width="19.140625" style="123" customWidth="1"/>
    <col min="265" max="265" width="17.5703125" style="123" customWidth="1"/>
    <col min="266" max="266" width="15.7109375" style="123" customWidth="1"/>
    <col min="267" max="267" width="17.140625" style="123" customWidth="1"/>
    <col min="268" max="268" width="9.140625" style="123"/>
    <col min="269" max="269" width="9.42578125" style="123" bestFit="1" customWidth="1"/>
    <col min="270" max="514" width="9.140625" style="123"/>
    <col min="515" max="515" width="13.140625" style="123" customWidth="1"/>
    <col min="516" max="516" width="16.140625" style="123" customWidth="1"/>
    <col min="517" max="517" width="26.85546875" style="123" customWidth="1"/>
    <col min="518" max="518" width="17.42578125" style="123" customWidth="1"/>
    <col min="519" max="519" width="15.140625" style="123" customWidth="1"/>
    <col min="520" max="520" width="19.140625" style="123" customWidth="1"/>
    <col min="521" max="521" width="17.5703125" style="123" customWidth="1"/>
    <col min="522" max="522" width="15.7109375" style="123" customWidth="1"/>
    <col min="523" max="523" width="17.140625" style="123" customWidth="1"/>
    <col min="524" max="524" width="9.140625" style="123"/>
    <col min="525" max="525" width="9.42578125" style="123" bestFit="1" customWidth="1"/>
    <col min="526" max="770" width="9.140625" style="123"/>
    <col min="771" max="771" width="13.140625" style="123" customWidth="1"/>
    <col min="772" max="772" width="16.140625" style="123" customWidth="1"/>
    <col min="773" max="773" width="26.85546875" style="123" customWidth="1"/>
    <col min="774" max="774" width="17.42578125" style="123" customWidth="1"/>
    <col min="775" max="775" width="15.140625" style="123" customWidth="1"/>
    <col min="776" max="776" width="19.140625" style="123" customWidth="1"/>
    <col min="777" max="777" width="17.5703125" style="123" customWidth="1"/>
    <col min="778" max="778" width="15.7109375" style="123" customWidth="1"/>
    <col min="779" max="779" width="17.140625" style="123" customWidth="1"/>
    <col min="780" max="780" width="9.140625" style="123"/>
    <col min="781" max="781" width="9.42578125" style="123" bestFit="1" customWidth="1"/>
    <col min="782" max="1026" width="9.140625" style="123"/>
    <col min="1027" max="1027" width="13.140625" style="123" customWidth="1"/>
    <col min="1028" max="1028" width="16.140625" style="123" customWidth="1"/>
    <col min="1029" max="1029" width="26.85546875" style="123" customWidth="1"/>
    <col min="1030" max="1030" width="17.42578125" style="123" customWidth="1"/>
    <col min="1031" max="1031" width="15.140625" style="123" customWidth="1"/>
    <col min="1032" max="1032" width="19.140625" style="123" customWidth="1"/>
    <col min="1033" max="1033" width="17.5703125" style="123" customWidth="1"/>
    <col min="1034" max="1034" width="15.7109375" style="123" customWidth="1"/>
    <col min="1035" max="1035" width="17.140625" style="123" customWidth="1"/>
    <col min="1036" max="1036" width="9.140625" style="123"/>
    <col min="1037" max="1037" width="9.42578125" style="123" bestFit="1" customWidth="1"/>
    <col min="1038" max="1282" width="9.140625" style="123"/>
    <col min="1283" max="1283" width="13.140625" style="123" customWidth="1"/>
    <col min="1284" max="1284" width="16.140625" style="123" customWidth="1"/>
    <col min="1285" max="1285" width="26.85546875" style="123" customWidth="1"/>
    <col min="1286" max="1286" width="17.42578125" style="123" customWidth="1"/>
    <col min="1287" max="1287" width="15.140625" style="123" customWidth="1"/>
    <col min="1288" max="1288" width="19.140625" style="123" customWidth="1"/>
    <col min="1289" max="1289" width="17.5703125" style="123" customWidth="1"/>
    <col min="1290" max="1290" width="15.7109375" style="123" customWidth="1"/>
    <col min="1291" max="1291" width="17.140625" style="123" customWidth="1"/>
    <col min="1292" max="1292" width="9.140625" style="123"/>
    <col min="1293" max="1293" width="9.42578125" style="123" bestFit="1" customWidth="1"/>
    <col min="1294" max="1538" width="9.140625" style="123"/>
    <col min="1539" max="1539" width="13.140625" style="123" customWidth="1"/>
    <col min="1540" max="1540" width="16.140625" style="123" customWidth="1"/>
    <col min="1541" max="1541" width="26.85546875" style="123" customWidth="1"/>
    <col min="1542" max="1542" width="17.42578125" style="123" customWidth="1"/>
    <col min="1543" max="1543" width="15.140625" style="123" customWidth="1"/>
    <col min="1544" max="1544" width="19.140625" style="123" customWidth="1"/>
    <col min="1545" max="1545" width="17.5703125" style="123" customWidth="1"/>
    <col min="1546" max="1546" width="15.7109375" style="123" customWidth="1"/>
    <col min="1547" max="1547" width="17.140625" style="123" customWidth="1"/>
    <col min="1548" max="1548" width="9.140625" style="123"/>
    <col min="1549" max="1549" width="9.42578125" style="123" bestFit="1" customWidth="1"/>
    <col min="1550" max="1794" width="9.140625" style="123"/>
    <col min="1795" max="1795" width="13.140625" style="123" customWidth="1"/>
    <col min="1796" max="1796" width="16.140625" style="123" customWidth="1"/>
    <col min="1797" max="1797" width="26.85546875" style="123" customWidth="1"/>
    <col min="1798" max="1798" width="17.42578125" style="123" customWidth="1"/>
    <col min="1799" max="1799" width="15.140625" style="123" customWidth="1"/>
    <col min="1800" max="1800" width="19.140625" style="123" customWidth="1"/>
    <col min="1801" max="1801" width="17.5703125" style="123" customWidth="1"/>
    <col min="1802" max="1802" width="15.7109375" style="123" customWidth="1"/>
    <col min="1803" max="1803" width="17.140625" style="123" customWidth="1"/>
    <col min="1804" max="1804" width="9.140625" style="123"/>
    <col min="1805" max="1805" width="9.42578125" style="123" bestFit="1" customWidth="1"/>
    <col min="1806" max="2050" width="9.140625" style="123"/>
    <col min="2051" max="2051" width="13.140625" style="123" customWidth="1"/>
    <col min="2052" max="2052" width="16.140625" style="123" customWidth="1"/>
    <col min="2053" max="2053" width="26.85546875" style="123" customWidth="1"/>
    <col min="2054" max="2054" width="17.42578125" style="123" customWidth="1"/>
    <col min="2055" max="2055" width="15.140625" style="123" customWidth="1"/>
    <col min="2056" max="2056" width="19.140625" style="123" customWidth="1"/>
    <col min="2057" max="2057" width="17.5703125" style="123" customWidth="1"/>
    <col min="2058" max="2058" width="15.7109375" style="123" customWidth="1"/>
    <col min="2059" max="2059" width="17.140625" style="123" customWidth="1"/>
    <col min="2060" max="2060" width="9.140625" style="123"/>
    <col min="2061" max="2061" width="9.42578125" style="123" bestFit="1" customWidth="1"/>
    <col min="2062" max="2306" width="9.140625" style="123"/>
    <col min="2307" max="2307" width="13.140625" style="123" customWidth="1"/>
    <col min="2308" max="2308" width="16.140625" style="123" customWidth="1"/>
    <col min="2309" max="2309" width="26.85546875" style="123" customWidth="1"/>
    <col min="2310" max="2310" width="17.42578125" style="123" customWidth="1"/>
    <col min="2311" max="2311" width="15.140625" style="123" customWidth="1"/>
    <col min="2312" max="2312" width="19.140625" style="123" customWidth="1"/>
    <col min="2313" max="2313" width="17.5703125" style="123" customWidth="1"/>
    <col min="2314" max="2314" width="15.7109375" style="123" customWidth="1"/>
    <col min="2315" max="2315" width="17.140625" style="123" customWidth="1"/>
    <col min="2316" max="2316" width="9.140625" style="123"/>
    <col min="2317" max="2317" width="9.42578125" style="123" bestFit="1" customWidth="1"/>
    <col min="2318" max="2562" width="9.140625" style="123"/>
    <col min="2563" max="2563" width="13.140625" style="123" customWidth="1"/>
    <col min="2564" max="2564" width="16.140625" style="123" customWidth="1"/>
    <col min="2565" max="2565" width="26.85546875" style="123" customWidth="1"/>
    <col min="2566" max="2566" width="17.42578125" style="123" customWidth="1"/>
    <col min="2567" max="2567" width="15.140625" style="123" customWidth="1"/>
    <col min="2568" max="2568" width="19.140625" style="123" customWidth="1"/>
    <col min="2569" max="2569" width="17.5703125" style="123" customWidth="1"/>
    <col min="2570" max="2570" width="15.7109375" style="123" customWidth="1"/>
    <col min="2571" max="2571" width="17.140625" style="123" customWidth="1"/>
    <col min="2572" max="2572" width="9.140625" style="123"/>
    <col min="2573" max="2573" width="9.42578125" style="123" bestFit="1" customWidth="1"/>
    <col min="2574" max="2818" width="9.140625" style="123"/>
    <col min="2819" max="2819" width="13.140625" style="123" customWidth="1"/>
    <col min="2820" max="2820" width="16.140625" style="123" customWidth="1"/>
    <col min="2821" max="2821" width="26.85546875" style="123" customWidth="1"/>
    <col min="2822" max="2822" width="17.42578125" style="123" customWidth="1"/>
    <col min="2823" max="2823" width="15.140625" style="123" customWidth="1"/>
    <col min="2824" max="2824" width="19.140625" style="123" customWidth="1"/>
    <col min="2825" max="2825" width="17.5703125" style="123" customWidth="1"/>
    <col min="2826" max="2826" width="15.7109375" style="123" customWidth="1"/>
    <col min="2827" max="2827" width="17.140625" style="123" customWidth="1"/>
    <col min="2828" max="2828" width="9.140625" style="123"/>
    <col min="2829" max="2829" width="9.42578125" style="123" bestFit="1" customWidth="1"/>
    <col min="2830" max="3074" width="9.140625" style="123"/>
    <col min="3075" max="3075" width="13.140625" style="123" customWidth="1"/>
    <col min="3076" max="3076" width="16.140625" style="123" customWidth="1"/>
    <col min="3077" max="3077" width="26.85546875" style="123" customWidth="1"/>
    <col min="3078" max="3078" width="17.42578125" style="123" customWidth="1"/>
    <col min="3079" max="3079" width="15.140625" style="123" customWidth="1"/>
    <col min="3080" max="3080" width="19.140625" style="123" customWidth="1"/>
    <col min="3081" max="3081" width="17.5703125" style="123" customWidth="1"/>
    <col min="3082" max="3082" width="15.7109375" style="123" customWidth="1"/>
    <col min="3083" max="3083" width="17.140625" style="123" customWidth="1"/>
    <col min="3084" max="3084" width="9.140625" style="123"/>
    <col min="3085" max="3085" width="9.42578125" style="123" bestFit="1" customWidth="1"/>
    <col min="3086" max="3330" width="9.140625" style="123"/>
    <col min="3331" max="3331" width="13.140625" style="123" customWidth="1"/>
    <col min="3332" max="3332" width="16.140625" style="123" customWidth="1"/>
    <col min="3333" max="3333" width="26.85546875" style="123" customWidth="1"/>
    <col min="3334" max="3334" width="17.42578125" style="123" customWidth="1"/>
    <col min="3335" max="3335" width="15.140625" style="123" customWidth="1"/>
    <col min="3336" max="3336" width="19.140625" style="123" customWidth="1"/>
    <col min="3337" max="3337" width="17.5703125" style="123" customWidth="1"/>
    <col min="3338" max="3338" width="15.7109375" style="123" customWidth="1"/>
    <col min="3339" max="3339" width="17.140625" style="123" customWidth="1"/>
    <col min="3340" max="3340" width="9.140625" style="123"/>
    <col min="3341" max="3341" width="9.42578125" style="123" bestFit="1" customWidth="1"/>
    <col min="3342" max="3586" width="9.140625" style="123"/>
    <col min="3587" max="3587" width="13.140625" style="123" customWidth="1"/>
    <col min="3588" max="3588" width="16.140625" style="123" customWidth="1"/>
    <col min="3589" max="3589" width="26.85546875" style="123" customWidth="1"/>
    <col min="3590" max="3590" width="17.42578125" style="123" customWidth="1"/>
    <col min="3591" max="3591" width="15.140625" style="123" customWidth="1"/>
    <col min="3592" max="3592" width="19.140625" style="123" customWidth="1"/>
    <col min="3593" max="3593" width="17.5703125" style="123" customWidth="1"/>
    <col min="3594" max="3594" width="15.7109375" style="123" customWidth="1"/>
    <col min="3595" max="3595" width="17.140625" style="123" customWidth="1"/>
    <col min="3596" max="3596" width="9.140625" style="123"/>
    <col min="3597" max="3597" width="9.42578125" style="123" bestFit="1" customWidth="1"/>
    <col min="3598" max="3842" width="9.140625" style="123"/>
    <col min="3843" max="3843" width="13.140625" style="123" customWidth="1"/>
    <col min="3844" max="3844" width="16.140625" style="123" customWidth="1"/>
    <col min="3845" max="3845" width="26.85546875" style="123" customWidth="1"/>
    <col min="3846" max="3846" width="17.42578125" style="123" customWidth="1"/>
    <col min="3847" max="3847" width="15.140625" style="123" customWidth="1"/>
    <col min="3848" max="3848" width="19.140625" style="123" customWidth="1"/>
    <col min="3849" max="3849" width="17.5703125" style="123" customWidth="1"/>
    <col min="3850" max="3850" width="15.7109375" style="123" customWidth="1"/>
    <col min="3851" max="3851" width="17.140625" style="123" customWidth="1"/>
    <col min="3852" max="3852" width="9.140625" style="123"/>
    <col min="3853" max="3853" width="9.42578125" style="123" bestFit="1" customWidth="1"/>
    <col min="3854" max="4098" width="9.140625" style="123"/>
    <col min="4099" max="4099" width="13.140625" style="123" customWidth="1"/>
    <col min="4100" max="4100" width="16.140625" style="123" customWidth="1"/>
    <col min="4101" max="4101" width="26.85546875" style="123" customWidth="1"/>
    <col min="4102" max="4102" width="17.42578125" style="123" customWidth="1"/>
    <col min="4103" max="4103" width="15.140625" style="123" customWidth="1"/>
    <col min="4104" max="4104" width="19.140625" style="123" customWidth="1"/>
    <col min="4105" max="4105" width="17.5703125" style="123" customWidth="1"/>
    <col min="4106" max="4106" width="15.7109375" style="123" customWidth="1"/>
    <col min="4107" max="4107" width="17.140625" style="123" customWidth="1"/>
    <col min="4108" max="4108" width="9.140625" style="123"/>
    <col min="4109" max="4109" width="9.42578125" style="123" bestFit="1" customWidth="1"/>
    <col min="4110" max="4354" width="9.140625" style="123"/>
    <col min="4355" max="4355" width="13.140625" style="123" customWidth="1"/>
    <col min="4356" max="4356" width="16.140625" style="123" customWidth="1"/>
    <col min="4357" max="4357" width="26.85546875" style="123" customWidth="1"/>
    <col min="4358" max="4358" width="17.42578125" style="123" customWidth="1"/>
    <col min="4359" max="4359" width="15.140625" style="123" customWidth="1"/>
    <col min="4360" max="4360" width="19.140625" style="123" customWidth="1"/>
    <col min="4361" max="4361" width="17.5703125" style="123" customWidth="1"/>
    <col min="4362" max="4362" width="15.7109375" style="123" customWidth="1"/>
    <col min="4363" max="4363" width="17.140625" style="123" customWidth="1"/>
    <col min="4364" max="4364" width="9.140625" style="123"/>
    <col min="4365" max="4365" width="9.42578125" style="123" bestFit="1" customWidth="1"/>
    <col min="4366" max="4610" width="9.140625" style="123"/>
    <col min="4611" max="4611" width="13.140625" style="123" customWidth="1"/>
    <col min="4612" max="4612" width="16.140625" style="123" customWidth="1"/>
    <col min="4613" max="4613" width="26.85546875" style="123" customWidth="1"/>
    <col min="4614" max="4614" width="17.42578125" style="123" customWidth="1"/>
    <col min="4615" max="4615" width="15.140625" style="123" customWidth="1"/>
    <col min="4616" max="4616" width="19.140625" style="123" customWidth="1"/>
    <col min="4617" max="4617" width="17.5703125" style="123" customWidth="1"/>
    <col min="4618" max="4618" width="15.7109375" style="123" customWidth="1"/>
    <col min="4619" max="4619" width="17.140625" style="123" customWidth="1"/>
    <col min="4620" max="4620" width="9.140625" style="123"/>
    <col min="4621" max="4621" width="9.42578125" style="123" bestFit="1" customWidth="1"/>
    <col min="4622" max="4866" width="9.140625" style="123"/>
    <col min="4867" max="4867" width="13.140625" style="123" customWidth="1"/>
    <col min="4868" max="4868" width="16.140625" style="123" customWidth="1"/>
    <col min="4869" max="4869" width="26.85546875" style="123" customWidth="1"/>
    <col min="4870" max="4870" width="17.42578125" style="123" customWidth="1"/>
    <col min="4871" max="4871" width="15.140625" style="123" customWidth="1"/>
    <col min="4872" max="4872" width="19.140625" style="123" customWidth="1"/>
    <col min="4873" max="4873" width="17.5703125" style="123" customWidth="1"/>
    <col min="4874" max="4874" width="15.7109375" style="123" customWidth="1"/>
    <col min="4875" max="4875" width="17.140625" style="123" customWidth="1"/>
    <col min="4876" max="4876" width="9.140625" style="123"/>
    <col min="4877" max="4877" width="9.42578125" style="123" bestFit="1" customWidth="1"/>
    <col min="4878" max="5122" width="9.140625" style="123"/>
    <col min="5123" max="5123" width="13.140625" style="123" customWidth="1"/>
    <col min="5124" max="5124" width="16.140625" style="123" customWidth="1"/>
    <col min="5125" max="5125" width="26.85546875" style="123" customWidth="1"/>
    <col min="5126" max="5126" width="17.42578125" style="123" customWidth="1"/>
    <col min="5127" max="5127" width="15.140625" style="123" customWidth="1"/>
    <col min="5128" max="5128" width="19.140625" style="123" customWidth="1"/>
    <col min="5129" max="5129" width="17.5703125" style="123" customWidth="1"/>
    <col min="5130" max="5130" width="15.7109375" style="123" customWidth="1"/>
    <col min="5131" max="5131" width="17.140625" style="123" customWidth="1"/>
    <col min="5132" max="5132" width="9.140625" style="123"/>
    <col min="5133" max="5133" width="9.42578125" style="123" bestFit="1" customWidth="1"/>
    <col min="5134" max="5378" width="9.140625" style="123"/>
    <col min="5379" max="5379" width="13.140625" style="123" customWidth="1"/>
    <col min="5380" max="5380" width="16.140625" style="123" customWidth="1"/>
    <col min="5381" max="5381" width="26.85546875" style="123" customWidth="1"/>
    <col min="5382" max="5382" width="17.42578125" style="123" customWidth="1"/>
    <col min="5383" max="5383" width="15.140625" style="123" customWidth="1"/>
    <col min="5384" max="5384" width="19.140625" style="123" customWidth="1"/>
    <col min="5385" max="5385" width="17.5703125" style="123" customWidth="1"/>
    <col min="5386" max="5386" width="15.7109375" style="123" customWidth="1"/>
    <col min="5387" max="5387" width="17.140625" style="123" customWidth="1"/>
    <col min="5388" max="5388" width="9.140625" style="123"/>
    <col min="5389" max="5389" width="9.42578125" style="123" bestFit="1" customWidth="1"/>
    <col min="5390" max="5634" width="9.140625" style="123"/>
    <col min="5635" max="5635" width="13.140625" style="123" customWidth="1"/>
    <col min="5636" max="5636" width="16.140625" style="123" customWidth="1"/>
    <col min="5637" max="5637" width="26.85546875" style="123" customWidth="1"/>
    <col min="5638" max="5638" width="17.42578125" style="123" customWidth="1"/>
    <col min="5639" max="5639" width="15.140625" style="123" customWidth="1"/>
    <col min="5640" max="5640" width="19.140625" style="123" customWidth="1"/>
    <col min="5641" max="5641" width="17.5703125" style="123" customWidth="1"/>
    <col min="5642" max="5642" width="15.7109375" style="123" customWidth="1"/>
    <col min="5643" max="5643" width="17.140625" style="123" customWidth="1"/>
    <col min="5644" max="5644" width="9.140625" style="123"/>
    <col min="5645" max="5645" width="9.42578125" style="123" bestFit="1" customWidth="1"/>
    <col min="5646" max="5890" width="9.140625" style="123"/>
    <col min="5891" max="5891" width="13.140625" style="123" customWidth="1"/>
    <col min="5892" max="5892" width="16.140625" style="123" customWidth="1"/>
    <col min="5893" max="5893" width="26.85546875" style="123" customWidth="1"/>
    <col min="5894" max="5894" width="17.42578125" style="123" customWidth="1"/>
    <col min="5895" max="5895" width="15.140625" style="123" customWidth="1"/>
    <col min="5896" max="5896" width="19.140625" style="123" customWidth="1"/>
    <col min="5897" max="5897" width="17.5703125" style="123" customWidth="1"/>
    <col min="5898" max="5898" width="15.7109375" style="123" customWidth="1"/>
    <col min="5899" max="5899" width="17.140625" style="123" customWidth="1"/>
    <col min="5900" max="5900" width="9.140625" style="123"/>
    <col min="5901" max="5901" width="9.42578125" style="123" bestFit="1" customWidth="1"/>
    <col min="5902" max="6146" width="9.140625" style="123"/>
    <col min="6147" max="6147" width="13.140625" style="123" customWidth="1"/>
    <col min="6148" max="6148" width="16.140625" style="123" customWidth="1"/>
    <col min="6149" max="6149" width="26.85546875" style="123" customWidth="1"/>
    <col min="6150" max="6150" width="17.42578125" style="123" customWidth="1"/>
    <col min="6151" max="6151" width="15.140625" style="123" customWidth="1"/>
    <col min="6152" max="6152" width="19.140625" style="123" customWidth="1"/>
    <col min="6153" max="6153" width="17.5703125" style="123" customWidth="1"/>
    <col min="6154" max="6154" width="15.7109375" style="123" customWidth="1"/>
    <col min="6155" max="6155" width="17.140625" style="123" customWidth="1"/>
    <col min="6156" max="6156" width="9.140625" style="123"/>
    <col min="6157" max="6157" width="9.42578125" style="123" bestFit="1" customWidth="1"/>
    <col min="6158" max="6402" width="9.140625" style="123"/>
    <col min="6403" max="6403" width="13.140625" style="123" customWidth="1"/>
    <col min="6404" max="6404" width="16.140625" style="123" customWidth="1"/>
    <col min="6405" max="6405" width="26.85546875" style="123" customWidth="1"/>
    <col min="6406" max="6406" width="17.42578125" style="123" customWidth="1"/>
    <col min="6407" max="6407" width="15.140625" style="123" customWidth="1"/>
    <col min="6408" max="6408" width="19.140625" style="123" customWidth="1"/>
    <col min="6409" max="6409" width="17.5703125" style="123" customWidth="1"/>
    <col min="6410" max="6410" width="15.7109375" style="123" customWidth="1"/>
    <col min="6411" max="6411" width="17.140625" style="123" customWidth="1"/>
    <col min="6412" max="6412" width="9.140625" style="123"/>
    <col min="6413" max="6413" width="9.42578125" style="123" bestFit="1" customWidth="1"/>
    <col min="6414" max="6658" width="9.140625" style="123"/>
    <col min="6659" max="6659" width="13.140625" style="123" customWidth="1"/>
    <col min="6660" max="6660" width="16.140625" style="123" customWidth="1"/>
    <col min="6661" max="6661" width="26.85546875" style="123" customWidth="1"/>
    <col min="6662" max="6662" width="17.42578125" style="123" customWidth="1"/>
    <col min="6663" max="6663" width="15.140625" style="123" customWidth="1"/>
    <col min="6664" max="6664" width="19.140625" style="123" customWidth="1"/>
    <col min="6665" max="6665" width="17.5703125" style="123" customWidth="1"/>
    <col min="6666" max="6666" width="15.7109375" style="123" customWidth="1"/>
    <col min="6667" max="6667" width="17.140625" style="123" customWidth="1"/>
    <col min="6668" max="6668" width="9.140625" style="123"/>
    <col min="6669" max="6669" width="9.42578125" style="123" bestFit="1" customWidth="1"/>
    <col min="6670" max="6914" width="9.140625" style="123"/>
    <col min="6915" max="6915" width="13.140625" style="123" customWidth="1"/>
    <col min="6916" max="6916" width="16.140625" style="123" customWidth="1"/>
    <col min="6917" max="6917" width="26.85546875" style="123" customWidth="1"/>
    <col min="6918" max="6918" width="17.42578125" style="123" customWidth="1"/>
    <col min="6919" max="6919" width="15.140625" style="123" customWidth="1"/>
    <col min="6920" max="6920" width="19.140625" style="123" customWidth="1"/>
    <col min="6921" max="6921" width="17.5703125" style="123" customWidth="1"/>
    <col min="6922" max="6922" width="15.7109375" style="123" customWidth="1"/>
    <col min="6923" max="6923" width="17.140625" style="123" customWidth="1"/>
    <col min="6924" max="6924" width="9.140625" style="123"/>
    <col min="6925" max="6925" width="9.42578125" style="123" bestFit="1" customWidth="1"/>
    <col min="6926" max="7170" width="9.140625" style="123"/>
    <col min="7171" max="7171" width="13.140625" style="123" customWidth="1"/>
    <col min="7172" max="7172" width="16.140625" style="123" customWidth="1"/>
    <col min="7173" max="7173" width="26.85546875" style="123" customWidth="1"/>
    <col min="7174" max="7174" width="17.42578125" style="123" customWidth="1"/>
    <col min="7175" max="7175" width="15.140625" style="123" customWidth="1"/>
    <col min="7176" max="7176" width="19.140625" style="123" customWidth="1"/>
    <col min="7177" max="7177" width="17.5703125" style="123" customWidth="1"/>
    <col min="7178" max="7178" width="15.7109375" style="123" customWidth="1"/>
    <col min="7179" max="7179" width="17.140625" style="123" customWidth="1"/>
    <col min="7180" max="7180" width="9.140625" style="123"/>
    <col min="7181" max="7181" width="9.42578125" style="123" bestFit="1" customWidth="1"/>
    <col min="7182" max="7426" width="9.140625" style="123"/>
    <col min="7427" max="7427" width="13.140625" style="123" customWidth="1"/>
    <col min="7428" max="7428" width="16.140625" style="123" customWidth="1"/>
    <col min="7429" max="7429" width="26.85546875" style="123" customWidth="1"/>
    <col min="7430" max="7430" width="17.42578125" style="123" customWidth="1"/>
    <col min="7431" max="7431" width="15.140625" style="123" customWidth="1"/>
    <col min="7432" max="7432" width="19.140625" style="123" customWidth="1"/>
    <col min="7433" max="7433" width="17.5703125" style="123" customWidth="1"/>
    <col min="7434" max="7434" width="15.7109375" style="123" customWidth="1"/>
    <col min="7435" max="7435" width="17.140625" style="123" customWidth="1"/>
    <col min="7436" max="7436" width="9.140625" style="123"/>
    <col min="7437" max="7437" width="9.42578125" style="123" bestFit="1" customWidth="1"/>
    <col min="7438" max="7682" width="9.140625" style="123"/>
    <col min="7683" max="7683" width="13.140625" style="123" customWidth="1"/>
    <col min="7684" max="7684" width="16.140625" style="123" customWidth="1"/>
    <col min="7685" max="7685" width="26.85546875" style="123" customWidth="1"/>
    <col min="7686" max="7686" width="17.42578125" style="123" customWidth="1"/>
    <col min="7687" max="7687" width="15.140625" style="123" customWidth="1"/>
    <col min="7688" max="7688" width="19.140625" style="123" customWidth="1"/>
    <col min="7689" max="7689" width="17.5703125" style="123" customWidth="1"/>
    <col min="7690" max="7690" width="15.7109375" style="123" customWidth="1"/>
    <col min="7691" max="7691" width="17.140625" style="123" customWidth="1"/>
    <col min="7692" max="7692" width="9.140625" style="123"/>
    <col min="7693" max="7693" width="9.42578125" style="123" bestFit="1" customWidth="1"/>
    <col min="7694" max="7938" width="9.140625" style="123"/>
    <col min="7939" max="7939" width="13.140625" style="123" customWidth="1"/>
    <col min="7940" max="7940" width="16.140625" style="123" customWidth="1"/>
    <col min="7941" max="7941" width="26.85546875" style="123" customWidth="1"/>
    <col min="7942" max="7942" width="17.42578125" style="123" customWidth="1"/>
    <col min="7943" max="7943" width="15.140625" style="123" customWidth="1"/>
    <col min="7944" max="7944" width="19.140625" style="123" customWidth="1"/>
    <col min="7945" max="7945" width="17.5703125" style="123" customWidth="1"/>
    <col min="7946" max="7946" width="15.7109375" style="123" customWidth="1"/>
    <col min="7947" max="7947" width="17.140625" style="123" customWidth="1"/>
    <col min="7948" max="7948" width="9.140625" style="123"/>
    <col min="7949" max="7949" width="9.42578125" style="123" bestFit="1" customWidth="1"/>
    <col min="7950" max="8194" width="9.140625" style="123"/>
    <col min="8195" max="8195" width="13.140625" style="123" customWidth="1"/>
    <col min="8196" max="8196" width="16.140625" style="123" customWidth="1"/>
    <col min="8197" max="8197" width="26.85546875" style="123" customWidth="1"/>
    <col min="8198" max="8198" width="17.42578125" style="123" customWidth="1"/>
    <col min="8199" max="8199" width="15.140625" style="123" customWidth="1"/>
    <col min="8200" max="8200" width="19.140625" style="123" customWidth="1"/>
    <col min="8201" max="8201" width="17.5703125" style="123" customWidth="1"/>
    <col min="8202" max="8202" width="15.7109375" style="123" customWidth="1"/>
    <col min="8203" max="8203" width="17.140625" style="123" customWidth="1"/>
    <col min="8204" max="8204" width="9.140625" style="123"/>
    <col min="8205" max="8205" width="9.42578125" style="123" bestFit="1" customWidth="1"/>
    <col min="8206" max="8450" width="9.140625" style="123"/>
    <col min="8451" max="8451" width="13.140625" style="123" customWidth="1"/>
    <col min="8452" max="8452" width="16.140625" style="123" customWidth="1"/>
    <col min="8453" max="8453" width="26.85546875" style="123" customWidth="1"/>
    <col min="8454" max="8454" width="17.42578125" style="123" customWidth="1"/>
    <col min="8455" max="8455" width="15.140625" style="123" customWidth="1"/>
    <col min="8456" max="8456" width="19.140625" style="123" customWidth="1"/>
    <col min="8457" max="8457" width="17.5703125" style="123" customWidth="1"/>
    <col min="8458" max="8458" width="15.7109375" style="123" customWidth="1"/>
    <col min="8459" max="8459" width="17.140625" style="123" customWidth="1"/>
    <col min="8460" max="8460" width="9.140625" style="123"/>
    <col min="8461" max="8461" width="9.42578125" style="123" bestFit="1" customWidth="1"/>
    <col min="8462" max="8706" width="9.140625" style="123"/>
    <col min="8707" max="8707" width="13.140625" style="123" customWidth="1"/>
    <col min="8708" max="8708" width="16.140625" style="123" customWidth="1"/>
    <col min="8709" max="8709" width="26.85546875" style="123" customWidth="1"/>
    <col min="8710" max="8710" width="17.42578125" style="123" customWidth="1"/>
    <col min="8711" max="8711" width="15.140625" style="123" customWidth="1"/>
    <col min="8712" max="8712" width="19.140625" style="123" customWidth="1"/>
    <col min="8713" max="8713" width="17.5703125" style="123" customWidth="1"/>
    <col min="8714" max="8714" width="15.7109375" style="123" customWidth="1"/>
    <col min="8715" max="8715" width="17.140625" style="123" customWidth="1"/>
    <col min="8716" max="8716" width="9.140625" style="123"/>
    <col min="8717" max="8717" width="9.42578125" style="123" bestFit="1" customWidth="1"/>
    <col min="8718" max="8962" width="9.140625" style="123"/>
    <col min="8963" max="8963" width="13.140625" style="123" customWidth="1"/>
    <col min="8964" max="8964" width="16.140625" style="123" customWidth="1"/>
    <col min="8965" max="8965" width="26.85546875" style="123" customWidth="1"/>
    <col min="8966" max="8966" width="17.42578125" style="123" customWidth="1"/>
    <col min="8967" max="8967" width="15.140625" style="123" customWidth="1"/>
    <col min="8968" max="8968" width="19.140625" style="123" customWidth="1"/>
    <col min="8969" max="8969" width="17.5703125" style="123" customWidth="1"/>
    <col min="8970" max="8970" width="15.7109375" style="123" customWidth="1"/>
    <col min="8971" max="8971" width="17.140625" style="123" customWidth="1"/>
    <col min="8972" max="8972" width="9.140625" style="123"/>
    <col min="8973" max="8973" width="9.42578125" style="123" bestFit="1" customWidth="1"/>
    <col min="8974" max="9218" width="9.140625" style="123"/>
    <col min="9219" max="9219" width="13.140625" style="123" customWidth="1"/>
    <col min="9220" max="9220" width="16.140625" style="123" customWidth="1"/>
    <col min="9221" max="9221" width="26.85546875" style="123" customWidth="1"/>
    <col min="9222" max="9222" width="17.42578125" style="123" customWidth="1"/>
    <col min="9223" max="9223" width="15.140625" style="123" customWidth="1"/>
    <col min="9224" max="9224" width="19.140625" style="123" customWidth="1"/>
    <col min="9225" max="9225" width="17.5703125" style="123" customWidth="1"/>
    <col min="9226" max="9226" width="15.7109375" style="123" customWidth="1"/>
    <col min="9227" max="9227" width="17.140625" style="123" customWidth="1"/>
    <col min="9228" max="9228" width="9.140625" style="123"/>
    <col min="9229" max="9229" width="9.42578125" style="123" bestFit="1" customWidth="1"/>
    <col min="9230" max="9474" width="9.140625" style="123"/>
    <col min="9475" max="9475" width="13.140625" style="123" customWidth="1"/>
    <col min="9476" max="9476" width="16.140625" style="123" customWidth="1"/>
    <col min="9477" max="9477" width="26.85546875" style="123" customWidth="1"/>
    <col min="9478" max="9478" width="17.42578125" style="123" customWidth="1"/>
    <col min="9479" max="9479" width="15.140625" style="123" customWidth="1"/>
    <col min="9480" max="9480" width="19.140625" style="123" customWidth="1"/>
    <col min="9481" max="9481" width="17.5703125" style="123" customWidth="1"/>
    <col min="9482" max="9482" width="15.7109375" style="123" customWidth="1"/>
    <col min="9483" max="9483" width="17.140625" style="123" customWidth="1"/>
    <col min="9484" max="9484" width="9.140625" style="123"/>
    <col min="9485" max="9485" width="9.42578125" style="123" bestFit="1" customWidth="1"/>
    <col min="9486" max="9730" width="9.140625" style="123"/>
    <col min="9731" max="9731" width="13.140625" style="123" customWidth="1"/>
    <col min="9732" max="9732" width="16.140625" style="123" customWidth="1"/>
    <col min="9733" max="9733" width="26.85546875" style="123" customWidth="1"/>
    <col min="9734" max="9734" width="17.42578125" style="123" customWidth="1"/>
    <col min="9735" max="9735" width="15.140625" style="123" customWidth="1"/>
    <col min="9736" max="9736" width="19.140625" style="123" customWidth="1"/>
    <col min="9737" max="9737" width="17.5703125" style="123" customWidth="1"/>
    <col min="9738" max="9738" width="15.7109375" style="123" customWidth="1"/>
    <col min="9739" max="9739" width="17.140625" style="123" customWidth="1"/>
    <col min="9740" max="9740" width="9.140625" style="123"/>
    <col min="9741" max="9741" width="9.42578125" style="123" bestFit="1" customWidth="1"/>
    <col min="9742" max="9986" width="9.140625" style="123"/>
    <col min="9987" max="9987" width="13.140625" style="123" customWidth="1"/>
    <col min="9988" max="9988" width="16.140625" style="123" customWidth="1"/>
    <col min="9989" max="9989" width="26.85546875" style="123" customWidth="1"/>
    <col min="9990" max="9990" width="17.42578125" style="123" customWidth="1"/>
    <col min="9991" max="9991" width="15.140625" style="123" customWidth="1"/>
    <col min="9992" max="9992" width="19.140625" style="123" customWidth="1"/>
    <col min="9993" max="9993" width="17.5703125" style="123" customWidth="1"/>
    <col min="9994" max="9994" width="15.7109375" style="123" customWidth="1"/>
    <col min="9995" max="9995" width="17.140625" style="123" customWidth="1"/>
    <col min="9996" max="9996" width="9.140625" style="123"/>
    <col min="9997" max="9997" width="9.42578125" style="123" bestFit="1" customWidth="1"/>
    <col min="9998" max="10242" width="9.140625" style="123"/>
    <col min="10243" max="10243" width="13.140625" style="123" customWidth="1"/>
    <col min="10244" max="10244" width="16.140625" style="123" customWidth="1"/>
    <col min="10245" max="10245" width="26.85546875" style="123" customWidth="1"/>
    <col min="10246" max="10246" width="17.42578125" style="123" customWidth="1"/>
    <col min="10247" max="10247" width="15.140625" style="123" customWidth="1"/>
    <col min="10248" max="10248" width="19.140625" style="123" customWidth="1"/>
    <col min="10249" max="10249" width="17.5703125" style="123" customWidth="1"/>
    <col min="10250" max="10250" width="15.7109375" style="123" customWidth="1"/>
    <col min="10251" max="10251" width="17.140625" style="123" customWidth="1"/>
    <col min="10252" max="10252" width="9.140625" style="123"/>
    <col min="10253" max="10253" width="9.42578125" style="123" bestFit="1" customWidth="1"/>
    <col min="10254" max="10498" width="9.140625" style="123"/>
    <col min="10499" max="10499" width="13.140625" style="123" customWidth="1"/>
    <col min="10500" max="10500" width="16.140625" style="123" customWidth="1"/>
    <col min="10501" max="10501" width="26.85546875" style="123" customWidth="1"/>
    <col min="10502" max="10502" width="17.42578125" style="123" customWidth="1"/>
    <col min="10503" max="10503" width="15.140625" style="123" customWidth="1"/>
    <col min="10504" max="10504" width="19.140625" style="123" customWidth="1"/>
    <col min="10505" max="10505" width="17.5703125" style="123" customWidth="1"/>
    <col min="10506" max="10506" width="15.7109375" style="123" customWidth="1"/>
    <col min="10507" max="10507" width="17.140625" style="123" customWidth="1"/>
    <col min="10508" max="10508" width="9.140625" style="123"/>
    <col min="10509" max="10509" width="9.42578125" style="123" bestFit="1" customWidth="1"/>
    <col min="10510" max="10754" width="9.140625" style="123"/>
    <col min="10755" max="10755" width="13.140625" style="123" customWidth="1"/>
    <col min="10756" max="10756" width="16.140625" style="123" customWidth="1"/>
    <col min="10757" max="10757" width="26.85546875" style="123" customWidth="1"/>
    <col min="10758" max="10758" width="17.42578125" style="123" customWidth="1"/>
    <col min="10759" max="10759" width="15.140625" style="123" customWidth="1"/>
    <col min="10760" max="10760" width="19.140625" style="123" customWidth="1"/>
    <col min="10761" max="10761" width="17.5703125" style="123" customWidth="1"/>
    <col min="10762" max="10762" width="15.7109375" style="123" customWidth="1"/>
    <col min="10763" max="10763" width="17.140625" style="123" customWidth="1"/>
    <col min="10764" max="10764" width="9.140625" style="123"/>
    <col min="10765" max="10765" width="9.42578125" style="123" bestFit="1" customWidth="1"/>
    <col min="10766" max="11010" width="9.140625" style="123"/>
    <col min="11011" max="11011" width="13.140625" style="123" customWidth="1"/>
    <col min="11012" max="11012" width="16.140625" style="123" customWidth="1"/>
    <col min="11013" max="11013" width="26.85546875" style="123" customWidth="1"/>
    <col min="11014" max="11014" width="17.42578125" style="123" customWidth="1"/>
    <col min="11015" max="11015" width="15.140625" style="123" customWidth="1"/>
    <col min="11016" max="11016" width="19.140625" style="123" customWidth="1"/>
    <col min="11017" max="11017" width="17.5703125" style="123" customWidth="1"/>
    <col min="11018" max="11018" width="15.7109375" style="123" customWidth="1"/>
    <col min="11019" max="11019" width="17.140625" style="123" customWidth="1"/>
    <col min="11020" max="11020" width="9.140625" style="123"/>
    <col min="11021" max="11021" width="9.42578125" style="123" bestFit="1" customWidth="1"/>
    <col min="11022" max="11266" width="9.140625" style="123"/>
    <col min="11267" max="11267" width="13.140625" style="123" customWidth="1"/>
    <col min="11268" max="11268" width="16.140625" style="123" customWidth="1"/>
    <col min="11269" max="11269" width="26.85546875" style="123" customWidth="1"/>
    <col min="11270" max="11270" width="17.42578125" style="123" customWidth="1"/>
    <col min="11271" max="11271" width="15.140625" style="123" customWidth="1"/>
    <col min="11272" max="11272" width="19.140625" style="123" customWidth="1"/>
    <col min="11273" max="11273" width="17.5703125" style="123" customWidth="1"/>
    <col min="11274" max="11274" width="15.7109375" style="123" customWidth="1"/>
    <col min="11275" max="11275" width="17.140625" style="123" customWidth="1"/>
    <col min="11276" max="11276" width="9.140625" style="123"/>
    <col min="11277" max="11277" width="9.42578125" style="123" bestFit="1" customWidth="1"/>
    <col min="11278" max="11522" width="9.140625" style="123"/>
    <col min="11523" max="11523" width="13.140625" style="123" customWidth="1"/>
    <col min="11524" max="11524" width="16.140625" style="123" customWidth="1"/>
    <col min="11525" max="11525" width="26.85546875" style="123" customWidth="1"/>
    <col min="11526" max="11526" width="17.42578125" style="123" customWidth="1"/>
    <col min="11527" max="11527" width="15.140625" style="123" customWidth="1"/>
    <col min="11528" max="11528" width="19.140625" style="123" customWidth="1"/>
    <col min="11529" max="11529" width="17.5703125" style="123" customWidth="1"/>
    <col min="11530" max="11530" width="15.7109375" style="123" customWidth="1"/>
    <col min="11531" max="11531" width="17.140625" style="123" customWidth="1"/>
    <col min="11532" max="11532" width="9.140625" style="123"/>
    <col min="11533" max="11533" width="9.42578125" style="123" bestFit="1" customWidth="1"/>
    <col min="11534" max="11778" width="9.140625" style="123"/>
    <col min="11779" max="11779" width="13.140625" style="123" customWidth="1"/>
    <col min="11780" max="11780" width="16.140625" style="123" customWidth="1"/>
    <col min="11781" max="11781" width="26.85546875" style="123" customWidth="1"/>
    <col min="11782" max="11782" width="17.42578125" style="123" customWidth="1"/>
    <col min="11783" max="11783" width="15.140625" style="123" customWidth="1"/>
    <col min="11784" max="11784" width="19.140625" style="123" customWidth="1"/>
    <col min="11785" max="11785" width="17.5703125" style="123" customWidth="1"/>
    <col min="11786" max="11786" width="15.7109375" style="123" customWidth="1"/>
    <col min="11787" max="11787" width="17.140625" style="123" customWidth="1"/>
    <col min="11788" max="11788" width="9.140625" style="123"/>
    <col min="11789" max="11789" width="9.42578125" style="123" bestFit="1" customWidth="1"/>
    <col min="11790" max="12034" width="9.140625" style="123"/>
    <col min="12035" max="12035" width="13.140625" style="123" customWidth="1"/>
    <col min="12036" max="12036" width="16.140625" style="123" customWidth="1"/>
    <col min="12037" max="12037" width="26.85546875" style="123" customWidth="1"/>
    <col min="12038" max="12038" width="17.42578125" style="123" customWidth="1"/>
    <col min="12039" max="12039" width="15.140625" style="123" customWidth="1"/>
    <col min="12040" max="12040" width="19.140625" style="123" customWidth="1"/>
    <col min="12041" max="12041" width="17.5703125" style="123" customWidth="1"/>
    <col min="12042" max="12042" width="15.7109375" style="123" customWidth="1"/>
    <col min="12043" max="12043" width="17.140625" style="123" customWidth="1"/>
    <col min="12044" max="12044" width="9.140625" style="123"/>
    <col min="12045" max="12045" width="9.42578125" style="123" bestFit="1" customWidth="1"/>
    <col min="12046" max="12290" width="9.140625" style="123"/>
    <col min="12291" max="12291" width="13.140625" style="123" customWidth="1"/>
    <col min="12292" max="12292" width="16.140625" style="123" customWidth="1"/>
    <col min="12293" max="12293" width="26.85546875" style="123" customWidth="1"/>
    <col min="12294" max="12294" width="17.42578125" style="123" customWidth="1"/>
    <col min="12295" max="12295" width="15.140625" style="123" customWidth="1"/>
    <col min="12296" max="12296" width="19.140625" style="123" customWidth="1"/>
    <col min="12297" max="12297" width="17.5703125" style="123" customWidth="1"/>
    <col min="12298" max="12298" width="15.7109375" style="123" customWidth="1"/>
    <col min="12299" max="12299" width="17.140625" style="123" customWidth="1"/>
    <col min="12300" max="12300" width="9.140625" style="123"/>
    <col min="12301" max="12301" width="9.42578125" style="123" bestFit="1" customWidth="1"/>
    <col min="12302" max="12546" width="9.140625" style="123"/>
    <col min="12547" max="12547" width="13.140625" style="123" customWidth="1"/>
    <col min="12548" max="12548" width="16.140625" style="123" customWidth="1"/>
    <col min="12549" max="12549" width="26.85546875" style="123" customWidth="1"/>
    <col min="12550" max="12550" width="17.42578125" style="123" customWidth="1"/>
    <col min="12551" max="12551" width="15.140625" style="123" customWidth="1"/>
    <col min="12552" max="12552" width="19.140625" style="123" customWidth="1"/>
    <col min="12553" max="12553" width="17.5703125" style="123" customWidth="1"/>
    <col min="12554" max="12554" width="15.7109375" style="123" customWidth="1"/>
    <col min="12555" max="12555" width="17.140625" style="123" customWidth="1"/>
    <col min="12556" max="12556" width="9.140625" style="123"/>
    <col min="12557" max="12557" width="9.42578125" style="123" bestFit="1" customWidth="1"/>
    <col min="12558" max="12802" width="9.140625" style="123"/>
    <col min="12803" max="12803" width="13.140625" style="123" customWidth="1"/>
    <col min="12804" max="12804" width="16.140625" style="123" customWidth="1"/>
    <col min="12805" max="12805" width="26.85546875" style="123" customWidth="1"/>
    <col min="12806" max="12806" width="17.42578125" style="123" customWidth="1"/>
    <col min="12807" max="12807" width="15.140625" style="123" customWidth="1"/>
    <col min="12808" max="12808" width="19.140625" style="123" customWidth="1"/>
    <col min="12809" max="12809" width="17.5703125" style="123" customWidth="1"/>
    <col min="12810" max="12810" width="15.7109375" style="123" customWidth="1"/>
    <col min="12811" max="12811" width="17.140625" style="123" customWidth="1"/>
    <col min="12812" max="12812" width="9.140625" style="123"/>
    <col min="12813" max="12813" width="9.42578125" style="123" bestFit="1" customWidth="1"/>
    <col min="12814" max="13058" width="9.140625" style="123"/>
    <col min="13059" max="13059" width="13.140625" style="123" customWidth="1"/>
    <col min="13060" max="13060" width="16.140625" style="123" customWidth="1"/>
    <col min="13061" max="13061" width="26.85546875" style="123" customWidth="1"/>
    <col min="13062" max="13062" width="17.42578125" style="123" customWidth="1"/>
    <col min="13063" max="13063" width="15.140625" style="123" customWidth="1"/>
    <col min="13064" max="13064" width="19.140625" style="123" customWidth="1"/>
    <col min="13065" max="13065" width="17.5703125" style="123" customWidth="1"/>
    <col min="13066" max="13066" width="15.7109375" style="123" customWidth="1"/>
    <col min="13067" max="13067" width="17.140625" style="123" customWidth="1"/>
    <col min="13068" max="13068" width="9.140625" style="123"/>
    <col min="13069" max="13069" width="9.42578125" style="123" bestFit="1" customWidth="1"/>
    <col min="13070" max="13314" width="9.140625" style="123"/>
    <col min="13315" max="13315" width="13.140625" style="123" customWidth="1"/>
    <col min="13316" max="13316" width="16.140625" style="123" customWidth="1"/>
    <col min="13317" max="13317" width="26.85546875" style="123" customWidth="1"/>
    <col min="13318" max="13318" width="17.42578125" style="123" customWidth="1"/>
    <col min="13319" max="13319" width="15.140625" style="123" customWidth="1"/>
    <col min="13320" max="13320" width="19.140625" style="123" customWidth="1"/>
    <col min="13321" max="13321" width="17.5703125" style="123" customWidth="1"/>
    <col min="13322" max="13322" width="15.7109375" style="123" customWidth="1"/>
    <col min="13323" max="13323" width="17.140625" style="123" customWidth="1"/>
    <col min="13324" max="13324" width="9.140625" style="123"/>
    <col min="13325" max="13325" width="9.42578125" style="123" bestFit="1" customWidth="1"/>
    <col min="13326" max="13570" width="9.140625" style="123"/>
    <col min="13571" max="13571" width="13.140625" style="123" customWidth="1"/>
    <col min="13572" max="13572" width="16.140625" style="123" customWidth="1"/>
    <col min="13573" max="13573" width="26.85546875" style="123" customWidth="1"/>
    <col min="13574" max="13574" width="17.42578125" style="123" customWidth="1"/>
    <col min="13575" max="13575" width="15.140625" style="123" customWidth="1"/>
    <col min="13576" max="13576" width="19.140625" style="123" customWidth="1"/>
    <col min="13577" max="13577" width="17.5703125" style="123" customWidth="1"/>
    <col min="13578" max="13578" width="15.7109375" style="123" customWidth="1"/>
    <col min="13579" max="13579" width="17.140625" style="123" customWidth="1"/>
    <col min="13580" max="13580" width="9.140625" style="123"/>
    <col min="13581" max="13581" width="9.42578125" style="123" bestFit="1" customWidth="1"/>
    <col min="13582" max="13826" width="9.140625" style="123"/>
    <col min="13827" max="13827" width="13.140625" style="123" customWidth="1"/>
    <col min="13828" max="13828" width="16.140625" style="123" customWidth="1"/>
    <col min="13829" max="13829" width="26.85546875" style="123" customWidth="1"/>
    <col min="13830" max="13830" width="17.42578125" style="123" customWidth="1"/>
    <col min="13831" max="13831" width="15.140625" style="123" customWidth="1"/>
    <col min="13832" max="13832" width="19.140625" style="123" customWidth="1"/>
    <col min="13833" max="13833" width="17.5703125" style="123" customWidth="1"/>
    <col min="13834" max="13834" width="15.7109375" style="123" customWidth="1"/>
    <col min="13835" max="13835" width="17.140625" style="123" customWidth="1"/>
    <col min="13836" max="13836" width="9.140625" style="123"/>
    <col min="13837" max="13837" width="9.42578125" style="123" bestFit="1" customWidth="1"/>
    <col min="13838" max="14082" width="9.140625" style="123"/>
    <col min="14083" max="14083" width="13.140625" style="123" customWidth="1"/>
    <col min="14084" max="14084" width="16.140625" style="123" customWidth="1"/>
    <col min="14085" max="14085" width="26.85546875" style="123" customWidth="1"/>
    <col min="14086" max="14086" width="17.42578125" style="123" customWidth="1"/>
    <col min="14087" max="14087" width="15.140625" style="123" customWidth="1"/>
    <col min="14088" max="14088" width="19.140625" style="123" customWidth="1"/>
    <col min="14089" max="14089" width="17.5703125" style="123" customWidth="1"/>
    <col min="14090" max="14090" width="15.7109375" style="123" customWidth="1"/>
    <col min="14091" max="14091" width="17.140625" style="123" customWidth="1"/>
    <col min="14092" max="14092" width="9.140625" style="123"/>
    <col min="14093" max="14093" width="9.42578125" style="123" bestFit="1" customWidth="1"/>
    <col min="14094" max="14338" width="9.140625" style="123"/>
    <col min="14339" max="14339" width="13.140625" style="123" customWidth="1"/>
    <col min="14340" max="14340" width="16.140625" style="123" customWidth="1"/>
    <col min="14341" max="14341" width="26.85546875" style="123" customWidth="1"/>
    <col min="14342" max="14342" width="17.42578125" style="123" customWidth="1"/>
    <col min="14343" max="14343" width="15.140625" style="123" customWidth="1"/>
    <col min="14344" max="14344" width="19.140625" style="123" customWidth="1"/>
    <col min="14345" max="14345" width="17.5703125" style="123" customWidth="1"/>
    <col min="14346" max="14346" width="15.7109375" style="123" customWidth="1"/>
    <col min="14347" max="14347" width="17.140625" style="123" customWidth="1"/>
    <col min="14348" max="14348" width="9.140625" style="123"/>
    <col min="14349" max="14349" width="9.42578125" style="123" bestFit="1" customWidth="1"/>
    <col min="14350" max="14594" width="9.140625" style="123"/>
    <col min="14595" max="14595" width="13.140625" style="123" customWidth="1"/>
    <col min="14596" max="14596" width="16.140625" style="123" customWidth="1"/>
    <col min="14597" max="14597" width="26.85546875" style="123" customWidth="1"/>
    <col min="14598" max="14598" width="17.42578125" style="123" customWidth="1"/>
    <col min="14599" max="14599" width="15.140625" style="123" customWidth="1"/>
    <col min="14600" max="14600" width="19.140625" style="123" customWidth="1"/>
    <col min="14601" max="14601" width="17.5703125" style="123" customWidth="1"/>
    <col min="14602" max="14602" width="15.7109375" style="123" customWidth="1"/>
    <col min="14603" max="14603" width="17.140625" style="123" customWidth="1"/>
    <col min="14604" max="14604" width="9.140625" style="123"/>
    <col min="14605" max="14605" width="9.42578125" style="123" bestFit="1" customWidth="1"/>
    <col min="14606" max="14850" width="9.140625" style="123"/>
    <col min="14851" max="14851" width="13.140625" style="123" customWidth="1"/>
    <col min="14852" max="14852" width="16.140625" style="123" customWidth="1"/>
    <col min="14853" max="14853" width="26.85546875" style="123" customWidth="1"/>
    <col min="14854" max="14854" width="17.42578125" style="123" customWidth="1"/>
    <col min="14855" max="14855" width="15.140625" style="123" customWidth="1"/>
    <col min="14856" max="14856" width="19.140625" style="123" customWidth="1"/>
    <col min="14857" max="14857" width="17.5703125" style="123" customWidth="1"/>
    <col min="14858" max="14858" width="15.7109375" style="123" customWidth="1"/>
    <col min="14859" max="14859" width="17.140625" style="123" customWidth="1"/>
    <col min="14860" max="14860" width="9.140625" style="123"/>
    <col min="14861" max="14861" width="9.42578125" style="123" bestFit="1" customWidth="1"/>
    <col min="14862" max="15106" width="9.140625" style="123"/>
    <col min="15107" max="15107" width="13.140625" style="123" customWidth="1"/>
    <col min="15108" max="15108" width="16.140625" style="123" customWidth="1"/>
    <col min="15109" max="15109" width="26.85546875" style="123" customWidth="1"/>
    <col min="15110" max="15110" width="17.42578125" style="123" customWidth="1"/>
    <col min="15111" max="15111" width="15.140625" style="123" customWidth="1"/>
    <col min="15112" max="15112" width="19.140625" style="123" customWidth="1"/>
    <col min="15113" max="15113" width="17.5703125" style="123" customWidth="1"/>
    <col min="15114" max="15114" width="15.7109375" style="123" customWidth="1"/>
    <col min="15115" max="15115" width="17.140625" style="123" customWidth="1"/>
    <col min="15116" max="15116" width="9.140625" style="123"/>
    <col min="15117" max="15117" width="9.42578125" style="123" bestFit="1" customWidth="1"/>
    <col min="15118" max="15362" width="9.140625" style="123"/>
    <col min="15363" max="15363" width="13.140625" style="123" customWidth="1"/>
    <col min="15364" max="15364" width="16.140625" style="123" customWidth="1"/>
    <col min="15365" max="15365" width="26.85546875" style="123" customWidth="1"/>
    <col min="15366" max="15366" width="17.42578125" style="123" customWidth="1"/>
    <col min="15367" max="15367" width="15.140625" style="123" customWidth="1"/>
    <col min="15368" max="15368" width="19.140625" style="123" customWidth="1"/>
    <col min="15369" max="15369" width="17.5703125" style="123" customWidth="1"/>
    <col min="15370" max="15370" width="15.7109375" style="123" customWidth="1"/>
    <col min="15371" max="15371" width="17.140625" style="123" customWidth="1"/>
    <col min="15372" max="15372" width="9.140625" style="123"/>
    <col min="15373" max="15373" width="9.42578125" style="123" bestFit="1" customWidth="1"/>
    <col min="15374" max="15618" width="9.140625" style="123"/>
    <col min="15619" max="15619" width="13.140625" style="123" customWidth="1"/>
    <col min="15620" max="15620" width="16.140625" style="123" customWidth="1"/>
    <col min="15621" max="15621" width="26.85546875" style="123" customWidth="1"/>
    <col min="15622" max="15622" width="17.42578125" style="123" customWidth="1"/>
    <col min="15623" max="15623" width="15.140625" style="123" customWidth="1"/>
    <col min="15624" max="15624" width="19.140625" style="123" customWidth="1"/>
    <col min="15625" max="15625" width="17.5703125" style="123" customWidth="1"/>
    <col min="15626" max="15626" width="15.7109375" style="123" customWidth="1"/>
    <col min="15627" max="15627" width="17.140625" style="123" customWidth="1"/>
    <col min="15628" max="15628" width="9.140625" style="123"/>
    <col min="15629" max="15629" width="9.42578125" style="123" bestFit="1" customWidth="1"/>
    <col min="15630" max="15874" width="9.140625" style="123"/>
    <col min="15875" max="15875" width="13.140625" style="123" customWidth="1"/>
    <col min="15876" max="15876" width="16.140625" style="123" customWidth="1"/>
    <col min="15877" max="15877" width="26.85546875" style="123" customWidth="1"/>
    <col min="15878" max="15878" width="17.42578125" style="123" customWidth="1"/>
    <col min="15879" max="15879" width="15.140625" style="123" customWidth="1"/>
    <col min="15880" max="15880" width="19.140625" style="123" customWidth="1"/>
    <col min="15881" max="15881" width="17.5703125" style="123" customWidth="1"/>
    <col min="15882" max="15882" width="15.7109375" style="123" customWidth="1"/>
    <col min="15883" max="15883" width="17.140625" style="123" customWidth="1"/>
    <col min="15884" max="15884" width="9.140625" style="123"/>
    <col min="15885" max="15885" width="9.42578125" style="123" bestFit="1" customWidth="1"/>
    <col min="15886" max="16130" width="9.140625" style="123"/>
    <col min="16131" max="16131" width="13.140625" style="123" customWidth="1"/>
    <col min="16132" max="16132" width="16.140625" style="123" customWidth="1"/>
    <col min="16133" max="16133" width="26.85546875" style="123" customWidth="1"/>
    <col min="16134" max="16134" width="17.42578125" style="123" customWidth="1"/>
    <col min="16135" max="16135" width="15.140625" style="123" customWidth="1"/>
    <col min="16136" max="16136" width="19.140625" style="123" customWidth="1"/>
    <col min="16137" max="16137" width="17.5703125" style="123" customWidth="1"/>
    <col min="16138" max="16138" width="15.7109375" style="123" customWidth="1"/>
    <col min="16139" max="16139" width="17.140625" style="123" customWidth="1"/>
    <col min="16140" max="16140" width="9.140625" style="123"/>
    <col min="16141" max="16141" width="9.42578125" style="123" bestFit="1" customWidth="1"/>
    <col min="16142" max="16384" width="9.140625" style="123"/>
  </cols>
  <sheetData>
    <row r="1" spans="1:11" ht="15" customHeight="1" x14ac:dyDescent="0.25">
      <c r="A1" s="1115" t="s">
        <v>156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</row>
    <row r="2" spans="1:11" x14ac:dyDescent="0.25">
      <c r="A2" s="1116"/>
      <c r="B2" s="1116"/>
      <c r="C2" s="1116"/>
      <c r="D2" s="1116"/>
      <c r="E2" s="1116"/>
      <c r="F2" s="1116"/>
      <c r="G2" s="1116"/>
      <c r="H2" s="1116"/>
      <c r="I2" s="1116"/>
      <c r="J2" s="1116"/>
      <c r="K2" s="1116"/>
    </row>
    <row r="3" spans="1:11" ht="45" customHeight="1" x14ac:dyDescent="0.25">
      <c r="A3" s="1081" t="s">
        <v>735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</row>
    <row r="6" spans="1:11" s="1118" customFormat="1" ht="39.75" customHeight="1" x14ac:dyDescent="0.25">
      <c r="A6" s="1117" t="s">
        <v>63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</row>
    <row r="8" spans="1:11" s="1118" customFormat="1" x14ac:dyDescent="0.25">
      <c r="A8" s="1117" t="s">
        <v>110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</row>
    <row r="9" spans="1:11" s="1118" customFormat="1" x14ac:dyDescent="0.25"/>
    <row r="10" spans="1:11" s="1118" customFormat="1" x14ac:dyDescent="0.25">
      <c r="A10" s="776" t="s">
        <v>65</v>
      </c>
      <c r="B10" s="776"/>
      <c r="C10" s="776"/>
      <c r="D10" s="728" t="s">
        <v>41</v>
      </c>
      <c r="E10" s="728"/>
      <c r="F10" s="728"/>
      <c r="G10" s="728"/>
      <c r="H10" s="728"/>
      <c r="I10" s="728"/>
      <c r="J10" s="728"/>
      <c r="K10" s="728"/>
    </row>
    <row r="11" spans="1:11" s="1118" customFormat="1" x14ac:dyDescent="0.25">
      <c r="A11" s="776"/>
      <c r="B11" s="776"/>
      <c r="C11" s="776"/>
      <c r="D11" s="779" t="s">
        <v>66</v>
      </c>
      <c r="E11" s="780"/>
      <c r="F11" s="780"/>
      <c r="G11" s="653"/>
      <c r="H11" s="779" t="s">
        <v>67</v>
      </c>
      <c r="I11" s="780"/>
      <c r="J11" s="780"/>
      <c r="K11" s="653"/>
    </row>
    <row r="12" spans="1:11" s="1118" customFormat="1" ht="33.75" thickBot="1" x14ac:dyDescent="0.3">
      <c r="A12" s="776"/>
      <c r="B12" s="776"/>
      <c r="C12" s="776"/>
      <c r="D12" s="23" t="s">
        <v>458</v>
      </c>
      <c r="E12" s="23" t="s">
        <v>16</v>
      </c>
      <c r="F12" s="23" t="s">
        <v>17</v>
      </c>
      <c r="G12" s="534" t="s">
        <v>7</v>
      </c>
      <c r="H12" s="23" t="s">
        <v>458</v>
      </c>
      <c r="I12" s="23" t="s">
        <v>16</v>
      </c>
      <c r="J12" s="23" t="s">
        <v>17</v>
      </c>
      <c r="K12" s="522" t="s">
        <v>7</v>
      </c>
    </row>
    <row r="13" spans="1:11" s="1118" customFormat="1" x14ac:dyDescent="0.25">
      <c r="A13" s="681" t="s">
        <v>68</v>
      </c>
      <c r="B13" s="682"/>
      <c r="C13" s="685" t="s">
        <v>38</v>
      </c>
      <c r="D13" s="686"/>
      <c r="E13" s="686"/>
      <c r="F13" s="686"/>
      <c r="G13" s="686"/>
      <c r="H13" s="686"/>
      <c r="I13" s="686"/>
      <c r="J13" s="686"/>
      <c r="K13" s="687"/>
    </row>
    <row r="14" spans="1:11" s="1118" customFormat="1" x14ac:dyDescent="0.25">
      <c r="A14" s="683"/>
      <c r="B14" s="684"/>
      <c r="C14" s="781" t="s">
        <v>158</v>
      </c>
      <c r="D14" s="782"/>
      <c r="E14" s="782"/>
      <c r="F14" s="782"/>
      <c r="G14" s="782"/>
      <c r="H14" s="782"/>
      <c r="I14" s="782"/>
      <c r="J14" s="782"/>
      <c r="K14" s="783"/>
    </row>
    <row r="15" spans="1:11" s="1118" customFormat="1" x14ac:dyDescent="0.25">
      <c r="A15" s="1119">
        <v>1047</v>
      </c>
      <c r="B15" s="653" t="s">
        <v>1098</v>
      </c>
      <c r="C15" s="665" t="s">
        <v>72</v>
      </c>
      <c r="D15" s="666"/>
      <c r="E15" s="666"/>
      <c r="F15" s="666"/>
      <c r="G15" s="666"/>
      <c r="H15" s="666"/>
      <c r="I15" s="666"/>
      <c r="J15" s="666"/>
      <c r="K15" s="667"/>
    </row>
    <row r="16" spans="1:11" s="1118" customFormat="1" ht="17.25" thickBot="1" x14ac:dyDescent="0.3">
      <c r="A16" s="1119"/>
      <c r="B16" s="653"/>
      <c r="C16" s="785" t="s">
        <v>113</v>
      </c>
      <c r="D16" s="786"/>
      <c r="E16" s="786"/>
      <c r="F16" s="786"/>
      <c r="G16" s="786"/>
      <c r="H16" s="786"/>
      <c r="I16" s="786"/>
      <c r="J16" s="786"/>
      <c r="K16" s="787"/>
    </row>
    <row r="17" spans="1:11" s="1118" customFormat="1" ht="33.75" thickBot="1" x14ac:dyDescent="0.3">
      <c r="A17" s="768" t="s">
        <v>114</v>
      </c>
      <c r="B17" s="769"/>
      <c r="C17" s="530" t="s">
        <v>115</v>
      </c>
      <c r="D17" s="1120">
        <v>2</v>
      </c>
      <c r="E17" s="1120">
        <v>2</v>
      </c>
      <c r="F17" s="1120">
        <v>2</v>
      </c>
      <c r="G17" s="1120">
        <v>2</v>
      </c>
      <c r="H17" s="1121"/>
      <c r="I17" s="1121"/>
      <c r="J17" s="1121"/>
      <c r="K17" s="525"/>
    </row>
    <row r="18" spans="1:11" s="1118" customFormat="1" ht="17.25" thickBot="1" x14ac:dyDescent="0.3">
      <c r="A18" s="768" t="s">
        <v>116</v>
      </c>
      <c r="B18" s="769"/>
      <c r="C18" s="530"/>
      <c r="D18" s="526" t="s">
        <v>74</v>
      </c>
      <c r="E18" s="526" t="s">
        <v>74</v>
      </c>
      <c r="F18" s="526" t="s">
        <v>74</v>
      </c>
      <c r="G18" s="526" t="s">
        <v>74</v>
      </c>
      <c r="H18" s="109">
        <f>SUM(Armavir!C34,Armavir!C36)</f>
        <v>10000</v>
      </c>
      <c r="I18" s="109">
        <f>SUM(Armavir!D34,Armavir!D36)</f>
        <v>40000</v>
      </c>
      <c r="J18" s="109">
        <f>SUM(Armavir!E34,Armavir!E36)</f>
        <v>40000</v>
      </c>
      <c r="K18" s="109">
        <f>SUM(Armavir!F34,Armavir!F36)</f>
        <v>40000</v>
      </c>
    </row>
    <row r="19" spans="1:11" s="1118" customFormat="1" ht="17.25" thickBot="1" x14ac:dyDescent="0.3">
      <c r="A19" s="768" t="s">
        <v>117</v>
      </c>
      <c r="B19" s="627"/>
      <c r="C19" s="769"/>
      <c r="D19" s="532"/>
      <c r="E19" s="532"/>
      <c r="F19" s="532"/>
      <c r="G19" s="526"/>
      <c r="H19" s="527"/>
      <c r="I19" s="527"/>
      <c r="J19" s="527"/>
      <c r="K19" s="525"/>
    </row>
    <row r="20" spans="1:11" s="1118" customFormat="1" x14ac:dyDescent="0.25">
      <c r="A20" s="770" t="s">
        <v>118</v>
      </c>
      <c r="B20" s="771"/>
      <c r="C20" s="771"/>
      <c r="D20" s="771"/>
      <c r="E20" s="771"/>
      <c r="F20" s="771"/>
      <c r="G20" s="771"/>
      <c r="H20" s="771"/>
      <c r="I20" s="771"/>
      <c r="J20" s="771"/>
      <c r="K20" s="772"/>
    </row>
    <row r="21" spans="1:11" s="1118" customFormat="1" ht="17.25" thickBot="1" x14ac:dyDescent="0.3">
      <c r="A21" s="618" t="s">
        <v>119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20"/>
    </row>
    <row r="22" spans="1:11" s="1118" customFormat="1" x14ac:dyDescent="0.25">
      <c r="A22" s="631" t="s">
        <v>80</v>
      </c>
      <c r="B22" s="632"/>
      <c r="C22" s="632"/>
      <c r="D22" s="632"/>
      <c r="E22" s="632"/>
      <c r="F22" s="632"/>
      <c r="G22" s="632"/>
      <c r="H22" s="633"/>
      <c r="I22" s="633"/>
      <c r="J22" s="633"/>
      <c r="K22" s="634"/>
    </row>
    <row r="23" spans="1:11" s="1118" customFormat="1" ht="40.5" customHeight="1" thickBot="1" x14ac:dyDescent="0.35">
      <c r="A23" s="1122" t="s">
        <v>1176</v>
      </c>
      <c r="B23" s="1123"/>
      <c r="C23" s="1123"/>
      <c r="D23" s="1123"/>
      <c r="E23" s="1123"/>
      <c r="F23" s="1123"/>
      <c r="G23" s="1123"/>
      <c r="H23" s="1123"/>
      <c r="I23" s="1123"/>
      <c r="J23" s="1123"/>
      <c r="K23" s="1124"/>
    </row>
    <row r="24" spans="1:11" s="1118" customFormat="1" ht="31.5" customHeight="1" x14ac:dyDescent="0.25">
      <c r="A24" s="631" t="s">
        <v>81</v>
      </c>
      <c r="B24" s="632"/>
      <c r="C24" s="632"/>
      <c r="D24" s="632"/>
      <c r="E24" s="632"/>
      <c r="F24" s="632"/>
      <c r="G24" s="632"/>
      <c r="H24" s="633"/>
      <c r="I24" s="633"/>
      <c r="J24" s="633"/>
      <c r="K24" s="634"/>
    </row>
    <row r="25" spans="1:11" s="1118" customFormat="1" ht="48.75" customHeight="1" thickBot="1" x14ac:dyDescent="0.35">
      <c r="A25" s="1122" t="s">
        <v>1177</v>
      </c>
      <c r="B25" s="1123"/>
      <c r="C25" s="1123"/>
      <c r="D25" s="1123"/>
      <c r="E25" s="1123"/>
      <c r="F25" s="1123"/>
      <c r="G25" s="1123"/>
      <c r="H25" s="1123"/>
      <c r="I25" s="1123"/>
      <c r="J25" s="1123"/>
      <c r="K25" s="1124"/>
    </row>
    <row r="26" spans="1:11" s="1118" customFormat="1" ht="24.75" customHeight="1" x14ac:dyDescent="0.25">
      <c r="A26" s="681" t="s">
        <v>68</v>
      </c>
      <c r="B26" s="682"/>
      <c r="C26" s="685" t="s">
        <v>38</v>
      </c>
      <c r="D26" s="686"/>
      <c r="E26" s="686"/>
      <c r="F26" s="686"/>
      <c r="G26" s="686"/>
      <c r="H26" s="686"/>
      <c r="I26" s="686"/>
      <c r="J26" s="686"/>
      <c r="K26" s="687"/>
    </row>
    <row r="27" spans="1:11" s="1118" customFormat="1" ht="24.75" customHeight="1" x14ac:dyDescent="0.25">
      <c r="A27" s="683"/>
      <c r="B27" s="684"/>
      <c r="C27" s="781" t="s">
        <v>736</v>
      </c>
      <c r="D27" s="782"/>
      <c r="E27" s="782"/>
      <c r="F27" s="782"/>
      <c r="G27" s="782"/>
      <c r="H27" s="782"/>
      <c r="I27" s="782"/>
      <c r="J27" s="782"/>
      <c r="K27" s="783"/>
    </row>
    <row r="28" spans="1:11" s="1118" customFormat="1" ht="24.75" customHeight="1" x14ac:dyDescent="0.25">
      <c r="A28" s="1119">
        <v>1098</v>
      </c>
      <c r="B28" s="653" t="s">
        <v>1099</v>
      </c>
      <c r="C28" s="665" t="s">
        <v>72</v>
      </c>
      <c r="D28" s="666"/>
      <c r="E28" s="666"/>
      <c r="F28" s="666"/>
      <c r="G28" s="666"/>
      <c r="H28" s="666"/>
      <c r="I28" s="666"/>
      <c r="J28" s="666"/>
      <c r="K28" s="667"/>
    </row>
    <row r="29" spans="1:11" s="1118" customFormat="1" ht="21.75" customHeight="1" thickBot="1" x14ac:dyDescent="0.3">
      <c r="A29" s="1119"/>
      <c r="B29" s="653"/>
      <c r="C29" s="785" t="s">
        <v>747</v>
      </c>
      <c r="D29" s="786"/>
      <c r="E29" s="786"/>
      <c r="F29" s="786"/>
      <c r="G29" s="786"/>
      <c r="H29" s="786"/>
      <c r="I29" s="786"/>
      <c r="J29" s="786"/>
      <c r="K29" s="787"/>
    </row>
    <row r="30" spans="1:11" s="1118" customFormat="1" ht="38.25" customHeight="1" thickBot="1" x14ac:dyDescent="0.3">
      <c r="A30" s="768" t="s">
        <v>114</v>
      </c>
      <c r="B30" s="769"/>
      <c r="C30" s="530" t="s">
        <v>115</v>
      </c>
      <c r="D30" s="1120">
        <v>1</v>
      </c>
      <c r="E30" s="1120">
        <v>1</v>
      </c>
      <c r="F30" s="1120">
        <v>1</v>
      </c>
      <c r="G30" s="1120">
        <v>1</v>
      </c>
      <c r="H30" s="1121"/>
      <c r="I30" s="1121"/>
      <c r="J30" s="1121"/>
      <c r="K30" s="525"/>
    </row>
    <row r="31" spans="1:11" s="1118" customFormat="1" ht="38.25" customHeight="1" thickBot="1" x14ac:dyDescent="0.3">
      <c r="A31" s="768" t="s">
        <v>116</v>
      </c>
      <c r="B31" s="769"/>
      <c r="C31" s="530"/>
      <c r="D31" s="526" t="s">
        <v>74</v>
      </c>
      <c r="E31" s="526" t="s">
        <v>74</v>
      </c>
      <c r="F31" s="526" t="s">
        <v>74</v>
      </c>
      <c r="G31" s="526" t="s">
        <v>74</v>
      </c>
      <c r="H31" s="109">
        <f>SUM(Armavir!C48:C49)</f>
        <v>16800</v>
      </c>
      <c r="I31" s="109">
        <f>SUM(Armavir!D48:D49)</f>
        <v>16800</v>
      </c>
      <c r="J31" s="109">
        <f>SUM(Armavir!E48:E49)</f>
        <v>16800</v>
      </c>
      <c r="K31" s="109">
        <f>SUM(Armavir!F48:F49)</f>
        <v>16800</v>
      </c>
    </row>
    <row r="32" spans="1:11" s="1118" customFormat="1" ht="24.75" customHeight="1" thickBot="1" x14ac:dyDescent="0.3">
      <c r="A32" s="768" t="s">
        <v>117</v>
      </c>
      <c r="B32" s="627"/>
      <c r="C32" s="769"/>
      <c r="D32" s="532"/>
      <c r="E32" s="532"/>
      <c r="F32" s="532"/>
      <c r="G32" s="526"/>
      <c r="H32" s="527"/>
      <c r="I32" s="527"/>
      <c r="J32" s="527"/>
      <c r="K32" s="525"/>
    </row>
    <row r="33" spans="1:11" s="1118" customFormat="1" ht="24.75" customHeight="1" x14ac:dyDescent="0.25">
      <c r="A33" s="770" t="s">
        <v>118</v>
      </c>
      <c r="B33" s="771"/>
      <c r="C33" s="771"/>
      <c r="D33" s="771"/>
      <c r="E33" s="771"/>
      <c r="F33" s="771"/>
      <c r="G33" s="771"/>
      <c r="H33" s="771"/>
      <c r="I33" s="771"/>
      <c r="J33" s="771"/>
      <c r="K33" s="772"/>
    </row>
    <row r="34" spans="1:11" s="1118" customFormat="1" ht="24.75" customHeight="1" thickBot="1" x14ac:dyDescent="0.3">
      <c r="A34" s="618" t="s">
        <v>363</v>
      </c>
      <c r="B34" s="619"/>
      <c r="C34" s="619"/>
      <c r="D34" s="619"/>
      <c r="E34" s="619"/>
      <c r="F34" s="619"/>
      <c r="G34" s="619"/>
      <c r="H34" s="619"/>
      <c r="I34" s="619"/>
      <c r="J34" s="619"/>
      <c r="K34" s="620"/>
    </row>
    <row r="35" spans="1:11" s="1118" customFormat="1" ht="24.75" customHeight="1" x14ac:dyDescent="0.25">
      <c r="A35" s="631" t="s">
        <v>80</v>
      </c>
      <c r="B35" s="632"/>
      <c r="C35" s="632"/>
      <c r="D35" s="632"/>
      <c r="E35" s="632"/>
      <c r="F35" s="632"/>
      <c r="G35" s="632"/>
      <c r="H35" s="633"/>
      <c r="I35" s="633"/>
      <c r="J35" s="633"/>
      <c r="K35" s="634"/>
    </row>
    <row r="36" spans="1:11" s="1118" customFormat="1" ht="17.25" thickBot="1" x14ac:dyDescent="0.3">
      <c r="A36" s="635" t="s">
        <v>120</v>
      </c>
      <c r="B36" s="636"/>
      <c r="C36" s="636"/>
      <c r="D36" s="636"/>
      <c r="E36" s="636"/>
      <c r="F36" s="636"/>
      <c r="G36" s="636"/>
      <c r="H36" s="637"/>
      <c r="I36" s="637"/>
      <c r="J36" s="637"/>
      <c r="K36" s="638"/>
    </row>
    <row r="37" spans="1:11" s="1118" customFormat="1" x14ac:dyDescent="0.25">
      <c r="A37" s="631" t="s">
        <v>81</v>
      </c>
      <c r="B37" s="632"/>
      <c r="C37" s="632"/>
      <c r="D37" s="632"/>
      <c r="E37" s="632"/>
      <c r="F37" s="632"/>
      <c r="G37" s="632"/>
      <c r="H37" s="633"/>
      <c r="I37" s="633"/>
      <c r="J37" s="633"/>
      <c r="K37" s="634"/>
    </row>
    <row r="38" spans="1:11" s="1118" customFormat="1" ht="17.25" thickBot="1" x14ac:dyDescent="0.3">
      <c r="A38" s="635" t="s">
        <v>121</v>
      </c>
      <c r="B38" s="636"/>
      <c r="C38" s="636"/>
      <c r="D38" s="636"/>
      <c r="E38" s="636"/>
      <c r="F38" s="636"/>
      <c r="G38" s="636"/>
      <c r="H38" s="637"/>
      <c r="I38" s="637"/>
      <c r="J38" s="637"/>
      <c r="K38" s="638"/>
    </row>
    <row r="39" spans="1:11" s="1118" customFormat="1" x14ac:dyDescent="0.25">
      <c r="A39" s="681" t="s">
        <v>68</v>
      </c>
      <c r="B39" s="682"/>
      <c r="C39" s="685" t="s">
        <v>38</v>
      </c>
      <c r="D39" s="686"/>
      <c r="E39" s="686"/>
      <c r="F39" s="686"/>
      <c r="G39" s="686"/>
      <c r="H39" s="686"/>
      <c r="I39" s="686"/>
      <c r="J39" s="686"/>
      <c r="K39" s="687"/>
    </row>
    <row r="40" spans="1:11" s="1118" customFormat="1" x14ac:dyDescent="0.25">
      <c r="A40" s="683"/>
      <c r="B40" s="684"/>
      <c r="C40" s="781" t="s">
        <v>373</v>
      </c>
      <c r="D40" s="782"/>
      <c r="E40" s="782"/>
      <c r="F40" s="782"/>
      <c r="G40" s="782"/>
      <c r="H40" s="782"/>
      <c r="I40" s="782"/>
      <c r="J40" s="782"/>
      <c r="K40" s="783"/>
    </row>
    <row r="41" spans="1:11" s="1118" customFormat="1" x14ac:dyDescent="0.25">
      <c r="A41" s="1119">
        <v>1047</v>
      </c>
      <c r="B41" s="653" t="s">
        <v>1106</v>
      </c>
      <c r="C41" s="665" t="s">
        <v>72</v>
      </c>
      <c r="D41" s="666"/>
      <c r="E41" s="666"/>
      <c r="F41" s="666"/>
      <c r="G41" s="666"/>
      <c r="H41" s="666"/>
      <c r="I41" s="666"/>
      <c r="J41" s="666"/>
      <c r="K41" s="667"/>
    </row>
    <row r="42" spans="1:11" s="1118" customFormat="1" ht="47.25" customHeight="1" thickBot="1" x14ac:dyDescent="0.3">
      <c r="A42" s="1119"/>
      <c r="B42" s="653"/>
      <c r="C42" s="785" t="s">
        <v>1193</v>
      </c>
      <c r="D42" s="786"/>
      <c r="E42" s="786"/>
      <c r="F42" s="786"/>
      <c r="G42" s="786"/>
      <c r="H42" s="786"/>
      <c r="I42" s="786"/>
      <c r="J42" s="786"/>
      <c r="K42" s="787"/>
    </row>
    <row r="43" spans="1:11" s="1118" customFormat="1" ht="33.75" thickBot="1" x14ac:dyDescent="0.3">
      <c r="A43" s="768" t="s">
        <v>114</v>
      </c>
      <c r="B43" s="769"/>
      <c r="C43" s="530" t="s">
        <v>115</v>
      </c>
      <c r="D43" s="1120">
        <v>3</v>
      </c>
      <c r="E43" s="1120">
        <v>3</v>
      </c>
      <c r="F43" s="1120">
        <v>3</v>
      </c>
      <c r="G43" s="1120">
        <v>3</v>
      </c>
      <c r="H43" s="1121"/>
      <c r="I43" s="1121"/>
      <c r="J43" s="1121"/>
      <c r="K43" s="525"/>
    </row>
    <row r="44" spans="1:11" s="1118" customFormat="1" ht="17.25" thickBot="1" x14ac:dyDescent="0.3">
      <c r="A44" s="768" t="s">
        <v>116</v>
      </c>
      <c r="B44" s="769"/>
      <c r="C44" s="530"/>
      <c r="D44" s="526" t="s">
        <v>74</v>
      </c>
      <c r="E44" s="526" t="s">
        <v>74</v>
      </c>
      <c r="F44" s="526" t="s">
        <v>74</v>
      </c>
      <c r="G44" s="526" t="s">
        <v>74</v>
      </c>
      <c r="H44" s="109">
        <f>SUM(Armavir!C53:C55)</f>
        <v>4454</v>
      </c>
      <c r="I44" s="109">
        <f>SUM(Armavir!D53:D55)</f>
        <v>4454</v>
      </c>
      <c r="J44" s="109">
        <f>SUM(Armavir!E53:E55)</f>
        <v>4454</v>
      </c>
      <c r="K44" s="109">
        <f>SUM(Armavir!F53:F55)</f>
        <v>4454</v>
      </c>
    </row>
    <row r="45" spans="1:11" s="1118" customFormat="1" ht="17.25" thickBot="1" x14ac:dyDescent="0.3">
      <c r="A45" s="768" t="s">
        <v>117</v>
      </c>
      <c r="B45" s="627"/>
      <c r="C45" s="769"/>
      <c r="D45" s="532"/>
      <c r="E45" s="532"/>
      <c r="F45" s="532"/>
      <c r="G45" s="526"/>
      <c r="H45" s="527"/>
      <c r="I45" s="527"/>
      <c r="J45" s="527"/>
      <c r="K45" s="525"/>
    </row>
    <row r="46" spans="1:11" s="1118" customFormat="1" x14ac:dyDescent="0.25">
      <c r="A46" s="770" t="s">
        <v>118</v>
      </c>
      <c r="B46" s="771"/>
      <c r="C46" s="771"/>
      <c r="D46" s="771"/>
      <c r="E46" s="771"/>
      <c r="F46" s="771"/>
      <c r="G46" s="771"/>
      <c r="H46" s="771"/>
      <c r="I46" s="771"/>
      <c r="J46" s="771"/>
      <c r="K46" s="772"/>
    </row>
    <row r="47" spans="1:11" s="1118" customFormat="1" ht="17.25" thickBot="1" x14ac:dyDescent="0.3">
      <c r="A47" s="618" t="s">
        <v>363</v>
      </c>
      <c r="B47" s="619"/>
      <c r="C47" s="619"/>
      <c r="D47" s="619"/>
      <c r="E47" s="619"/>
      <c r="F47" s="619"/>
      <c r="G47" s="619"/>
      <c r="H47" s="619"/>
      <c r="I47" s="619"/>
      <c r="J47" s="619"/>
      <c r="K47" s="620"/>
    </row>
    <row r="48" spans="1:11" s="1118" customFormat="1" x14ac:dyDescent="0.25">
      <c r="A48" s="631" t="s">
        <v>80</v>
      </c>
      <c r="B48" s="632"/>
      <c r="C48" s="632"/>
      <c r="D48" s="632"/>
      <c r="E48" s="632"/>
      <c r="F48" s="632"/>
      <c r="G48" s="632"/>
      <c r="H48" s="633"/>
      <c r="I48" s="633"/>
      <c r="J48" s="633"/>
      <c r="K48" s="634"/>
    </row>
    <row r="49" spans="1:11" s="1118" customFormat="1" ht="16.5" customHeight="1" thickBot="1" x14ac:dyDescent="0.35">
      <c r="A49" s="1122" t="s">
        <v>1176</v>
      </c>
      <c r="B49" s="1123"/>
      <c r="C49" s="1123"/>
      <c r="D49" s="1123"/>
      <c r="E49" s="1123"/>
      <c r="F49" s="1123"/>
      <c r="G49" s="1123"/>
      <c r="H49" s="1123"/>
      <c r="I49" s="1123"/>
      <c r="J49" s="1123"/>
      <c r="K49" s="1124"/>
    </row>
    <row r="50" spans="1:11" s="1118" customFormat="1" x14ac:dyDescent="0.25">
      <c r="A50" s="631" t="s">
        <v>81</v>
      </c>
      <c r="B50" s="632"/>
      <c r="C50" s="632"/>
      <c r="D50" s="632"/>
      <c r="E50" s="632"/>
      <c r="F50" s="632"/>
      <c r="G50" s="632"/>
      <c r="H50" s="633"/>
      <c r="I50" s="633"/>
      <c r="J50" s="633"/>
      <c r="K50" s="634"/>
    </row>
    <row r="51" spans="1:11" s="1118" customFormat="1" ht="16.5" customHeight="1" thickBot="1" x14ac:dyDescent="0.35">
      <c r="A51" s="1122" t="s">
        <v>1177</v>
      </c>
      <c r="B51" s="1123"/>
      <c r="C51" s="1123"/>
      <c r="D51" s="1123"/>
      <c r="E51" s="1123"/>
      <c r="F51" s="1123"/>
      <c r="G51" s="1123"/>
      <c r="H51" s="1123"/>
      <c r="I51" s="1123"/>
      <c r="J51" s="1123"/>
      <c r="K51" s="1124"/>
    </row>
    <row r="52" spans="1:11" s="1118" customFormat="1" x14ac:dyDescent="0.25">
      <c r="A52" s="1125" t="s">
        <v>68</v>
      </c>
      <c r="B52" s="1126"/>
      <c r="C52" s="685" t="s">
        <v>38</v>
      </c>
      <c r="D52" s="686"/>
      <c r="E52" s="686"/>
      <c r="F52" s="686"/>
      <c r="G52" s="686"/>
      <c r="H52" s="686"/>
      <c r="I52" s="686"/>
      <c r="J52" s="686"/>
      <c r="K52" s="687"/>
    </row>
    <row r="53" spans="1:11" s="1118" customFormat="1" x14ac:dyDescent="0.25">
      <c r="A53" s="1127"/>
      <c r="B53" s="1128"/>
      <c r="C53" s="781" t="s">
        <v>373</v>
      </c>
      <c r="D53" s="782"/>
      <c r="E53" s="782"/>
      <c r="F53" s="782"/>
      <c r="G53" s="782"/>
      <c r="H53" s="782"/>
      <c r="I53" s="782"/>
      <c r="J53" s="782"/>
      <c r="K53" s="783"/>
    </row>
    <row r="54" spans="1:11" s="1118" customFormat="1" x14ac:dyDescent="0.25">
      <c r="A54" s="1119">
        <v>1168</v>
      </c>
      <c r="B54" s="1129" t="s">
        <v>112</v>
      </c>
      <c r="C54" s="665" t="s">
        <v>72</v>
      </c>
      <c r="D54" s="666"/>
      <c r="E54" s="666"/>
      <c r="F54" s="666"/>
      <c r="G54" s="666"/>
      <c r="H54" s="666"/>
      <c r="I54" s="666"/>
      <c r="J54" s="666"/>
      <c r="K54" s="667"/>
    </row>
    <row r="55" spans="1:11" s="1118" customFormat="1" ht="17.25" thickBot="1" x14ac:dyDescent="0.3">
      <c r="A55" s="1119"/>
      <c r="B55" s="1130"/>
      <c r="C55" s="785" t="s">
        <v>884</v>
      </c>
      <c r="D55" s="786"/>
      <c r="E55" s="786"/>
      <c r="F55" s="786"/>
      <c r="G55" s="786"/>
      <c r="H55" s="786"/>
      <c r="I55" s="786"/>
      <c r="J55" s="786"/>
      <c r="K55" s="787"/>
    </row>
    <row r="56" spans="1:11" s="1118" customFormat="1" ht="33.75" thickBot="1" x14ac:dyDescent="0.3">
      <c r="A56" s="768" t="s">
        <v>114</v>
      </c>
      <c r="B56" s="769"/>
      <c r="C56" s="530" t="s">
        <v>115</v>
      </c>
      <c r="D56" s="523">
        <v>18</v>
      </c>
      <c r="E56" s="523">
        <v>18</v>
      </c>
      <c r="F56" s="523">
        <v>18</v>
      </c>
      <c r="G56" s="523">
        <v>18</v>
      </c>
      <c r="H56" s="524"/>
      <c r="I56" s="524"/>
      <c r="J56" s="524"/>
      <c r="K56" s="525"/>
    </row>
    <row r="57" spans="1:11" s="1118" customFormat="1" ht="33" customHeight="1" thickBot="1" x14ac:dyDescent="0.3">
      <c r="A57" s="768" t="s">
        <v>116</v>
      </c>
      <c r="B57" s="769"/>
      <c r="C57" s="530"/>
      <c r="D57" s="526" t="s">
        <v>74</v>
      </c>
      <c r="E57" s="526" t="s">
        <v>74</v>
      </c>
      <c r="F57" s="526" t="s">
        <v>74</v>
      </c>
      <c r="G57" s="526" t="s">
        <v>74</v>
      </c>
      <c r="H57" s="94">
        <f>SUM(Armavir!C59:C75,Armavir!C50)</f>
        <v>13500</v>
      </c>
      <c r="I57" s="94">
        <f>SUM(Armavir!D59:D75,Armavir!D50)</f>
        <v>13500</v>
      </c>
      <c r="J57" s="94">
        <f>SUM(Armavir!E59:E75,Armavir!E50)</f>
        <v>13500</v>
      </c>
      <c r="K57" s="94">
        <f>SUM(Armavir!F59:F75,Armavir!F50)</f>
        <v>13500</v>
      </c>
    </row>
    <row r="58" spans="1:11" s="1118" customFormat="1" ht="27.75" customHeight="1" thickBot="1" x14ac:dyDescent="0.3">
      <c r="A58" s="768" t="s">
        <v>117</v>
      </c>
      <c r="B58" s="627"/>
      <c r="C58" s="769"/>
      <c r="D58" s="532"/>
      <c r="E58" s="532"/>
      <c r="F58" s="532"/>
      <c r="G58" s="526"/>
      <c r="H58" s="527"/>
      <c r="I58" s="527"/>
      <c r="J58" s="527"/>
      <c r="K58" s="525"/>
    </row>
    <row r="59" spans="1:11" s="1118" customFormat="1" ht="26.25" customHeight="1" x14ac:dyDescent="0.25">
      <c r="A59" s="770" t="s">
        <v>118</v>
      </c>
      <c r="B59" s="771"/>
      <c r="C59" s="771"/>
      <c r="D59" s="771"/>
      <c r="E59" s="771"/>
      <c r="F59" s="771"/>
      <c r="G59" s="771"/>
      <c r="H59" s="771"/>
      <c r="I59" s="771"/>
      <c r="J59" s="771"/>
      <c r="K59" s="772"/>
    </row>
    <row r="60" spans="1:11" s="1118" customFormat="1" ht="28.5" customHeight="1" thickBot="1" x14ac:dyDescent="0.3">
      <c r="A60" s="618" t="s">
        <v>363</v>
      </c>
      <c r="B60" s="619"/>
      <c r="C60" s="619"/>
      <c r="D60" s="619"/>
      <c r="E60" s="619"/>
      <c r="F60" s="619"/>
      <c r="G60" s="619"/>
      <c r="H60" s="619"/>
      <c r="I60" s="619"/>
      <c r="J60" s="619"/>
      <c r="K60" s="620"/>
    </row>
    <row r="61" spans="1:11" s="1118" customFormat="1" ht="26.25" customHeight="1" x14ac:dyDescent="0.25">
      <c r="A61" s="615" t="s">
        <v>80</v>
      </c>
      <c r="B61" s="616"/>
      <c r="C61" s="616"/>
      <c r="D61" s="616"/>
      <c r="E61" s="616"/>
      <c r="F61" s="616"/>
      <c r="G61" s="616"/>
      <c r="H61" s="616"/>
      <c r="I61" s="616"/>
      <c r="J61" s="616"/>
      <c r="K61" s="617"/>
    </row>
    <row r="62" spans="1:11" s="1118" customFormat="1" ht="27.75" customHeight="1" thickBot="1" x14ac:dyDescent="0.3">
      <c r="A62" s="618" t="s">
        <v>120</v>
      </c>
      <c r="B62" s="619"/>
      <c r="C62" s="619"/>
      <c r="D62" s="619"/>
      <c r="E62" s="619"/>
      <c r="F62" s="619"/>
      <c r="G62" s="619"/>
      <c r="H62" s="619"/>
      <c r="I62" s="619"/>
      <c r="J62" s="619"/>
      <c r="K62" s="620"/>
    </row>
    <row r="63" spans="1:11" s="1118" customFormat="1" ht="23.25" customHeight="1" x14ac:dyDescent="0.25">
      <c r="A63" s="615" t="s">
        <v>81</v>
      </c>
      <c r="B63" s="616"/>
      <c r="C63" s="616"/>
      <c r="D63" s="616"/>
      <c r="E63" s="616"/>
      <c r="F63" s="616"/>
      <c r="G63" s="616"/>
      <c r="H63" s="616"/>
      <c r="I63" s="616"/>
      <c r="J63" s="616"/>
      <c r="K63" s="617"/>
    </row>
    <row r="64" spans="1:11" s="1118" customFormat="1" ht="45.75" customHeight="1" thickBot="1" x14ac:dyDescent="0.3">
      <c r="A64" s="618" t="s">
        <v>121</v>
      </c>
      <c r="B64" s="619"/>
      <c r="C64" s="619"/>
      <c r="D64" s="619"/>
      <c r="E64" s="619"/>
      <c r="F64" s="619"/>
      <c r="G64" s="619"/>
      <c r="H64" s="619"/>
      <c r="I64" s="619"/>
      <c r="J64" s="619"/>
      <c r="K64" s="620"/>
    </row>
    <row r="65" spans="1:11" s="90" customFormat="1" ht="15.75" customHeight="1" x14ac:dyDescent="0.25">
      <c r="A65" s="681" t="s">
        <v>68</v>
      </c>
      <c r="B65" s="682"/>
      <c r="C65" s="685" t="s">
        <v>38</v>
      </c>
      <c r="D65" s="686"/>
      <c r="E65" s="686"/>
      <c r="F65" s="686"/>
      <c r="G65" s="686"/>
      <c r="H65" s="686"/>
      <c r="I65" s="686"/>
      <c r="J65" s="686"/>
      <c r="K65" s="687"/>
    </row>
    <row r="66" spans="1:11" s="90" customFormat="1" ht="16.5" customHeight="1" x14ac:dyDescent="0.25">
      <c r="A66" s="683"/>
      <c r="B66" s="684"/>
      <c r="C66" s="781" t="s">
        <v>1189</v>
      </c>
      <c r="D66" s="782"/>
      <c r="E66" s="782"/>
      <c r="F66" s="782"/>
      <c r="G66" s="782"/>
      <c r="H66" s="782"/>
      <c r="I66" s="782"/>
      <c r="J66" s="782"/>
      <c r="K66" s="783"/>
    </row>
    <row r="67" spans="1:11" s="90" customFormat="1" ht="18.75" customHeight="1" x14ac:dyDescent="0.25">
      <c r="A67" s="784">
        <v>1134</v>
      </c>
      <c r="B67" s="653" t="s">
        <v>1087</v>
      </c>
      <c r="C67" s="665" t="s">
        <v>72</v>
      </c>
      <c r="D67" s="666"/>
      <c r="E67" s="666"/>
      <c r="F67" s="666"/>
      <c r="G67" s="666"/>
      <c r="H67" s="666"/>
      <c r="I67" s="666"/>
      <c r="J67" s="666"/>
      <c r="K67" s="667"/>
    </row>
    <row r="68" spans="1:11" s="90" customFormat="1" ht="63" customHeight="1" thickBot="1" x14ac:dyDescent="0.3">
      <c r="A68" s="784"/>
      <c r="B68" s="653"/>
      <c r="C68" s="785" t="s">
        <v>1190</v>
      </c>
      <c r="D68" s="786"/>
      <c r="E68" s="786"/>
      <c r="F68" s="786"/>
      <c r="G68" s="786"/>
      <c r="H68" s="786"/>
      <c r="I68" s="786"/>
      <c r="J68" s="786"/>
      <c r="K68" s="787"/>
    </row>
    <row r="69" spans="1:11" s="90" customFormat="1" ht="60" customHeight="1" thickBot="1" x14ac:dyDescent="0.3">
      <c r="A69" s="768" t="s">
        <v>114</v>
      </c>
      <c r="B69" s="769"/>
      <c r="C69" s="530" t="s">
        <v>1188</v>
      </c>
      <c r="D69" s="523">
        <v>1</v>
      </c>
      <c r="E69" s="523">
        <v>1</v>
      </c>
      <c r="F69" s="523">
        <v>1</v>
      </c>
      <c r="G69" s="523">
        <v>1</v>
      </c>
      <c r="H69" s="524"/>
      <c r="I69" s="524"/>
      <c r="J69" s="524"/>
      <c r="K69" s="525"/>
    </row>
    <row r="70" spans="1:11" s="90" customFormat="1" ht="23.25" customHeight="1" thickBot="1" x14ac:dyDescent="0.3">
      <c r="A70" s="768" t="s">
        <v>116</v>
      </c>
      <c r="B70" s="769"/>
      <c r="C70" s="530"/>
      <c r="D70" s="526" t="s">
        <v>74</v>
      </c>
      <c r="E70" s="526" t="s">
        <v>74</v>
      </c>
      <c r="F70" s="526" t="s">
        <v>74</v>
      </c>
      <c r="G70" s="526" t="s">
        <v>74</v>
      </c>
      <c r="H70" s="94">
        <f>Armavir!C79</f>
        <v>38955.1</v>
      </c>
      <c r="I70" s="94">
        <f>Armavir!D79</f>
        <v>38955.1</v>
      </c>
      <c r="J70" s="94">
        <f>Armavir!E79</f>
        <v>38955.1</v>
      </c>
      <c r="K70" s="94">
        <f>Armavir!F79</f>
        <v>38955.1</v>
      </c>
    </row>
    <row r="71" spans="1:11" s="90" customFormat="1" ht="27.75" customHeight="1" thickBot="1" x14ac:dyDescent="0.3">
      <c r="A71" s="768" t="s">
        <v>117</v>
      </c>
      <c r="B71" s="627"/>
      <c r="C71" s="769"/>
      <c r="D71" s="532"/>
      <c r="E71" s="532"/>
      <c r="F71" s="532"/>
      <c r="G71" s="526"/>
      <c r="H71" s="527"/>
      <c r="I71" s="527"/>
      <c r="J71" s="527"/>
      <c r="K71" s="525"/>
    </row>
    <row r="72" spans="1:11" s="90" customFormat="1" ht="21" customHeight="1" x14ac:dyDescent="0.25">
      <c r="A72" s="770" t="s">
        <v>118</v>
      </c>
      <c r="B72" s="771"/>
      <c r="C72" s="771"/>
      <c r="D72" s="771"/>
      <c r="E72" s="771"/>
      <c r="F72" s="771"/>
      <c r="G72" s="771"/>
      <c r="H72" s="771"/>
      <c r="I72" s="771"/>
      <c r="J72" s="771"/>
      <c r="K72" s="772"/>
    </row>
    <row r="73" spans="1:11" s="90" customFormat="1" ht="19.5" customHeight="1" thickBot="1" x14ac:dyDescent="0.3">
      <c r="A73" s="618" t="s">
        <v>363</v>
      </c>
      <c r="B73" s="619"/>
      <c r="C73" s="619"/>
      <c r="D73" s="619"/>
      <c r="E73" s="619"/>
      <c r="F73" s="619"/>
      <c r="G73" s="619"/>
      <c r="H73" s="619"/>
      <c r="I73" s="619"/>
      <c r="J73" s="619"/>
      <c r="K73" s="620"/>
    </row>
    <row r="74" spans="1:11" s="90" customFormat="1" ht="20.25" customHeight="1" x14ac:dyDescent="0.25">
      <c r="A74" s="631" t="s">
        <v>80</v>
      </c>
      <c r="B74" s="632"/>
      <c r="C74" s="632"/>
      <c r="D74" s="632"/>
      <c r="E74" s="632"/>
      <c r="F74" s="632"/>
      <c r="G74" s="632"/>
      <c r="H74" s="633"/>
      <c r="I74" s="633"/>
      <c r="J74" s="633"/>
      <c r="K74" s="634"/>
    </row>
    <row r="75" spans="1:11" s="90" customFormat="1" ht="18.75" customHeight="1" thickBot="1" x14ac:dyDescent="0.3">
      <c r="A75" s="635" t="s">
        <v>1170</v>
      </c>
      <c r="B75" s="636"/>
      <c r="C75" s="636"/>
      <c r="D75" s="636"/>
      <c r="E75" s="636"/>
      <c r="F75" s="636"/>
      <c r="G75" s="636"/>
      <c r="H75" s="637"/>
      <c r="I75" s="637"/>
      <c r="J75" s="637"/>
      <c r="K75" s="638"/>
    </row>
    <row r="76" spans="1:11" s="90" customFormat="1" ht="30" customHeight="1" x14ac:dyDescent="0.25">
      <c r="A76" s="631" t="s">
        <v>81</v>
      </c>
      <c r="B76" s="632"/>
      <c r="C76" s="632"/>
      <c r="D76" s="632"/>
      <c r="E76" s="632"/>
      <c r="F76" s="632"/>
      <c r="G76" s="632"/>
      <c r="H76" s="633"/>
      <c r="I76" s="633"/>
      <c r="J76" s="633"/>
      <c r="K76" s="634"/>
    </row>
    <row r="77" spans="1:11" s="90" customFormat="1" ht="35.25" customHeight="1" thickBot="1" x14ac:dyDescent="0.3">
      <c r="A77" s="635" t="s">
        <v>1171</v>
      </c>
      <c r="B77" s="636"/>
      <c r="C77" s="636"/>
      <c r="D77" s="636"/>
      <c r="E77" s="636"/>
      <c r="F77" s="636"/>
      <c r="G77" s="636"/>
      <c r="H77" s="637"/>
      <c r="I77" s="637"/>
      <c r="J77" s="637"/>
      <c r="K77" s="638"/>
    </row>
    <row r="78" spans="1:11" s="1118" customFormat="1" x14ac:dyDescent="0.25">
      <c r="A78" s="119"/>
      <c r="B78" s="119"/>
      <c r="C78" s="119"/>
      <c r="D78" s="119"/>
      <c r="E78" s="119"/>
      <c r="F78" s="119"/>
      <c r="G78" s="119"/>
      <c r="H78" s="119"/>
      <c r="I78" s="119"/>
      <c r="J78" s="119"/>
      <c r="K78" s="119"/>
    </row>
    <row r="80" spans="1:11" x14ac:dyDescent="0.25">
      <c r="A80" s="1131" t="s">
        <v>64</v>
      </c>
      <c r="B80" s="1131"/>
      <c r="C80" s="1131"/>
      <c r="D80" s="1131"/>
      <c r="E80" s="1131"/>
      <c r="F80" s="1131"/>
      <c r="G80" s="1131"/>
      <c r="H80" s="1131"/>
      <c r="I80" s="1131"/>
      <c r="J80" s="1131"/>
      <c r="K80" s="1131"/>
    </row>
    <row r="81" spans="1:11" ht="17.25" thickBot="1" x14ac:dyDescent="0.3">
      <c r="A81" s="1132"/>
      <c r="B81" s="1132"/>
      <c r="C81" s="1132"/>
      <c r="D81" s="1132"/>
      <c r="E81" s="1132"/>
      <c r="F81" s="1132"/>
      <c r="G81" s="1132"/>
      <c r="H81" s="1132"/>
      <c r="I81" s="1132"/>
      <c r="J81" s="1132"/>
      <c r="K81" s="1132"/>
    </row>
    <row r="82" spans="1:11" x14ac:dyDescent="0.25">
      <c r="A82" s="1133" t="s">
        <v>65</v>
      </c>
      <c r="B82" s="1134"/>
      <c r="C82" s="1135"/>
      <c r="D82" s="728" t="s">
        <v>41</v>
      </c>
      <c r="E82" s="728"/>
      <c r="F82" s="728"/>
      <c r="G82" s="728"/>
      <c r="H82" s="728"/>
      <c r="I82" s="728"/>
      <c r="J82" s="728"/>
      <c r="K82" s="728"/>
    </row>
    <row r="83" spans="1:11" x14ac:dyDescent="0.25">
      <c r="A83" s="1136"/>
      <c r="B83" s="1137"/>
      <c r="C83" s="1138"/>
      <c r="D83" s="1139" t="s">
        <v>66</v>
      </c>
      <c r="E83" s="1139"/>
      <c r="F83" s="1139"/>
      <c r="G83" s="1139"/>
      <c r="H83" s="1139" t="s">
        <v>67</v>
      </c>
      <c r="I83" s="1139"/>
      <c r="J83" s="1139"/>
      <c r="K83" s="1139"/>
    </row>
    <row r="84" spans="1:11" ht="33.75" thickBot="1" x14ac:dyDescent="0.3">
      <c r="A84" s="1140"/>
      <c r="B84" s="1141"/>
      <c r="C84" s="1142"/>
      <c r="D84" s="23" t="s">
        <v>458</v>
      </c>
      <c r="E84" s="23" t="s">
        <v>16</v>
      </c>
      <c r="F84" s="23" t="s">
        <v>17</v>
      </c>
      <c r="G84" s="1143" t="s">
        <v>7</v>
      </c>
      <c r="H84" s="23" t="s">
        <v>458</v>
      </c>
      <c r="I84" s="23" t="s">
        <v>16</v>
      </c>
      <c r="J84" s="23" t="s">
        <v>17</v>
      </c>
      <c r="K84" s="1144" t="s">
        <v>7</v>
      </c>
    </row>
    <row r="85" spans="1:11" x14ac:dyDescent="0.25">
      <c r="A85" s="1145" t="s">
        <v>68</v>
      </c>
      <c r="B85" s="1146"/>
      <c r="C85" s="1147" t="s">
        <v>38</v>
      </c>
      <c r="D85" s="1148"/>
      <c r="E85" s="1148"/>
      <c r="F85" s="1148"/>
      <c r="G85" s="1148"/>
      <c r="H85" s="1148"/>
      <c r="I85" s="1148"/>
      <c r="J85" s="1148"/>
      <c r="K85" s="1149"/>
    </row>
    <row r="86" spans="1:11" x14ac:dyDescent="0.25">
      <c r="A86" s="1150"/>
      <c r="B86" s="1151"/>
      <c r="C86" s="1152" t="s">
        <v>69</v>
      </c>
      <c r="D86" s="1153"/>
      <c r="E86" s="1153"/>
      <c r="F86" s="1153"/>
      <c r="G86" s="1153"/>
      <c r="H86" s="1153"/>
      <c r="I86" s="1153"/>
      <c r="J86" s="1153"/>
      <c r="K86" s="1154"/>
    </row>
    <row r="87" spans="1:11" x14ac:dyDescent="0.25">
      <c r="A87" s="1119">
        <v>1146</v>
      </c>
      <c r="B87" s="1155" t="s">
        <v>1100</v>
      </c>
      <c r="C87" s="1156" t="s">
        <v>72</v>
      </c>
      <c r="D87" s="1157"/>
      <c r="E87" s="1157"/>
      <c r="F87" s="1157"/>
      <c r="G87" s="1158"/>
      <c r="H87" s="1158"/>
      <c r="I87" s="1158"/>
      <c r="J87" s="1158"/>
      <c r="K87" s="1159"/>
    </row>
    <row r="88" spans="1:11" ht="42.75" customHeight="1" x14ac:dyDescent="0.25">
      <c r="A88" s="1119"/>
      <c r="B88" s="1155"/>
      <c r="C88" s="1160" t="s">
        <v>159</v>
      </c>
      <c r="D88" s="1161"/>
      <c r="E88" s="1161"/>
      <c r="F88" s="1161"/>
      <c r="G88" s="1161"/>
      <c r="H88" s="1161"/>
      <c r="I88" s="1161"/>
      <c r="J88" s="1161"/>
      <c r="K88" s="1162"/>
    </row>
    <row r="89" spans="1:11" ht="17.25" thickBot="1" x14ac:dyDescent="0.3">
      <c r="A89" s="1163" t="s">
        <v>73</v>
      </c>
      <c r="B89" s="1164"/>
      <c r="C89" s="1165"/>
      <c r="D89" s="1166" t="s">
        <v>74</v>
      </c>
      <c r="E89" s="1166" t="s">
        <v>74</v>
      </c>
      <c r="F89" s="1166" t="s">
        <v>74</v>
      </c>
      <c r="G89" s="1166" t="s">
        <v>74</v>
      </c>
      <c r="H89" s="1167">
        <f>SUM(Armavir!C11,Armavir!C13,Armavir!C18:C33)</f>
        <v>301650</v>
      </c>
      <c r="I89" s="1167">
        <f>SUM(Armavir!D11,Armavir!D13,Armavir!D18:D33)</f>
        <v>813600</v>
      </c>
      <c r="J89" s="1167">
        <f>SUM(Armavir!E11,Armavir!E13,Armavir!E18:E33)</f>
        <v>852600</v>
      </c>
      <c r="K89" s="1167">
        <f>SUM(Armavir!F11,Armavir!F13,Armavir!F18:F33)</f>
        <v>852600</v>
      </c>
    </row>
    <row r="90" spans="1:11" x14ac:dyDescent="0.25">
      <c r="A90" s="1168"/>
      <c r="B90" s="1169"/>
      <c r="C90" s="1169"/>
      <c r="D90" s="1169"/>
      <c r="E90" s="1169"/>
      <c r="F90" s="1169"/>
      <c r="G90" s="1169"/>
      <c r="H90" s="1169"/>
      <c r="I90" s="1170"/>
      <c r="J90" s="1170"/>
      <c r="K90" s="1171"/>
    </row>
    <row r="91" spans="1:11" ht="17.25" thickBot="1" x14ac:dyDescent="0.3">
      <c r="A91" s="1172" t="s">
        <v>739</v>
      </c>
      <c r="B91" s="1173"/>
      <c r="C91" s="1173"/>
      <c r="D91" s="1173"/>
      <c r="E91" s="1173"/>
      <c r="F91" s="1173"/>
      <c r="G91" s="1173"/>
      <c r="H91" s="1173"/>
      <c r="I91" s="1173"/>
      <c r="J91" s="1173"/>
      <c r="K91" s="1174"/>
    </row>
    <row r="92" spans="1:11" ht="17.25" thickBot="1" x14ac:dyDescent="0.3">
      <c r="A92" s="1175" t="s">
        <v>76</v>
      </c>
      <c r="B92" s="1176"/>
      <c r="C92" s="1176"/>
      <c r="D92" s="1176"/>
      <c r="E92" s="1176"/>
      <c r="F92" s="1176"/>
      <c r="G92" s="1176"/>
      <c r="H92" s="1176"/>
      <c r="I92" s="1176"/>
      <c r="J92" s="1176"/>
      <c r="K92" s="1177"/>
    </row>
    <row r="93" spans="1:11" ht="81.75" customHeight="1" thickBot="1" x14ac:dyDescent="0.3">
      <c r="A93" s="1178" t="s">
        <v>77</v>
      </c>
      <c r="B93" s="1179"/>
      <c r="C93" s="1180" t="s">
        <v>78</v>
      </c>
      <c r="D93" s="1181"/>
      <c r="E93" s="1181"/>
      <c r="F93" s="1181"/>
      <c r="G93" s="1181"/>
      <c r="H93" s="1181"/>
      <c r="I93" s="1181"/>
      <c r="J93" s="1181"/>
      <c r="K93" s="1182"/>
    </row>
    <row r="94" spans="1:11" ht="59.25" customHeight="1" thickBot="1" x14ac:dyDescent="0.3">
      <c r="A94" s="1183" t="s">
        <v>79</v>
      </c>
      <c r="B94" s="1184"/>
      <c r="C94" s="1185"/>
      <c r="D94" s="1185"/>
      <c r="E94" s="1185"/>
      <c r="F94" s="1185"/>
      <c r="G94" s="1185"/>
      <c r="H94" s="1185"/>
      <c r="I94" s="1185"/>
      <c r="J94" s="1185"/>
      <c r="K94" s="1186"/>
    </row>
    <row r="95" spans="1:11" x14ac:dyDescent="0.25">
      <c r="A95" s="1187" t="s">
        <v>80</v>
      </c>
      <c r="B95" s="1188"/>
      <c r="C95" s="1188"/>
      <c r="D95" s="1188"/>
      <c r="E95" s="1188"/>
      <c r="F95" s="1188"/>
      <c r="G95" s="1188"/>
      <c r="H95" s="1189"/>
      <c r="I95" s="1189"/>
      <c r="J95" s="1189"/>
      <c r="K95" s="1190"/>
    </row>
    <row r="96" spans="1:11" ht="15.75" customHeight="1" thickBot="1" x14ac:dyDescent="0.3">
      <c r="A96" s="1191" t="s">
        <v>1172</v>
      </c>
      <c r="B96" s="1192"/>
      <c r="C96" s="1192"/>
      <c r="D96" s="1192"/>
      <c r="E96" s="1192"/>
      <c r="F96" s="1192"/>
      <c r="G96" s="1192"/>
      <c r="H96" s="1193"/>
      <c r="I96" s="1193"/>
      <c r="J96" s="1193"/>
      <c r="K96" s="1194"/>
    </row>
    <row r="97" spans="1:11" x14ac:dyDescent="0.25">
      <c r="A97" s="1187" t="s">
        <v>81</v>
      </c>
      <c r="B97" s="1188"/>
      <c r="C97" s="1188"/>
      <c r="D97" s="1188"/>
      <c r="E97" s="1188"/>
      <c r="F97" s="1188"/>
      <c r="G97" s="1188"/>
      <c r="H97" s="1189"/>
      <c r="I97" s="1189"/>
      <c r="J97" s="1189"/>
      <c r="K97" s="1190"/>
    </row>
    <row r="98" spans="1:11" ht="15.75" customHeight="1" thickBot="1" x14ac:dyDescent="0.3">
      <c r="A98" s="1191" t="s">
        <v>1173</v>
      </c>
      <c r="B98" s="1192"/>
      <c r="C98" s="1192"/>
      <c r="D98" s="1192"/>
      <c r="E98" s="1192"/>
      <c r="F98" s="1192"/>
      <c r="G98" s="1192"/>
      <c r="H98" s="1193"/>
      <c r="I98" s="1193"/>
      <c r="J98" s="1193"/>
      <c r="K98" s="1194"/>
    </row>
    <row r="99" spans="1:11" x14ac:dyDescent="0.25">
      <c r="A99" s="681" t="s">
        <v>68</v>
      </c>
      <c r="B99" s="682"/>
      <c r="C99" s="685" t="s">
        <v>38</v>
      </c>
      <c r="D99" s="686"/>
      <c r="E99" s="686"/>
      <c r="F99" s="686"/>
      <c r="G99" s="686"/>
      <c r="H99" s="686"/>
      <c r="I99" s="686"/>
      <c r="J99" s="686"/>
      <c r="K99" s="687"/>
    </row>
    <row r="100" spans="1:11" x14ac:dyDescent="0.25">
      <c r="A100" s="683"/>
      <c r="B100" s="684"/>
      <c r="C100" s="781" t="s">
        <v>82</v>
      </c>
      <c r="D100" s="782"/>
      <c r="E100" s="782"/>
      <c r="F100" s="782"/>
      <c r="G100" s="782"/>
      <c r="H100" s="782"/>
      <c r="I100" s="782"/>
      <c r="J100" s="782"/>
      <c r="K100" s="783"/>
    </row>
    <row r="101" spans="1:11" x14ac:dyDescent="0.25">
      <c r="A101" s="1119">
        <v>1168</v>
      </c>
      <c r="B101" s="653" t="s">
        <v>1101</v>
      </c>
      <c r="C101" s="665" t="s">
        <v>72</v>
      </c>
      <c r="D101" s="666"/>
      <c r="E101" s="666"/>
      <c r="F101" s="666"/>
      <c r="G101" s="666"/>
      <c r="H101" s="666"/>
      <c r="I101" s="666"/>
      <c r="J101" s="666"/>
      <c r="K101" s="667"/>
    </row>
    <row r="102" spans="1:11" ht="28.5" customHeight="1" x14ac:dyDescent="0.25">
      <c r="A102" s="1119"/>
      <c r="B102" s="653"/>
      <c r="C102" s="668" t="s">
        <v>740</v>
      </c>
      <c r="D102" s="669"/>
      <c r="E102" s="669"/>
      <c r="F102" s="669"/>
      <c r="G102" s="669"/>
      <c r="H102" s="669"/>
      <c r="I102" s="669"/>
      <c r="J102" s="669"/>
      <c r="K102" s="670"/>
    </row>
    <row r="103" spans="1:11" ht="17.25" thickBot="1" x14ac:dyDescent="0.3">
      <c r="A103" s="613" t="s">
        <v>73</v>
      </c>
      <c r="B103" s="614"/>
      <c r="C103" s="35"/>
      <c r="D103" s="529" t="s">
        <v>74</v>
      </c>
      <c r="E103" s="529" t="s">
        <v>74</v>
      </c>
      <c r="F103" s="529" t="s">
        <v>74</v>
      </c>
      <c r="G103" s="529" t="s">
        <v>74</v>
      </c>
      <c r="H103" s="37">
        <f>SUM(Armavir!C78,Armavir!C45)</f>
        <v>21500</v>
      </c>
      <c r="I103" s="37">
        <f>SUM(Armavir!D78,Armavir!D45)</f>
        <v>21500</v>
      </c>
      <c r="J103" s="37">
        <f>SUM(Armavir!E78,Armavir!E45)</f>
        <v>21500</v>
      </c>
      <c r="K103" s="37">
        <f>SUM(Armavir!F78,Armavir!F45)</f>
        <v>21500</v>
      </c>
    </row>
    <row r="104" spans="1:11" x14ac:dyDescent="0.25">
      <c r="A104" s="615" t="s">
        <v>75</v>
      </c>
      <c r="B104" s="616"/>
      <c r="C104" s="616"/>
      <c r="D104" s="616"/>
      <c r="E104" s="616"/>
      <c r="F104" s="616"/>
      <c r="G104" s="616"/>
      <c r="H104" s="616"/>
      <c r="I104" s="616"/>
      <c r="J104" s="616"/>
      <c r="K104" s="617"/>
    </row>
    <row r="105" spans="1:11" ht="17.25" thickBot="1" x14ac:dyDescent="0.3">
      <c r="A105" s="618" t="s">
        <v>999</v>
      </c>
      <c r="B105" s="619"/>
      <c r="C105" s="619"/>
      <c r="D105" s="619"/>
      <c r="E105" s="619"/>
      <c r="F105" s="619"/>
      <c r="G105" s="619"/>
      <c r="H105" s="619"/>
      <c r="I105" s="619"/>
      <c r="J105" s="619"/>
      <c r="K105" s="620"/>
    </row>
    <row r="106" spans="1:11" ht="17.25" thickBot="1" x14ac:dyDescent="0.3">
      <c r="A106" s="621" t="s">
        <v>76</v>
      </c>
      <c r="B106" s="622"/>
      <c r="C106" s="622"/>
      <c r="D106" s="622"/>
      <c r="E106" s="622"/>
      <c r="F106" s="622"/>
      <c r="G106" s="622"/>
      <c r="H106" s="622"/>
      <c r="I106" s="622"/>
      <c r="J106" s="622"/>
      <c r="K106" s="623"/>
    </row>
    <row r="107" spans="1:11" ht="74.25" customHeight="1" thickBot="1" x14ac:dyDescent="0.3">
      <c r="A107" s="624" t="s">
        <v>77</v>
      </c>
      <c r="B107" s="625"/>
      <c r="C107" s="626" t="s">
        <v>85</v>
      </c>
      <c r="D107" s="627"/>
      <c r="E107" s="627"/>
      <c r="F107" s="627"/>
      <c r="G107" s="627"/>
      <c r="H107" s="627"/>
      <c r="I107" s="627"/>
      <c r="J107" s="627"/>
      <c r="K107" s="628"/>
    </row>
    <row r="108" spans="1:11" ht="65.25" customHeight="1" thickBot="1" x14ac:dyDescent="0.3">
      <c r="A108" s="629" t="s">
        <v>79</v>
      </c>
      <c r="B108" s="630"/>
      <c r="C108" s="38"/>
      <c r="D108" s="38"/>
      <c r="E108" s="38"/>
      <c r="F108" s="38"/>
      <c r="G108" s="38"/>
      <c r="H108" s="38"/>
      <c r="I108" s="38"/>
      <c r="J108" s="38"/>
      <c r="K108" s="39"/>
    </row>
    <row r="109" spans="1:11" x14ac:dyDescent="0.25">
      <c r="A109" s="631" t="s">
        <v>80</v>
      </c>
      <c r="B109" s="632"/>
      <c r="C109" s="632"/>
      <c r="D109" s="632"/>
      <c r="E109" s="632"/>
      <c r="F109" s="632"/>
      <c r="G109" s="632"/>
      <c r="H109" s="633"/>
      <c r="I109" s="633"/>
      <c r="J109" s="633"/>
      <c r="K109" s="634"/>
    </row>
    <row r="110" spans="1:11" ht="15" customHeight="1" thickBot="1" x14ac:dyDescent="0.3">
      <c r="A110" s="635" t="s">
        <v>1174</v>
      </c>
      <c r="B110" s="636"/>
      <c r="C110" s="636"/>
      <c r="D110" s="636"/>
      <c r="E110" s="636"/>
      <c r="F110" s="636"/>
      <c r="G110" s="636"/>
      <c r="H110" s="637"/>
      <c r="I110" s="637"/>
      <c r="J110" s="637"/>
      <c r="K110" s="638"/>
    </row>
    <row r="111" spans="1:11" x14ac:dyDescent="0.25">
      <c r="A111" s="1195" t="s">
        <v>81</v>
      </c>
      <c r="B111" s="1195"/>
      <c r="C111" s="1195"/>
      <c r="D111" s="1195"/>
      <c r="E111" s="1195"/>
      <c r="F111" s="1195"/>
      <c r="G111" s="1195"/>
      <c r="H111" s="1196"/>
      <c r="I111" s="1196"/>
      <c r="J111" s="1196"/>
      <c r="K111" s="1195"/>
    </row>
    <row r="112" spans="1:11" ht="15" customHeight="1" thickBot="1" x14ac:dyDescent="0.3">
      <c r="A112" s="635" t="s">
        <v>1175</v>
      </c>
      <c r="B112" s="636"/>
      <c r="C112" s="636"/>
      <c r="D112" s="636"/>
      <c r="E112" s="636"/>
      <c r="F112" s="636"/>
      <c r="G112" s="636"/>
      <c r="H112" s="637"/>
      <c r="I112" s="637"/>
      <c r="J112" s="637"/>
      <c r="K112" s="638"/>
    </row>
    <row r="113" spans="1:11" x14ac:dyDescent="0.25">
      <c r="A113" s="1158"/>
      <c r="B113" s="1158"/>
      <c r="C113" s="1158"/>
      <c r="D113" s="1158"/>
      <c r="E113" s="1158"/>
      <c r="F113" s="1158"/>
      <c r="G113" s="1158"/>
      <c r="H113" s="1158"/>
      <c r="I113" s="1158"/>
      <c r="J113" s="1158"/>
      <c r="K113" s="1158"/>
    </row>
    <row r="114" spans="1:11" x14ac:dyDescent="0.25">
      <c r="A114" s="1158"/>
      <c r="B114" s="1158"/>
      <c r="C114" s="1158"/>
      <c r="D114" s="1158"/>
      <c r="E114" s="1158"/>
      <c r="F114" s="1158"/>
      <c r="G114" s="1158"/>
      <c r="H114" s="1158"/>
      <c r="I114" s="1158"/>
      <c r="J114" s="1158"/>
      <c r="K114" s="1158"/>
    </row>
    <row r="115" spans="1:11" x14ac:dyDescent="0.3">
      <c r="A115" s="1197" t="s">
        <v>130</v>
      </c>
      <c r="B115" s="1197"/>
      <c r="C115" s="1197"/>
      <c r="D115" s="1197"/>
      <c r="E115" s="1197"/>
      <c r="F115" s="1197"/>
      <c r="G115" s="1197"/>
      <c r="H115" s="1197"/>
      <c r="I115" s="1197"/>
      <c r="J115" s="1197"/>
      <c r="K115" s="1197"/>
    </row>
    <row r="116" spans="1:11" x14ac:dyDescent="0.3">
      <c r="A116" s="1197" t="s">
        <v>131</v>
      </c>
      <c r="B116" s="1197"/>
      <c r="C116" s="1197"/>
      <c r="D116" s="1197"/>
      <c r="E116" s="1197"/>
      <c r="F116" s="1197"/>
      <c r="G116" s="1197"/>
      <c r="H116" s="1197"/>
      <c r="I116" s="1197"/>
      <c r="J116" s="1197"/>
      <c r="K116" s="1197"/>
    </row>
    <row r="117" spans="1:11" ht="24.75" customHeight="1" x14ac:dyDescent="0.25">
      <c r="A117" s="1198" t="s">
        <v>65</v>
      </c>
      <c r="B117" s="1199"/>
      <c r="C117" s="1199"/>
      <c r="D117" s="728" t="s">
        <v>41</v>
      </c>
      <c r="E117" s="728"/>
      <c r="F117" s="728"/>
      <c r="G117" s="728"/>
      <c r="H117" s="728"/>
      <c r="I117" s="728"/>
      <c r="J117" s="728"/>
      <c r="K117" s="728"/>
    </row>
    <row r="118" spans="1:11" x14ac:dyDescent="0.25">
      <c r="A118" s="1200"/>
      <c r="B118" s="1201"/>
      <c r="C118" s="1201"/>
      <c r="D118" s="1202" t="s">
        <v>132</v>
      </c>
      <c r="E118" s="1202"/>
      <c r="F118" s="1202"/>
      <c r="G118" s="1202"/>
      <c r="H118" s="1202" t="s">
        <v>133</v>
      </c>
      <c r="I118" s="1202"/>
      <c r="J118" s="1202"/>
      <c r="K118" s="1202"/>
    </row>
    <row r="119" spans="1:11" ht="47.25" customHeight="1" x14ac:dyDescent="0.25">
      <c r="A119" s="1203"/>
      <c r="B119" s="1204"/>
      <c r="C119" s="1205"/>
      <c r="D119" s="528" t="s">
        <v>458</v>
      </c>
      <c r="E119" s="528" t="s">
        <v>16</v>
      </c>
      <c r="F119" s="528" t="s">
        <v>17</v>
      </c>
      <c r="G119" s="528" t="s">
        <v>7</v>
      </c>
      <c r="H119" s="528" t="s">
        <v>458</v>
      </c>
      <c r="I119" s="528" t="s">
        <v>16</v>
      </c>
      <c r="J119" s="528" t="s">
        <v>17</v>
      </c>
      <c r="K119" s="528" t="s">
        <v>7</v>
      </c>
    </row>
    <row r="120" spans="1:11" x14ac:dyDescent="0.3">
      <c r="A120" s="1206" t="s">
        <v>68</v>
      </c>
      <c r="B120" s="1207"/>
      <c r="C120" s="1208" t="s">
        <v>38</v>
      </c>
      <c r="D120" s="1209"/>
      <c r="E120" s="1209"/>
      <c r="F120" s="1209"/>
      <c r="G120" s="1209"/>
      <c r="H120" s="1209"/>
      <c r="I120" s="1209"/>
      <c r="J120" s="1209"/>
      <c r="K120" s="1210"/>
    </row>
    <row r="121" spans="1:11" x14ac:dyDescent="0.3">
      <c r="A121" s="1206"/>
      <c r="B121" s="1207"/>
      <c r="C121" s="1211" t="s">
        <v>88</v>
      </c>
      <c r="D121" s="1197"/>
      <c r="E121" s="1197"/>
      <c r="F121" s="1197"/>
      <c r="G121" s="1212"/>
      <c r="H121" s="1212"/>
      <c r="I121" s="1212"/>
      <c r="J121" s="1212"/>
      <c r="K121" s="1213"/>
    </row>
    <row r="122" spans="1:11" ht="17.25" thickBot="1" x14ac:dyDescent="0.35">
      <c r="A122" s="1214"/>
      <c r="B122" s="1215"/>
      <c r="C122" s="1208" t="s">
        <v>89</v>
      </c>
      <c r="D122" s="1209"/>
      <c r="E122" s="1209"/>
      <c r="F122" s="1209"/>
      <c r="G122" s="1216"/>
      <c r="H122" s="1216"/>
      <c r="I122" s="1216"/>
      <c r="J122" s="1216"/>
      <c r="K122" s="1210"/>
    </row>
    <row r="123" spans="1:11" ht="34.5" customHeight="1" thickBot="1" x14ac:dyDescent="0.35">
      <c r="A123" s="1217">
        <v>1098</v>
      </c>
      <c r="B123" s="430" t="s">
        <v>1090</v>
      </c>
      <c r="C123" s="1122" t="s">
        <v>741</v>
      </c>
      <c r="D123" s="1123"/>
      <c r="E123" s="1123"/>
      <c r="F123" s="1123"/>
      <c r="G123" s="1123"/>
      <c r="H123" s="1123"/>
      <c r="I123" s="1123"/>
      <c r="J123" s="1123"/>
      <c r="K123" s="1124"/>
    </row>
    <row r="124" spans="1:11" ht="66.75" thickBot="1" x14ac:dyDescent="0.35">
      <c r="A124" s="1218" t="s">
        <v>92</v>
      </c>
      <c r="B124" s="1219"/>
      <c r="C124" s="1220" t="s">
        <v>93</v>
      </c>
      <c r="D124" s="1221">
        <v>4</v>
      </c>
      <c r="E124" s="1221">
        <v>4</v>
      </c>
      <c r="F124" s="1221">
        <v>4</v>
      </c>
      <c r="G124" s="1221">
        <v>4</v>
      </c>
      <c r="H124" s="430"/>
      <c r="I124" s="430"/>
      <c r="J124" s="430"/>
      <c r="K124" s="430"/>
    </row>
    <row r="125" spans="1:11" ht="50.25" thickBot="1" x14ac:dyDescent="0.35">
      <c r="A125" s="1122"/>
      <c r="B125" s="1124"/>
      <c r="C125" s="1220" t="s">
        <v>94</v>
      </c>
      <c r="D125" s="1221"/>
      <c r="E125" s="1221"/>
      <c r="F125" s="1221">
        <v>10695</v>
      </c>
      <c r="G125" s="1221">
        <v>10695</v>
      </c>
      <c r="H125" s="430"/>
      <c r="I125" s="430"/>
      <c r="J125" s="430"/>
      <c r="K125" s="430"/>
    </row>
    <row r="126" spans="1:11" ht="17.25" thickBot="1" x14ac:dyDescent="0.35">
      <c r="A126" s="1222" t="s">
        <v>95</v>
      </c>
      <c r="B126" s="1223"/>
      <c r="C126" s="1220"/>
      <c r="D126" s="1220"/>
      <c r="E126" s="1220"/>
      <c r="F126" s="1220"/>
      <c r="G126" s="430"/>
      <c r="H126" s="430"/>
      <c r="I126" s="430"/>
      <c r="J126" s="430"/>
      <c r="K126" s="430"/>
    </row>
    <row r="127" spans="1:11" ht="52.5" customHeight="1" thickBot="1" x14ac:dyDescent="0.35">
      <c r="A127" s="1222" t="s">
        <v>96</v>
      </c>
      <c r="B127" s="1224"/>
      <c r="C127" s="1223"/>
      <c r="D127" s="1220"/>
      <c r="E127" s="1220"/>
      <c r="F127" s="1220"/>
      <c r="G127" s="430"/>
      <c r="H127" s="47">
        <f>SUM(Armavir!C37:C39,Armavir!C35)</f>
        <v>38509.925000000003</v>
      </c>
      <c r="I127" s="47">
        <f>SUM(Armavir!D37:D39,Armavir!D35)</f>
        <v>154039.70000000001</v>
      </c>
      <c r="J127" s="47">
        <f>SUM(Armavir!E37:E39,Armavir!E35)</f>
        <v>154039.70000000001</v>
      </c>
      <c r="K127" s="47">
        <f>SUM(Armavir!F37:F39,Armavir!F35)</f>
        <v>154039.70000000001</v>
      </c>
    </row>
    <row r="128" spans="1:11" ht="36" customHeight="1" thickBot="1" x14ac:dyDescent="0.35">
      <c r="A128" s="1222" t="s">
        <v>97</v>
      </c>
      <c r="B128" s="1223"/>
      <c r="C128" s="47">
        <f>K127</f>
        <v>154039.70000000001</v>
      </c>
      <c r="D128" s="1225"/>
      <c r="E128" s="1225"/>
      <c r="F128" s="1225"/>
      <c r="G128" s="430"/>
      <c r="H128" s="430"/>
      <c r="I128" s="430"/>
      <c r="J128" s="430"/>
      <c r="K128" s="430"/>
    </row>
    <row r="129" spans="1:11" ht="87" customHeight="1" thickBot="1" x14ac:dyDescent="0.35">
      <c r="A129" s="1222" t="s">
        <v>98</v>
      </c>
      <c r="B129" s="1223"/>
      <c r="C129" s="1220"/>
      <c r="D129" s="1220"/>
      <c r="E129" s="1220"/>
      <c r="F129" s="1220"/>
      <c r="G129" s="430"/>
      <c r="H129" s="430"/>
      <c r="I129" s="430"/>
      <c r="J129" s="430"/>
      <c r="K129" s="430"/>
    </row>
    <row r="130" spans="1:11" ht="17.25" thickBot="1" x14ac:dyDescent="0.35">
      <c r="A130" s="1226" t="s">
        <v>80</v>
      </c>
      <c r="B130" s="1227"/>
      <c r="C130" s="1227"/>
      <c r="D130" s="1227"/>
      <c r="E130" s="1227"/>
      <c r="F130" s="1227"/>
      <c r="G130" s="1227"/>
      <c r="H130" s="1227"/>
      <c r="I130" s="1227"/>
      <c r="J130" s="1227"/>
      <c r="K130" s="1228"/>
    </row>
    <row r="131" spans="1:11" ht="15.75" customHeight="1" thickBot="1" x14ac:dyDescent="0.35">
      <c r="A131" s="1222" t="s">
        <v>1178</v>
      </c>
      <c r="B131" s="1224"/>
      <c r="C131" s="1224"/>
      <c r="D131" s="1224"/>
      <c r="E131" s="1224"/>
      <c r="F131" s="1224"/>
      <c r="G131" s="1224"/>
      <c r="H131" s="1224"/>
      <c r="I131" s="1224"/>
      <c r="J131" s="1224"/>
      <c r="K131" s="1223"/>
    </row>
    <row r="132" spans="1:11" ht="16.5" customHeight="1" thickBot="1" x14ac:dyDescent="0.35">
      <c r="A132" s="1226" t="s">
        <v>81</v>
      </c>
      <c r="B132" s="1227"/>
      <c r="C132" s="1227"/>
      <c r="D132" s="1227"/>
      <c r="E132" s="1227"/>
      <c r="F132" s="1227"/>
      <c r="G132" s="1227"/>
      <c r="H132" s="1227"/>
      <c r="I132" s="1227"/>
      <c r="J132" s="1227"/>
      <c r="K132" s="1228"/>
    </row>
    <row r="133" spans="1:11" ht="24.75" customHeight="1" thickBot="1" x14ac:dyDescent="0.35">
      <c r="A133" s="1222" t="s">
        <v>1179</v>
      </c>
      <c r="B133" s="1224"/>
      <c r="C133" s="1224"/>
      <c r="D133" s="1224"/>
      <c r="E133" s="1224"/>
      <c r="F133" s="1224"/>
      <c r="G133" s="1224"/>
      <c r="H133" s="1224"/>
      <c r="I133" s="1224"/>
      <c r="J133" s="1224"/>
      <c r="K133" s="1223"/>
    </row>
    <row r="134" spans="1:11" x14ac:dyDescent="0.3">
      <c r="A134" s="1206"/>
      <c r="B134" s="1207"/>
      <c r="C134" s="1211" t="s">
        <v>137</v>
      </c>
      <c r="D134" s="1197"/>
      <c r="E134" s="1197"/>
      <c r="F134" s="1197"/>
      <c r="G134" s="1212"/>
      <c r="H134" s="1212"/>
      <c r="I134" s="1212"/>
      <c r="J134" s="1212"/>
      <c r="K134" s="1213"/>
    </row>
    <row r="135" spans="1:11" ht="17.25" thickBot="1" x14ac:dyDescent="0.35">
      <c r="A135" s="1214"/>
      <c r="B135" s="1215"/>
      <c r="C135" s="1208" t="s">
        <v>89</v>
      </c>
      <c r="D135" s="1209"/>
      <c r="E135" s="1209"/>
      <c r="F135" s="1209"/>
      <c r="G135" s="1216"/>
      <c r="H135" s="1216"/>
      <c r="I135" s="1216"/>
      <c r="J135" s="1216"/>
      <c r="K135" s="1210"/>
    </row>
    <row r="136" spans="1:11" ht="17.25" thickBot="1" x14ac:dyDescent="0.35">
      <c r="A136" s="1217">
        <v>1047</v>
      </c>
      <c r="B136" s="430" t="s">
        <v>1102</v>
      </c>
      <c r="C136" s="1122" t="s">
        <v>137</v>
      </c>
      <c r="D136" s="1123"/>
      <c r="E136" s="1123"/>
      <c r="F136" s="1123"/>
      <c r="G136" s="1123"/>
      <c r="H136" s="1123"/>
      <c r="I136" s="1123"/>
      <c r="J136" s="1123"/>
      <c r="K136" s="1124"/>
    </row>
    <row r="137" spans="1:11" ht="33.75" thickBot="1" x14ac:dyDescent="0.35">
      <c r="A137" s="1222" t="s">
        <v>92</v>
      </c>
      <c r="B137" s="1223"/>
      <c r="C137" s="1220" t="s">
        <v>138</v>
      </c>
      <c r="D137" s="430">
        <v>3</v>
      </c>
      <c r="E137" s="430">
        <v>12</v>
      </c>
      <c r="F137" s="430">
        <v>12</v>
      </c>
      <c r="G137" s="430">
        <v>12</v>
      </c>
      <c r="H137" s="430"/>
      <c r="I137" s="430"/>
      <c r="J137" s="430"/>
      <c r="K137" s="430"/>
    </row>
    <row r="138" spans="1:11" ht="17.25" thickBot="1" x14ac:dyDescent="0.35">
      <c r="A138" s="1222" t="s">
        <v>95</v>
      </c>
      <c r="B138" s="1223"/>
      <c r="C138" s="1220"/>
      <c r="D138" s="1220"/>
      <c r="E138" s="1220"/>
      <c r="F138" s="1220"/>
      <c r="G138" s="430"/>
      <c r="H138" s="430"/>
      <c r="I138" s="430"/>
      <c r="J138" s="430"/>
      <c r="K138" s="430"/>
    </row>
    <row r="139" spans="1:11" ht="54.75" customHeight="1" thickBot="1" x14ac:dyDescent="0.35">
      <c r="A139" s="1222" t="s">
        <v>96</v>
      </c>
      <c r="B139" s="1224"/>
      <c r="C139" s="1223"/>
      <c r="D139" s="1220"/>
      <c r="E139" s="1220"/>
      <c r="F139" s="1220"/>
      <c r="G139" s="430"/>
      <c r="H139" s="47">
        <f>SUM(Armavir!C12,Armavir!C14:C15)</f>
        <v>10875</v>
      </c>
      <c r="I139" s="47">
        <f>SUM(Armavir!D12,Armavir!D14:D15)</f>
        <v>43500</v>
      </c>
      <c r="J139" s="47">
        <f>SUM(Armavir!E12,Armavir!E14:E15)</f>
        <v>43500</v>
      </c>
      <c r="K139" s="47">
        <f>SUM(Armavir!F12,Armavir!F14:F15)</f>
        <v>43500</v>
      </c>
    </row>
    <row r="140" spans="1:11" ht="48.75" customHeight="1" thickBot="1" x14ac:dyDescent="0.35">
      <c r="A140" s="1222" t="s">
        <v>97</v>
      </c>
      <c r="B140" s="1223"/>
      <c r="C140" s="47">
        <f>K139</f>
        <v>43500</v>
      </c>
      <c r="D140" s="47"/>
      <c r="E140" s="47"/>
      <c r="F140" s="47"/>
      <c r="G140" s="430"/>
      <c r="H140" s="430"/>
      <c r="I140" s="430"/>
      <c r="J140" s="430"/>
      <c r="K140" s="430"/>
    </row>
    <row r="141" spans="1:11" ht="103.5" customHeight="1" thickBot="1" x14ac:dyDescent="0.35">
      <c r="A141" s="1222" t="s">
        <v>98</v>
      </c>
      <c r="B141" s="1223"/>
      <c r="C141" s="1220"/>
      <c r="D141" s="1220"/>
      <c r="E141" s="1220"/>
      <c r="F141" s="1220"/>
      <c r="G141" s="430"/>
      <c r="H141" s="430"/>
      <c r="I141" s="430"/>
      <c r="J141" s="430"/>
      <c r="K141" s="430"/>
    </row>
    <row r="142" spans="1:11" x14ac:dyDescent="0.3">
      <c r="A142" s="1229" t="s">
        <v>80</v>
      </c>
      <c r="B142" s="1230"/>
      <c r="C142" s="1230"/>
      <c r="D142" s="1230"/>
      <c r="E142" s="1230"/>
      <c r="F142" s="1230"/>
      <c r="G142" s="1230"/>
      <c r="H142" s="1230"/>
      <c r="I142" s="1230"/>
      <c r="J142" s="1230"/>
      <c r="K142" s="1231"/>
    </row>
    <row r="143" spans="1:11" ht="15.75" customHeight="1" thickBot="1" x14ac:dyDescent="0.35">
      <c r="A143" s="1122" t="s">
        <v>1176</v>
      </c>
      <c r="B143" s="1123"/>
      <c r="C143" s="1123"/>
      <c r="D143" s="1123"/>
      <c r="E143" s="1123"/>
      <c r="F143" s="1123"/>
      <c r="G143" s="1123"/>
      <c r="H143" s="1123"/>
      <c r="I143" s="1123"/>
      <c r="J143" s="1123"/>
      <c r="K143" s="1124"/>
    </row>
    <row r="144" spans="1:11" x14ac:dyDescent="0.3">
      <c r="A144" s="1229" t="s">
        <v>81</v>
      </c>
      <c r="B144" s="1230"/>
      <c r="C144" s="1230"/>
      <c r="D144" s="1230"/>
      <c r="E144" s="1230"/>
      <c r="F144" s="1230"/>
      <c r="G144" s="1230"/>
      <c r="H144" s="1230"/>
      <c r="I144" s="1230"/>
      <c r="J144" s="1230"/>
      <c r="K144" s="1231"/>
    </row>
    <row r="145" spans="1:11" ht="15.75" customHeight="1" thickBot="1" x14ac:dyDescent="0.35">
      <c r="A145" s="1122" t="s">
        <v>1177</v>
      </c>
      <c r="B145" s="1123"/>
      <c r="C145" s="1123"/>
      <c r="D145" s="1123"/>
      <c r="E145" s="1123"/>
      <c r="F145" s="1123"/>
      <c r="G145" s="1123"/>
      <c r="H145" s="1123"/>
      <c r="I145" s="1123"/>
      <c r="J145" s="1123"/>
      <c r="K145" s="1124"/>
    </row>
    <row r="146" spans="1:11" x14ac:dyDescent="0.25">
      <c r="A146" s="1145" t="s">
        <v>68</v>
      </c>
      <c r="B146" s="1146"/>
      <c r="C146" s="1147" t="s">
        <v>38</v>
      </c>
      <c r="D146" s="1148"/>
      <c r="E146" s="1148"/>
      <c r="F146" s="1148"/>
      <c r="G146" s="1148"/>
      <c r="H146" s="1148"/>
      <c r="I146" s="1148"/>
      <c r="J146" s="1148"/>
      <c r="K146" s="1149"/>
    </row>
    <row r="147" spans="1:11" x14ac:dyDescent="0.25">
      <c r="A147" s="1150"/>
      <c r="B147" s="1151"/>
      <c r="C147" s="1152" t="s">
        <v>139</v>
      </c>
      <c r="D147" s="1153"/>
      <c r="E147" s="1153"/>
      <c r="F147" s="1153"/>
      <c r="G147" s="1153"/>
      <c r="H147" s="1153"/>
      <c r="I147" s="1153"/>
      <c r="J147" s="1153"/>
      <c r="K147" s="1154"/>
    </row>
    <row r="148" spans="1:11" x14ac:dyDescent="0.25">
      <c r="A148" s="1232">
        <v>1047</v>
      </c>
      <c r="B148" s="1233" t="s">
        <v>1103</v>
      </c>
      <c r="C148" s="1234" t="s">
        <v>72</v>
      </c>
      <c r="D148" s="1235"/>
      <c r="E148" s="1235"/>
      <c r="F148" s="1235"/>
      <c r="G148" s="1235"/>
      <c r="H148" s="1235"/>
      <c r="I148" s="1235"/>
      <c r="J148" s="1235"/>
      <c r="K148" s="1236"/>
    </row>
    <row r="149" spans="1:11" ht="17.25" thickBot="1" x14ac:dyDescent="0.3">
      <c r="A149" s="1237"/>
      <c r="B149" s="1142"/>
      <c r="C149" s="1238" t="s">
        <v>140</v>
      </c>
      <c r="D149" s="1239"/>
      <c r="E149" s="1239"/>
      <c r="F149" s="1239"/>
      <c r="G149" s="1239"/>
      <c r="H149" s="1239"/>
      <c r="I149" s="1239"/>
      <c r="J149" s="1239"/>
      <c r="K149" s="1240"/>
    </row>
    <row r="150" spans="1:11" ht="33" x14ac:dyDescent="0.25">
      <c r="A150" s="1241" t="s">
        <v>92</v>
      </c>
      <c r="B150" s="1242"/>
      <c r="C150" s="1243" t="s">
        <v>141</v>
      </c>
      <c r="D150" s="429">
        <v>2</v>
      </c>
      <c r="E150" s="429">
        <v>2</v>
      </c>
      <c r="F150" s="429">
        <v>2</v>
      </c>
      <c r="G150" s="429">
        <v>2</v>
      </c>
      <c r="H150" s="1244"/>
      <c r="I150" s="1244"/>
      <c r="J150" s="1244"/>
      <c r="K150" s="1245"/>
    </row>
    <row r="151" spans="1:11" ht="17.25" thickBot="1" x14ac:dyDescent="0.3">
      <c r="A151" s="1246" t="s">
        <v>95</v>
      </c>
      <c r="B151" s="1247"/>
      <c r="C151" s="1248"/>
      <c r="D151" s="1248"/>
      <c r="E151" s="1248"/>
      <c r="F151" s="1248"/>
      <c r="G151" s="1249"/>
      <c r="H151" s="1250"/>
      <c r="I151" s="1250"/>
      <c r="J151" s="1250"/>
      <c r="K151" s="1251"/>
    </row>
    <row r="152" spans="1:11" ht="63.75" customHeight="1" thickBot="1" x14ac:dyDescent="0.3">
      <c r="A152" s="1252" t="s">
        <v>107</v>
      </c>
      <c r="B152" s="1253"/>
      <c r="C152" s="1253"/>
      <c r="D152" s="1254"/>
      <c r="E152" s="1254"/>
      <c r="F152" s="1254"/>
      <c r="G152" s="1255"/>
      <c r="H152" s="1256">
        <f>SUM(Armavir!C40:C41)</f>
        <v>12250</v>
      </c>
      <c r="I152" s="1256">
        <f>SUM(Armavir!D40:D41)</f>
        <v>49000</v>
      </c>
      <c r="J152" s="1256">
        <f>SUM(Armavir!E40:E41)</f>
        <v>49000</v>
      </c>
      <c r="K152" s="1256">
        <f>SUM(Armavir!F40:F41)</f>
        <v>49000</v>
      </c>
    </row>
    <row r="153" spans="1:11" ht="39" customHeight="1" thickBot="1" x14ac:dyDescent="0.3">
      <c r="A153" s="1257" t="s">
        <v>108</v>
      </c>
      <c r="B153" s="1258"/>
      <c r="C153" s="1259">
        <f>K152</f>
        <v>49000</v>
      </c>
      <c r="D153" s="1259"/>
      <c r="E153" s="1259"/>
      <c r="F153" s="1259"/>
      <c r="G153" s="1255"/>
      <c r="H153" s="1260"/>
      <c r="I153" s="1260"/>
      <c r="J153" s="1260"/>
      <c r="K153" s="1261"/>
    </row>
    <row r="154" spans="1:11" ht="89.25" customHeight="1" thickBot="1" x14ac:dyDescent="0.3">
      <c r="A154" s="1257" t="s">
        <v>109</v>
      </c>
      <c r="B154" s="1258"/>
      <c r="C154" s="1262"/>
      <c r="D154" s="1262"/>
      <c r="E154" s="1262"/>
      <c r="F154" s="1262"/>
      <c r="G154" s="1255"/>
      <c r="H154" s="1260"/>
      <c r="I154" s="1260"/>
      <c r="J154" s="1260"/>
      <c r="K154" s="1261"/>
    </row>
    <row r="155" spans="1:11" x14ac:dyDescent="0.25">
      <c r="A155" s="1187" t="s">
        <v>80</v>
      </c>
      <c r="B155" s="1188"/>
      <c r="C155" s="1188"/>
      <c r="D155" s="1188"/>
      <c r="E155" s="1188"/>
      <c r="F155" s="1188"/>
      <c r="G155" s="1188"/>
      <c r="H155" s="1189"/>
      <c r="I155" s="1189"/>
      <c r="J155" s="1189"/>
      <c r="K155" s="1190"/>
    </row>
    <row r="156" spans="1:11" ht="15.75" customHeight="1" thickBot="1" x14ac:dyDescent="0.35">
      <c r="A156" s="1122" t="s">
        <v>1176</v>
      </c>
      <c r="B156" s="1123"/>
      <c r="C156" s="1123"/>
      <c r="D156" s="1123"/>
      <c r="E156" s="1123"/>
      <c r="F156" s="1123"/>
      <c r="G156" s="1123"/>
      <c r="H156" s="1123"/>
      <c r="I156" s="1123"/>
      <c r="J156" s="1123"/>
      <c r="K156" s="1124"/>
    </row>
    <row r="157" spans="1:11" x14ac:dyDescent="0.25">
      <c r="A157" s="1187" t="s">
        <v>81</v>
      </c>
      <c r="B157" s="1188"/>
      <c r="C157" s="1188"/>
      <c r="D157" s="1188"/>
      <c r="E157" s="1188"/>
      <c r="F157" s="1188"/>
      <c r="G157" s="1188"/>
      <c r="H157" s="1189"/>
      <c r="I157" s="1189"/>
      <c r="J157" s="1189"/>
      <c r="K157" s="1190"/>
    </row>
    <row r="158" spans="1:11" ht="15.75" customHeight="1" thickBot="1" x14ac:dyDescent="0.35">
      <c r="A158" s="1122" t="s">
        <v>1177</v>
      </c>
      <c r="B158" s="1123"/>
      <c r="C158" s="1123"/>
      <c r="D158" s="1123"/>
      <c r="E158" s="1123"/>
      <c r="F158" s="1123"/>
      <c r="G158" s="1123"/>
      <c r="H158" s="1123"/>
      <c r="I158" s="1123"/>
      <c r="J158" s="1123"/>
      <c r="K158" s="1124"/>
    </row>
    <row r="159" spans="1:11" ht="16.5" customHeight="1" x14ac:dyDescent="0.25">
      <c r="A159" s="1145" t="s">
        <v>68</v>
      </c>
      <c r="B159" s="1146"/>
      <c r="C159" s="1147" t="s">
        <v>38</v>
      </c>
      <c r="D159" s="1148"/>
      <c r="E159" s="1148"/>
      <c r="F159" s="1148"/>
      <c r="G159" s="1148"/>
      <c r="H159" s="1148"/>
      <c r="I159" s="1148"/>
      <c r="J159" s="1148"/>
      <c r="K159" s="1149"/>
    </row>
    <row r="160" spans="1:11" ht="16.5" customHeight="1" x14ac:dyDescent="0.25">
      <c r="A160" s="1150"/>
      <c r="B160" s="1151"/>
      <c r="C160" s="1152" t="s">
        <v>733</v>
      </c>
      <c r="D160" s="1153"/>
      <c r="E160" s="1153"/>
      <c r="F160" s="1153"/>
      <c r="G160" s="1153"/>
      <c r="H160" s="1153"/>
      <c r="I160" s="1153"/>
      <c r="J160" s="1153"/>
      <c r="K160" s="1154"/>
    </row>
    <row r="161" spans="1:11" x14ac:dyDescent="0.25">
      <c r="A161" s="1232">
        <v>1047</v>
      </c>
      <c r="B161" s="1233" t="s">
        <v>1104</v>
      </c>
      <c r="C161" s="1234" t="s">
        <v>72</v>
      </c>
      <c r="D161" s="1235"/>
      <c r="E161" s="1235"/>
      <c r="F161" s="1235"/>
      <c r="G161" s="1235"/>
      <c r="H161" s="1235"/>
      <c r="I161" s="1235"/>
      <c r="J161" s="1235"/>
      <c r="K161" s="1236"/>
    </row>
    <row r="162" spans="1:11" ht="33.75" customHeight="1" thickBot="1" x14ac:dyDescent="0.3">
      <c r="A162" s="1237"/>
      <c r="B162" s="1142"/>
      <c r="C162" s="1238" t="s">
        <v>221</v>
      </c>
      <c r="D162" s="1239"/>
      <c r="E162" s="1239"/>
      <c r="F162" s="1239"/>
      <c r="G162" s="1239"/>
      <c r="H162" s="1239"/>
      <c r="I162" s="1239"/>
      <c r="J162" s="1239"/>
      <c r="K162" s="1240"/>
    </row>
    <row r="163" spans="1:11" ht="50.25" customHeight="1" x14ac:dyDescent="0.25">
      <c r="A163" s="1241" t="s">
        <v>92</v>
      </c>
      <c r="B163" s="1242"/>
      <c r="C163" s="1243" t="s">
        <v>141</v>
      </c>
      <c r="D163" s="429">
        <v>1</v>
      </c>
      <c r="E163" s="429">
        <v>1</v>
      </c>
      <c r="F163" s="429">
        <v>1</v>
      </c>
      <c r="G163" s="429">
        <v>1</v>
      </c>
      <c r="H163" s="1244"/>
      <c r="I163" s="1244"/>
      <c r="J163" s="1244"/>
      <c r="K163" s="1245"/>
    </row>
    <row r="164" spans="1:11" ht="17.25" customHeight="1" thickBot="1" x14ac:dyDescent="0.3">
      <c r="A164" s="1246" t="s">
        <v>95</v>
      </c>
      <c r="B164" s="1247"/>
      <c r="C164" s="1248"/>
      <c r="D164" s="1248"/>
      <c r="E164" s="1248"/>
      <c r="F164" s="1248"/>
      <c r="G164" s="1249"/>
      <c r="H164" s="1250"/>
      <c r="I164" s="1250"/>
      <c r="J164" s="1250"/>
      <c r="K164" s="1251"/>
    </row>
    <row r="165" spans="1:11" ht="55.5" customHeight="1" thickBot="1" x14ac:dyDescent="0.3">
      <c r="A165" s="1252" t="s">
        <v>107</v>
      </c>
      <c r="B165" s="1253"/>
      <c r="C165" s="1253"/>
      <c r="D165" s="1254"/>
      <c r="E165" s="1254"/>
      <c r="F165" s="1254"/>
      <c r="G165" s="1255"/>
      <c r="H165" s="1256">
        <f>Armavir!C42</f>
        <v>500</v>
      </c>
      <c r="I165" s="1256">
        <f>Armavir!D42</f>
        <v>2000</v>
      </c>
      <c r="J165" s="1256">
        <f>Armavir!E42</f>
        <v>2000</v>
      </c>
      <c r="K165" s="1256">
        <f>Armavir!F42</f>
        <v>2000</v>
      </c>
    </row>
    <row r="166" spans="1:11" ht="33" customHeight="1" thickBot="1" x14ac:dyDescent="0.3">
      <c r="A166" s="1257" t="s">
        <v>108</v>
      </c>
      <c r="B166" s="1258"/>
      <c r="C166" s="1259">
        <f>K165</f>
        <v>2000</v>
      </c>
      <c r="D166" s="1259"/>
      <c r="E166" s="1259"/>
      <c r="F166" s="1259"/>
      <c r="G166" s="1255"/>
      <c r="H166" s="1260"/>
      <c r="I166" s="1260"/>
      <c r="J166" s="1260"/>
      <c r="K166" s="1261"/>
    </row>
    <row r="167" spans="1:11" ht="102" customHeight="1" thickBot="1" x14ac:dyDescent="0.3">
      <c r="A167" s="1257" t="s">
        <v>109</v>
      </c>
      <c r="B167" s="1258"/>
      <c r="C167" s="1262"/>
      <c r="D167" s="1262"/>
      <c r="E167" s="1262"/>
      <c r="F167" s="1262"/>
      <c r="G167" s="1255"/>
      <c r="H167" s="1260"/>
      <c r="I167" s="1260"/>
      <c r="J167" s="1260"/>
      <c r="K167" s="1261"/>
    </row>
    <row r="168" spans="1:11" ht="36" customHeight="1" x14ac:dyDescent="0.25">
      <c r="A168" s="1187" t="s">
        <v>80</v>
      </c>
      <c r="B168" s="1188"/>
      <c r="C168" s="1188"/>
      <c r="D168" s="1188"/>
      <c r="E168" s="1188"/>
      <c r="F168" s="1188"/>
      <c r="G168" s="1188"/>
      <c r="H168" s="1189"/>
      <c r="I168" s="1189"/>
      <c r="J168" s="1189"/>
      <c r="K168" s="1190"/>
    </row>
    <row r="169" spans="1:11" ht="27.75" customHeight="1" thickBot="1" x14ac:dyDescent="0.35">
      <c r="A169" s="1122" t="s">
        <v>1176</v>
      </c>
      <c r="B169" s="1123"/>
      <c r="C169" s="1123"/>
      <c r="D169" s="1123"/>
      <c r="E169" s="1123"/>
      <c r="F169" s="1123"/>
      <c r="G169" s="1123"/>
      <c r="H169" s="1123"/>
      <c r="I169" s="1123"/>
      <c r="J169" s="1123"/>
      <c r="K169" s="1124"/>
    </row>
    <row r="170" spans="1:11" ht="16.5" customHeight="1" x14ac:dyDescent="0.25">
      <c r="A170" s="1187" t="s">
        <v>81</v>
      </c>
      <c r="B170" s="1188"/>
      <c r="C170" s="1188"/>
      <c r="D170" s="1188"/>
      <c r="E170" s="1188"/>
      <c r="F170" s="1188"/>
      <c r="G170" s="1188"/>
      <c r="H170" s="1189"/>
      <c r="I170" s="1189"/>
      <c r="J170" s="1189"/>
      <c r="K170" s="1190"/>
    </row>
    <row r="171" spans="1:11" ht="33.75" customHeight="1" thickBot="1" x14ac:dyDescent="0.35">
      <c r="A171" s="1122" t="s">
        <v>1177</v>
      </c>
      <c r="B171" s="1123"/>
      <c r="C171" s="1123"/>
      <c r="D171" s="1123"/>
      <c r="E171" s="1123"/>
      <c r="F171" s="1123"/>
      <c r="G171" s="1123"/>
      <c r="H171" s="1123"/>
      <c r="I171" s="1123"/>
      <c r="J171" s="1123"/>
      <c r="K171" s="1124"/>
    </row>
    <row r="172" spans="1:11" s="90" customFormat="1" x14ac:dyDescent="0.25">
      <c r="A172" s="1145" t="s">
        <v>68</v>
      </c>
      <c r="B172" s="1146"/>
      <c r="C172" s="1147" t="s">
        <v>38</v>
      </c>
      <c r="D172" s="1148"/>
      <c r="E172" s="1148"/>
      <c r="F172" s="1148"/>
      <c r="G172" s="1148"/>
      <c r="H172" s="1148"/>
      <c r="I172" s="1148"/>
      <c r="J172" s="1148"/>
      <c r="K172" s="1149"/>
    </row>
    <row r="173" spans="1:11" s="90" customFormat="1" x14ac:dyDescent="0.25">
      <c r="A173" s="1150"/>
      <c r="B173" s="1151"/>
      <c r="C173" s="1152" t="s">
        <v>102</v>
      </c>
      <c r="D173" s="1153"/>
      <c r="E173" s="1153"/>
      <c r="F173" s="1153"/>
      <c r="G173" s="1153"/>
      <c r="H173" s="1153"/>
      <c r="I173" s="1153"/>
      <c r="J173" s="1153"/>
      <c r="K173" s="1154"/>
    </row>
    <row r="174" spans="1:11" s="90" customFormat="1" x14ac:dyDescent="0.25">
      <c r="A174" s="1232">
        <v>1047</v>
      </c>
      <c r="B174" s="1233" t="s">
        <v>1105</v>
      </c>
      <c r="C174" s="1234" t="s">
        <v>72</v>
      </c>
      <c r="D174" s="1235"/>
      <c r="E174" s="1235"/>
      <c r="F174" s="1235"/>
      <c r="G174" s="1235"/>
      <c r="H174" s="1235"/>
      <c r="I174" s="1235"/>
      <c r="J174" s="1235"/>
      <c r="K174" s="1236"/>
    </row>
    <row r="175" spans="1:11" s="90" customFormat="1" ht="33" customHeight="1" thickBot="1" x14ac:dyDescent="0.3">
      <c r="A175" s="1237"/>
      <c r="B175" s="1142"/>
      <c r="C175" s="1238" t="s">
        <v>104</v>
      </c>
      <c r="D175" s="1239"/>
      <c r="E175" s="1239"/>
      <c r="F175" s="1239"/>
      <c r="G175" s="1239"/>
      <c r="H175" s="1239"/>
      <c r="I175" s="1239"/>
      <c r="J175" s="1239"/>
      <c r="K175" s="1240"/>
    </row>
    <row r="176" spans="1:11" s="90" customFormat="1" ht="66" x14ac:dyDescent="0.25">
      <c r="A176" s="1241" t="s">
        <v>92</v>
      </c>
      <c r="B176" s="1242"/>
      <c r="C176" s="1243" t="s">
        <v>105</v>
      </c>
      <c r="D176" s="429">
        <v>12</v>
      </c>
      <c r="E176" s="429">
        <v>12</v>
      </c>
      <c r="F176" s="429">
        <v>12</v>
      </c>
      <c r="G176" s="429">
        <v>12</v>
      </c>
      <c r="H176" s="1263"/>
      <c r="I176" s="1263"/>
      <c r="J176" s="1263"/>
      <c r="K176" s="1245"/>
    </row>
    <row r="177" spans="1:11" s="90" customFormat="1" ht="83.25" thickBot="1" x14ac:dyDescent="0.3">
      <c r="A177" s="1246" t="s">
        <v>95</v>
      </c>
      <c r="B177" s="1247"/>
      <c r="C177" s="1248" t="s">
        <v>106</v>
      </c>
      <c r="D177" s="1248"/>
      <c r="E177" s="1248"/>
      <c r="F177" s="1248"/>
      <c r="G177" s="1249"/>
      <c r="H177" s="1250"/>
      <c r="I177" s="1250"/>
      <c r="J177" s="1250"/>
      <c r="K177" s="1251"/>
    </row>
    <row r="178" spans="1:11" s="90" customFormat="1" ht="59.25" customHeight="1" thickBot="1" x14ac:dyDescent="0.3">
      <c r="A178" s="1252" t="s">
        <v>107</v>
      </c>
      <c r="B178" s="1253"/>
      <c r="C178" s="1253"/>
      <c r="D178" s="1254"/>
      <c r="E178" s="1254"/>
      <c r="F178" s="1254"/>
      <c r="G178" s="1255"/>
      <c r="H178" s="256">
        <f>SUM(Armavir!C80)</f>
        <v>25100</v>
      </c>
      <c r="I178" s="256">
        <f>SUM(Armavir!D80)</f>
        <v>25100</v>
      </c>
      <c r="J178" s="256">
        <f>SUM(Armavir!E80)</f>
        <v>25100</v>
      </c>
      <c r="K178" s="256">
        <f>SUM(Armavir!F80)</f>
        <v>25100</v>
      </c>
    </row>
    <row r="179" spans="1:11" s="90" customFormat="1" ht="42.75" customHeight="1" thickBot="1" x14ac:dyDescent="0.3">
      <c r="A179" s="1257" t="s">
        <v>108</v>
      </c>
      <c r="B179" s="1258"/>
      <c r="C179" s="256">
        <f>K178</f>
        <v>25100</v>
      </c>
      <c r="D179" s="1264"/>
      <c r="E179" s="1264"/>
      <c r="F179" s="1264"/>
      <c r="G179" s="1255"/>
      <c r="H179" s="1260"/>
      <c r="I179" s="1260"/>
      <c r="J179" s="1260"/>
      <c r="K179" s="1261"/>
    </row>
    <row r="180" spans="1:11" s="90" customFormat="1" ht="80.25" customHeight="1" thickBot="1" x14ac:dyDescent="0.3">
      <c r="A180" s="1257" t="s">
        <v>109</v>
      </c>
      <c r="B180" s="1258"/>
      <c r="C180" s="1262"/>
      <c r="D180" s="1262"/>
      <c r="E180" s="1262"/>
      <c r="F180" s="1262"/>
      <c r="G180" s="1255"/>
      <c r="H180" s="1260"/>
      <c r="I180" s="1260"/>
      <c r="J180" s="1260"/>
      <c r="K180" s="1261"/>
    </row>
    <row r="181" spans="1:11" s="90" customFormat="1" x14ac:dyDescent="0.25">
      <c r="A181" s="1187" t="s">
        <v>80</v>
      </c>
      <c r="B181" s="1188"/>
      <c r="C181" s="1188"/>
      <c r="D181" s="1188"/>
      <c r="E181" s="1188"/>
      <c r="F181" s="1188"/>
      <c r="G181" s="1188"/>
      <c r="H181" s="1189"/>
      <c r="I181" s="1189"/>
      <c r="J181" s="1189"/>
      <c r="K181" s="1190"/>
    </row>
    <row r="182" spans="1:11" s="90" customFormat="1" ht="15.75" customHeight="1" thickBot="1" x14ac:dyDescent="0.35">
      <c r="A182" s="1122" t="s">
        <v>1176</v>
      </c>
      <c r="B182" s="1123"/>
      <c r="C182" s="1123"/>
      <c r="D182" s="1123"/>
      <c r="E182" s="1123"/>
      <c r="F182" s="1123"/>
      <c r="G182" s="1123"/>
      <c r="H182" s="1123"/>
      <c r="I182" s="1123"/>
      <c r="J182" s="1123"/>
      <c r="K182" s="1124"/>
    </row>
    <row r="183" spans="1:11" s="90" customFormat="1" x14ac:dyDescent="0.25">
      <c r="A183" s="1187" t="s">
        <v>81</v>
      </c>
      <c r="B183" s="1188"/>
      <c r="C183" s="1188"/>
      <c r="D183" s="1188"/>
      <c r="E183" s="1188"/>
      <c r="F183" s="1188"/>
      <c r="G183" s="1188"/>
      <c r="H183" s="1189"/>
      <c r="I183" s="1189"/>
      <c r="J183" s="1189"/>
      <c r="K183" s="1190"/>
    </row>
    <row r="184" spans="1:11" s="90" customFormat="1" ht="15.75" customHeight="1" thickBot="1" x14ac:dyDescent="0.35">
      <c r="A184" s="1122" t="s">
        <v>1177</v>
      </c>
      <c r="B184" s="1123"/>
      <c r="C184" s="1123"/>
      <c r="D184" s="1123"/>
      <c r="E184" s="1123"/>
      <c r="F184" s="1123"/>
      <c r="G184" s="1123"/>
      <c r="H184" s="1123"/>
      <c r="I184" s="1123"/>
      <c r="J184" s="1123"/>
      <c r="K184" s="1124"/>
    </row>
  </sheetData>
  <mergeCells count="209">
    <mergeCell ref="A70:B70"/>
    <mergeCell ref="A71:C71"/>
    <mergeCell ref="A72:K72"/>
    <mergeCell ref="A73:K73"/>
    <mergeCell ref="A74:K74"/>
    <mergeCell ref="A75:K75"/>
    <mergeCell ref="A76:K76"/>
    <mergeCell ref="A77:K77"/>
    <mergeCell ref="A65:B66"/>
    <mergeCell ref="C65:K65"/>
    <mergeCell ref="C66:K66"/>
    <mergeCell ref="A67:A68"/>
    <mergeCell ref="B67:B68"/>
    <mergeCell ref="C67:K67"/>
    <mergeCell ref="C68:K68"/>
    <mergeCell ref="A69:B69"/>
    <mergeCell ref="A61:K61"/>
    <mergeCell ref="A62:K62"/>
    <mergeCell ref="A63:K63"/>
    <mergeCell ref="A64:K64"/>
    <mergeCell ref="A54:A55"/>
    <mergeCell ref="B54:B55"/>
    <mergeCell ref="C54:K54"/>
    <mergeCell ref="C55:K55"/>
    <mergeCell ref="A56:B56"/>
    <mergeCell ref="A57:B57"/>
    <mergeCell ref="A58:C58"/>
    <mergeCell ref="A59:K59"/>
    <mergeCell ref="A60:K60"/>
    <mergeCell ref="A1:K1"/>
    <mergeCell ref="A3:K3"/>
    <mergeCell ref="A6:K6"/>
    <mergeCell ref="A8:K8"/>
    <mergeCell ref="A10:C12"/>
    <mergeCell ref="D10:K10"/>
    <mergeCell ref="D11:G11"/>
    <mergeCell ref="H11:K11"/>
    <mergeCell ref="A17:B17"/>
    <mergeCell ref="A18:B18"/>
    <mergeCell ref="A19:C19"/>
    <mergeCell ref="A20:K20"/>
    <mergeCell ref="A21:K21"/>
    <mergeCell ref="A22:K22"/>
    <mergeCell ref="A13:B14"/>
    <mergeCell ref="C13:K13"/>
    <mergeCell ref="C14:K14"/>
    <mergeCell ref="A15:A16"/>
    <mergeCell ref="B15:B16"/>
    <mergeCell ref="C15:K15"/>
    <mergeCell ref="C16:K16"/>
    <mergeCell ref="A23:K23"/>
    <mergeCell ref="A24:K24"/>
    <mergeCell ref="A25:K25"/>
    <mergeCell ref="A80:K80"/>
    <mergeCell ref="A82:C84"/>
    <mergeCell ref="D82:K82"/>
    <mergeCell ref="D83:G83"/>
    <mergeCell ref="H83:K83"/>
    <mergeCell ref="A26:B27"/>
    <mergeCell ref="C26:K26"/>
    <mergeCell ref="C27:K27"/>
    <mergeCell ref="A28:A29"/>
    <mergeCell ref="B28:B29"/>
    <mergeCell ref="C28:K28"/>
    <mergeCell ref="C29:K29"/>
    <mergeCell ref="A30:B30"/>
    <mergeCell ref="A31:B31"/>
    <mergeCell ref="A32:C32"/>
    <mergeCell ref="A33:K33"/>
    <mergeCell ref="A34:K34"/>
    <mergeCell ref="A35:K35"/>
    <mergeCell ref="A36:K36"/>
    <mergeCell ref="A37:K37"/>
    <mergeCell ref="A38:K38"/>
    <mergeCell ref="A115:K115"/>
    <mergeCell ref="A89:B89"/>
    <mergeCell ref="A90:K90"/>
    <mergeCell ref="A91:K91"/>
    <mergeCell ref="A92:K92"/>
    <mergeCell ref="A93:B93"/>
    <mergeCell ref="C93:K93"/>
    <mergeCell ref="A103:B103"/>
    <mergeCell ref="A104:K104"/>
    <mergeCell ref="A105:K105"/>
    <mergeCell ref="A106:K106"/>
    <mergeCell ref="A107:B107"/>
    <mergeCell ref="C107:K107"/>
    <mergeCell ref="A108:B108"/>
    <mergeCell ref="A109:K109"/>
    <mergeCell ref="A110:K110"/>
    <mergeCell ref="A111:K111"/>
    <mergeCell ref="A112:K112"/>
    <mergeCell ref="A101:A102"/>
    <mergeCell ref="B101:B102"/>
    <mergeCell ref="C101:K101"/>
    <mergeCell ref="C102:K102"/>
    <mergeCell ref="A116:K116"/>
    <mergeCell ref="A117:C119"/>
    <mergeCell ref="D117:K117"/>
    <mergeCell ref="D118:G118"/>
    <mergeCell ref="H118:K118"/>
    <mergeCell ref="A120:B122"/>
    <mergeCell ref="C120:K120"/>
    <mergeCell ref="C121:K121"/>
    <mergeCell ref="C122:K122"/>
    <mergeCell ref="A130:K130"/>
    <mergeCell ref="A131:K131"/>
    <mergeCell ref="A132:K132"/>
    <mergeCell ref="A133:K133"/>
    <mergeCell ref="A134:B135"/>
    <mergeCell ref="C134:K134"/>
    <mergeCell ref="C135:K135"/>
    <mergeCell ref="C123:K123"/>
    <mergeCell ref="A124:B125"/>
    <mergeCell ref="A126:B126"/>
    <mergeCell ref="A127:C127"/>
    <mergeCell ref="A128:B128"/>
    <mergeCell ref="A129:B129"/>
    <mergeCell ref="A142:K142"/>
    <mergeCell ref="A143:K143"/>
    <mergeCell ref="A144:K144"/>
    <mergeCell ref="A145:K145"/>
    <mergeCell ref="A146:B147"/>
    <mergeCell ref="C146:K146"/>
    <mergeCell ref="C147:K147"/>
    <mergeCell ref="C136:K136"/>
    <mergeCell ref="A137:B137"/>
    <mergeCell ref="A138:B138"/>
    <mergeCell ref="A139:C139"/>
    <mergeCell ref="A140:B140"/>
    <mergeCell ref="A141:B141"/>
    <mergeCell ref="A152:C152"/>
    <mergeCell ref="A153:B153"/>
    <mergeCell ref="A154:B154"/>
    <mergeCell ref="A155:K155"/>
    <mergeCell ref="A156:K156"/>
    <mergeCell ref="A157:K157"/>
    <mergeCell ref="A148:A149"/>
    <mergeCell ref="B148:B149"/>
    <mergeCell ref="C148:K148"/>
    <mergeCell ref="C149:K149"/>
    <mergeCell ref="A150:B150"/>
    <mergeCell ref="A151:B151"/>
    <mergeCell ref="A158:K158"/>
    <mergeCell ref="A159:B160"/>
    <mergeCell ref="C159:K159"/>
    <mergeCell ref="C160:K160"/>
    <mergeCell ref="A161:A162"/>
    <mergeCell ref="B161:B162"/>
    <mergeCell ref="C161:K161"/>
    <mergeCell ref="C162:K162"/>
    <mergeCell ref="A166:B166"/>
    <mergeCell ref="A169:K169"/>
    <mergeCell ref="A170:K170"/>
    <mergeCell ref="A171:K171"/>
    <mergeCell ref="A172:B173"/>
    <mergeCell ref="C172:K172"/>
    <mergeCell ref="C173:K173"/>
    <mergeCell ref="A163:B163"/>
    <mergeCell ref="A164:B164"/>
    <mergeCell ref="A165:C165"/>
    <mergeCell ref="A168:K168"/>
    <mergeCell ref="A167:B167"/>
    <mergeCell ref="A184:K184"/>
    <mergeCell ref="A178:C178"/>
    <mergeCell ref="A179:B179"/>
    <mergeCell ref="A180:B180"/>
    <mergeCell ref="A181:K181"/>
    <mergeCell ref="A182:K182"/>
    <mergeCell ref="A183:K183"/>
    <mergeCell ref="A174:A175"/>
    <mergeCell ref="B174:B175"/>
    <mergeCell ref="C174:K174"/>
    <mergeCell ref="C175:K175"/>
    <mergeCell ref="A176:B176"/>
    <mergeCell ref="A177:B177"/>
    <mergeCell ref="A39:B40"/>
    <mergeCell ref="C39:K39"/>
    <mergeCell ref="C40:K40"/>
    <mergeCell ref="A41:A42"/>
    <mergeCell ref="B41:B42"/>
    <mergeCell ref="C41:K41"/>
    <mergeCell ref="C42:K42"/>
    <mergeCell ref="A43:B43"/>
    <mergeCell ref="A44:B44"/>
    <mergeCell ref="A45:C45"/>
    <mergeCell ref="A46:K46"/>
    <mergeCell ref="A47:K47"/>
    <mergeCell ref="A48:K48"/>
    <mergeCell ref="A49:K49"/>
    <mergeCell ref="A50:K50"/>
    <mergeCell ref="A51:K51"/>
    <mergeCell ref="A99:B100"/>
    <mergeCell ref="C99:K99"/>
    <mergeCell ref="C100:K100"/>
    <mergeCell ref="A94:B94"/>
    <mergeCell ref="A95:K95"/>
    <mergeCell ref="A96:K96"/>
    <mergeCell ref="A97:K97"/>
    <mergeCell ref="A98:K98"/>
    <mergeCell ref="A85:B86"/>
    <mergeCell ref="C85:K85"/>
    <mergeCell ref="C86:K86"/>
    <mergeCell ref="A87:A88"/>
    <mergeCell ref="B87:B88"/>
    <mergeCell ref="C88:K88"/>
    <mergeCell ref="A52:B53"/>
    <mergeCell ref="C52:K52"/>
    <mergeCell ref="C53:K53"/>
  </mergeCells>
  <pageMargins left="0.2" right="0.19" top="0.17" bottom="0.17" header="0.31496062992126" footer="0.31496062992126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C12" sqref="C12"/>
    </sheetView>
  </sheetViews>
  <sheetFormatPr defaultRowHeight="15" x14ac:dyDescent="0.25"/>
  <cols>
    <col min="1" max="1" width="6.42578125" style="478" customWidth="1"/>
    <col min="2" max="2" width="55.28515625" style="479" customWidth="1"/>
    <col min="3" max="3" width="15.7109375" style="478" customWidth="1"/>
    <col min="4" max="4" width="16" style="478" customWidth="1"/>
    <col min="5" max="6" width="14.28515625" style="478" bestFit="1" customWidth="1"/>
    <col min="7" max="7" width="19.7109375" style="478" hidden="1" customWidth="1"/>
    <col min="8" max="8" width="9.140625" style="478"/>
    <col min="9" max="9" width="9.7109375" style="478" bestFit="1" customWidth="1"/>
    <col min="10" max="16384" width="9.140625" style="478"/>
  </cols>
  <sheetData>
    <row r="1" spans="1:7" s="259" customFormat="1" ht="17.25" customHeight="1" x14ac:dyDescent="0.25">
      <c r="A1" s="756" t="s">
        <v>22</v>
      </c>
      <c r="B1" s="756"/>
      <c r="C1" s="756"/>
      <c r="D1" s="756"/>
      <c r="E1" s="756"/>
      <c r="F1" s="756"/>
    </row>
    <row r="2" spans="1:7" s="259" customFormat="1" ht="53.25" customHeight="1" x14ac:dyDescent="0.25">
      <c r="A2" s="756" t="s">
        <v>534</v>
      </c>
      <c r="B2" s="756"/>
      <c r="C2" s="756"/>
      <c r="D2" s="756"/>
      <c r="E2" s="756"/>
      <c r="F2" s="756"/>
    </row>
    <row r="3" spans="1:7" s="259" customFormat="1" ht="51" customHeight="1" x14ac:dyDescent="0.25">
      <c r="A3" s="875" t="s">
        <v>21</v>
      </c>
      <c r="B3" s="875"/>
      <c r="C3" s="875"/>
      <c r="D3" s="875"/>
      <c r="E3" s="875"/>
      <c r="F3" s="875"/>
    </row>
    <row r="4" spans="1:7" s="259" customFormat="1" ht="30.75" customHeight="1" x14ac:dyDescent="0.25">
      <c r="A4" s="91"/>
      <c r="B4" s="91"/>
      <c r="C4" s="91"/>
      <c r="D4" s="91"/>
      <c r="E4" s="91"/>
    </row>
    <row r="5" spans="1:7" s="259" customFormat="1" ht="18" customHeight="1" x14ac:dyDescent="0.25">
      <c r="A5" s="788" t="s">
        <v>5</v>
      </c>
      <c r="B5" s="788"/>
      <c r="C5" s="788"/>
      <c r="D5" s="788"/>
      <c r="E5" s="788"/>
      <c r="F5" s="788"/>
    </row>
    <row r="6" spans="1:7" s="259" customFormat="1" ht="75" customHeight="1" x14ac:dyDescent="0.25">
      <c r="A6" s="66" t="s">
        <v>1</v>
      </c>
      <c r="B6" s="67" t="s">
        <v>6</v>
      </c>
      <c r="C6" s="67" t="s">
        <v>458</v>
      </c>
      <c r="D6" s="67" t="s">
        <v>16</v>
      </c>
      <c r="E6" s="67" t="s">
        <v>17</v>
      </c>
      <c r="F6" s="66" t="s">
        <v>7</v>
      </c>
    </row>
    <row r="7" spans="1:7" s="259" customFormat="1" ht="17.25" x14ac:dyDescent="0.3">
      <c r="A7" s="425"/>
      <c r="B7" s="425" t="s">
        <v>0</v>
      </c>
      <c r="C7" s="362">
        <f>C9+C18+C48+C65+C68+C52+C69</f>
        <v>481440.97499999998</v>
      </c>
      <c r="D7" s="362">
        <f t="shared" ref="D7:F7" si="0">D9+D18+D48+D65+D68+D52+D69</f>
        <v>1040216.4</v>
      </c>
      <c r="E7" s="362">
        <f t="shared" si="0"/>
        <v>1140216.3999999999</v>
      </c>
      <c r="F7" s="362">
        <f t="shared" si="0"/>
        <v>1140216.3999999999</v>
      </c>
    </row>
    <row r="8" spans="1:7" s="259" customFormat="1" ht="17.25" x14ac:dyDescent="0.25">
      <c r="A8" s="66"/>
      <c r="B8" s="66" t="s">
        <v>8</v>
      </c>
      <c r="C8" s="362"/>
      <c r="D8" s="362"/>
      <c r="E8" s="362"/>
      <c r="F8" s="362"/>
    </row>
    <row r="9" spans="1:7" s="259" customFormat="1" ht="17.25" x14ac:dyDescent="0.3">
      <c r="A9" s="425">
        <v>1</v>
      </c>
      <c r="B9" s="425" t="s">
        <v>12</v>
      </c>
      <c r="C9" s="362">
        <f>C11+C12+C13+C14+C15+C16+C17</f>
        <v>24258.474999999999</v>
      </c>
      <c r="D9" s="362">
        <f>D11+D12+D13+D14+D15+D16+D17</f>
        <v>97033.9</v>
      </c>
      <c r="E9" s="362">
        <f>E11+E12+E13+E14+E15+E16+E17</f>
        <v>97033.9</v>
      </c>
      <c r="F9" s="362">
        <f>F11+F12+F13+F14+F15+F16+F17</f>
        <v>97033.9</v>
      </c>
    </row>
    <row r="10" spans="1:7" s="259" customFormat="1" ht="18" x14ac:dyDescent="0.25">
      <c r="A10" s="70"/>
      <c r="B10" s="66" t="s">
        <v>9</v>
      </c>
      <c r="C10" s="343"/>
      <c r="D10" s="343"/>
      <c r="E10" s="343"/>
      <c r="F10" s="343"/>
    </row>
    <row r="11" spans="1:7" s="473" customFormat="1" ht="36" x14ac:dyDescent="0.25">
      <c r="A11" s="427" t="s">
        <v>308</v>
      </c>
      <c r="B11" s="428" t="s">
        <v>722</v>
      </c>
      <c r="C11" s="343">
        <f>D11*25%</f>
        <v>1700</v>
      </c>
      <c r="D11" s="343">
        <v>6800</v>
      </c>
      <c r="E11" s="343">
        <v>6800</v>
      </c>
      <c r="F11" s="343">
        <v>6800</v>
      </c>
      <c r="G11" s="449" t="s">
        <v>1009</v>
      </c>
    </row>
    <row r="12" spans="1:7" s="473" customFormat="1" ht="36" x14ac:dyDescent="0.25">
      <c r="A12" s="427" t="s">
        <v>309</v>
      </c>
      <c r="B12" s="433" t="s">
        <v>724</v>
      </c>
      <c r="C12" s="343">
        <f>D12*25%</f>
        <v>7500</v>
      </c>
      <c r="D12" s="343">
        <v>30000</v>
      </c>
      <c r="E12" s="343">
        <v>30000</v>
      </c>
      <c r="F12" s="343">
        <v>30000</v>
      </c>
      <c r="G12" s="449" t="s">
        <v>1009</v>
      </c>
    </row>
    <row r="13" spans="1:7" s="473" customFormat="1" ht="36" x14ac:dyDescent="0.25">
      <c r="A13" s="427" t="s">
        <v>310</v>
      </c>
      <c r="B13" s="428" t="s">
        <v>727</v>
      </c>
      <c r="C13" s="343">
        <f>D13*25%</f>
        <v>2500</v>
      </c>
      <c r="D13" s="343">
        <v>10000</v>
      </c>
      <c r="E13" s="343">
        <v>10000</v>
      </c>
      <c r="F13" s="343">
        <v>10000</v>
      </c>
      <c r="G13" s="449" t="s">
        <v>1009</v>
      </c>
    </row>
    <row r="14" spans="1:7" s="473" customFormat="1" ht="27" x14ac:dyDescent="0.25">
      <c r="A14" s="427" t="s">
        <v>345</v>
      </c>
      <c r="B14" s="433" t="s">
        <v>947</v>
      </c>
      <c r="C14" s="343">
        <f t="shared" ref="C14:C17" si="1">D14*25%</f>
        <v>5308.4750000000004</v>
      </c>
      <c r="D14" s="343">
        <v>21233.9</v>
      </c>
      <c r="E14" s="343">
        <v>21233.9</v>
      </c>
      <c r="F14" s="343">
        <v>21233.9</v>
      </c>
      <c r="G14" s="449" t="s">
        <v>1009</v>
      </c>
    </row>
    <row r="15" spans="1:7" s="473" customFormat="1" ht="27" x14ac:dyDescent="0.25">
      <c r="A15" s="427" t="s">
        <v>346</v>
      </c>
      <c r="B15" s="433" t="s">
        <v>267</v>
      </c>
      <c r="C15" s="343">
        <f t="shared" si="1"/>
        <v>3250</v>
      </c>
      <c r="D15" s="343">
        <v>13000</v>
      </c>
      <c r="E15" s="343">
        <v>13000</v>
      </c>
      <c r="F15" s="343">
        <v>13000</v>
      </c>
      <c r="G15" s="449" t="s">
        <v>1009</v>
      </c>
    </row>
    <row r="16" spans="1:7" s="473" customFormat="1" ht="36" x14ac:dyDescent="0.25">
      <c r="A16" s="427" t="s">
        <v>347</v>
      </c>
      <c r="B16" s="428" t="s">
        <v>720</v>
      </c>
      <c r="C16" s="343">
        <f t="shared" si="1"/>
        <v>1500</v>
      </c>
      <c r="D16" s="343">
        <v>6000</v>
      </c>
      <c r="E16" s="343">
        <v>6000</v>
      </c>
      <c r="F16" s="343">
        <v>6000</v>
      </c>
      <c r="G16" s="449" t="s">
        <v>1009</v>
      </c>
    </row>
    <row r="17" spans="1:7" s="473" customFormat="1" ht="27" x14ac:dyDescent="0.25">
      <c r="A17" s="427" t="s">
        <v>348</v>
      </c>
      <c r="B17" s="433" t="s">
        <v>948</v>
      </c>
      <c r="C17" s="343">
        <f t="shared" si="1"/>
        <v>2500</v>
      </c>
      <c r="D17" s="343">
        <v>10000</v>
      </c>
      <c r="E17" s="343">
        <v>10000</v>
      </c>
      <c r="F17" s="343">
        <v>10000</v>
      </c>
      <c r="G17" s="449" t="s">
        <v>1009</v>
      </c>
    </row>
    <row r="18" spans="1:7" s="259" customFormat="1" ht="34.5" x14ac:dyDescent="0.3">
      <c r="A18" s="425">
        <v>2</v>
      </c>
      <c r="B18" s="425" t="s">
        <v>11</v>
      </c>
      <c r="C18" s="362">
        <f>SUM(C20:C47)</f>
        <v>162000</v>
      </c>
      <c r="D18" s="362">
        <f t="shared" ref="D18:F18" si="2">SUM(D20:D47)</f>
        <v>648000</v>
      </c>
      <c r="E18" s="362">
        <f t="shared" si="2"/>
        <v>748000</v>
      </c>
      <c r="F18" s="362">
        <f t="shared" si="2"/>
        <v>748000</v>
      </c>
    </row>
    <row r="19" spans="1:7" s="259" customFormat="1" ht="18" x14ac:dyDescent="0.25">
      <c r="A19" s="70"/>
      <c r="B19" s="66" t="s">
        <v>9</v>
      </c>
      <c r="C19" s="343"/>
      <c r="D19" s="343"/>
      <c r="E19" s="343"/>
      <c r="F19" s="343"/>
    </row>
    <row r="20" spans="1:7" s="473" customFormat="1" ht="36" x14ac:dyDescent="0.25">
      <c r="A20" s="427" t="s">
        <v>311</v>
      </c>
      <c r="B20" s="428" t="s">
        <v>712</v>
      </c>
      <c r="C20" s="343">
        <f t="shared" ref="C20:C47" si="3">D20*25%</f>
        <v>7500</v>
      </c>
      <c r="D20" s="343">
        <v>30000</v>
      </c>
      <c r="E20" s="343">
        <v>30000</v>
      </c>
      <c r="F20" s="343">
        <v>30000</v>
      </c>
      <c r="G20" s="449" t="s">
        <v>1008</v>
      </c>
    </row>
    <row r="21" spans="1:7" s="474" customFormat="1" ht="28.5" x14ac:dyDescent="0.35">
      <c r="A21" s="427" t="s">
        <v>312</v>
      </c>
      <c r="B21" s="428" t="s">
        <v>949</v>
      </c>
      <c r="C21" s="343">
        <f t="shared" si="3"/>
        <v>2500</v>
      </c>
      <c r="D21" s="343">
        <v>10000</v>
      </c>
      <c r="E21" s="343">
        <v>10000</v>
      </c>
      <c r="F21" s="343">
        <v>10000</v>
      </c>
      <c r="G21" s="449" t="s">
        <v>1008</v>
      </c>
    </row>
    <row r="22" spans="1:7" s="474" customFormat="1" ht="36" x14ac:dyDescent="0.35">
      <c r="A22" s="427" t="s">
        <v>313</v>
      </c>
      <c r="B22" s="428" t="s">
        <v>717</v>
      </c>
      <c r="C22" s="343">
        <f t="shared" si="3"/>
        <v>7500</v>
      </c>
      <c r="D22" s="343">
        <v>30000</v>
      </c>
      <c r="E22" s="343">
        <v>30000</v>
      </c>
      <c r="F22" s="343">
        <v>30000</v>
      </c>
      <c r="G22" s="449" t="s">
        <v>1008</v>
      </c>
    </row>
    <row r="23" spans="1:7" s="474" customFormat="1" ht="36" x14ac:dyDescent="0.35">
      <c r="A23" s="427" t="s">
        <v>314</v>
      </c>
      <c r="B23" s="428" t="s">
        <v>718</v>
      </c>
      <c r="C23" s="343">
        <f t="shared" si="3"/>
        <v>2500</v>
      </c>
      <c r="D23" s="343">
        <v>10000</v>
      </c>
      <c r="E23" s="343">
        <v>10000</v>
      </c>
      <c r="F23" s="343">
        <v>10000</v>
      </c>
      <c r="G23" s="449" t="s">
        <v>1008</v>
      </c>
    </row>
    <row r="24" spans="1:7" s="474" customFormat="1" ht="39.75" customHeight="1" x14ac:dyDescent="0.35">
      <c r="A24" s="427" t="s">
        <v>315</v>
      </c>
      <c r="B24" s="433" t="s">
        <v>950</v>
      </c>
      <c r="C24" s="343">
        <f t="shared" si="3"/>
        <v>7500</v>
      </c>
      <c r="D24" s="343">
        <v>30000</v>
      </c>
      <c r="E24" s="343">
        <v>30000</v>
      </c>
      <c r="F24" s="343">
        <v>30000</v>
      </c>
      <c r="G24" s="449" t="s">
        <v>1009</v>
      </c>
    </row>
    <row r="25" spans="1:7" s="474" customFormat="1" ht="36" x14ac:dyDescent="0.35">
      <c r="A25" s="427" t="s">
        <v>316</v>
      </c>
      <c r="B25" s="433" t="s">
        <v>951</v>
      </c>
      <c r="C25" s="343">
        <f t="shared" si="3"/>
        <v>7500</v>
      </c>
      <c r="D25" s="343">
        <v>30000</v>
      </c>
      <c r="E25" s="343">
        <v>30000</v>
      </c>
      <c r="F25" s="343">
        <v>30000</v>
      </c>
      <c r="G25" s="449" t="s">
        <v>1009</v>
      </c>
    </row>
    <row r="26" spans="1:7" s="473" customFormat="1" ht="36" x14ac:dyDescent="0.25">
      <c r="A26" s="427" t="s">
        <v>317</v>
      </c>
      <c r="B26" s="433" t="s">
        <v>952</v>
      </c>
      <c r="C26" s="343">
        <f t="shared" si="3"/>
        <v>1000</v>
      </c>
      <c r="D26" s="343">
        <v>4000</v>
      </c>
      <c r="E26" s="343">
        <v>4000</v>
      </c>
      <c r="F26" s="343">
        <v>4000</v>
      </c>
      <c r="G26" s="449" t="s">
        <v>1009</v>
      </c>
    </row>
    <row r="27" spans="1:7" s="474" customFormat="1" ht="36" x14ac:dyDescent="0.35">
      <c r="A27" s="427" t="s">
        <v>318</v>
      </c>
      <c r="B27" s="428" t="s">
        <v>726</v>
      </c>
      <c r="C27" s="343">
        <f t="shared" si="3"/>
        <v>7500</v>
      </c>
      <c r="D27" s="343">
        <v>30000</v>
      </c>
      <c r="E27" s="343">
        <v>30000</v>
      </c>
      <c r="F27" s="343">
        <v>30000</v>
      </c>
      <c r="G27" s="449" t="s">
        <v>1009</v>
      </c>
    </row>
    <row r="28" spans="1:7" s="474" customFormat="1" ht="36" x14ac:dyDescent="0.35">
      <c r="A28" s="427" t="s">
        <v>319</v>
      </c>
      <c r="B28" s="428" t="s">
        <v>713</v>
      </c>
      <c r="C28" s="343">
        <f t="shared" si="3"/>
        <v>7500</v>
      </c>
      <c r="D28" s="343">
        <v>30000</v>
      </c>
      <c r="E28" s="343">
        <v>30000</v>
      </c>
      <c r="F28" s="343">
        <v>30000</v>
      </c>
      <c r="G28" s="449" t="s">
        <v>1008</v>
      </c>
    </row>
    <row r="29" spans="1:7" s="474" customFormat="1" ht="28.5" x14ac:dyDescent="0.35">
      <c r="A29" s="427" t="s">
        <v>320</v>
      </c>
      <c r="B29" s="433" t="s">
        <v>953</v>
      </c>
      <c r="C29" s="343">
        <f t="shared" si="3"/>
        <v>7500</v>
      </c>
      <c r="D29" s="343">
        <v>30000</v>
      </c>
      <c r="E29" s="343">
        <v>30000</v>
      </c>
      <c r="F29" s="343">
        <v>30000</v>
      </c>
      <c r="G29" s="449" t="s">
        <v>1009</v>
      </c>
    </row>
    <row r="30" spans="1:7" s="474" customFormat="1" ht="28.5" x14ac:dyDescent="0.35">
      <c r="A30" s="427" t="s">
        <v>321</v>
      </c>
      <c r="B30" s="428" t="s">
        <v>725</v>
      </c>
      <c r="C30" s="343">
        <f t="shared" si="3"/>
        <v>3750</v>
      </c>
      <c r="D30" s="343">
        <v>15000</v>
      </c>
      <c r="E30" s="343">
        <v>15000</v>
      </c>
      <c r="F30" s="343">
        <v>15000</v>
      </c>
      <c r="G30" s="449" t="s">
        <v>1009</v>
      </c>
    </row>
    <row r="31" spans="1:7" s="474" customFormat="1" ht="36" x14ac:dyDescent="0.35">
      <c r="A31" s="427" t="s">
        <v>322</v>
      </c>
      <c r="B31" s="433" t="s">
        <v>954</v>
      </c>
      <c r="C31" s="343">
        <f t="shared" si="3"/>
        <v>2000</v>
      </c>
      <c r="D31" s="343">
        <v>8000</v>
      </c>
      <c r="E31" s="343">
        <v>8000</v>
      </c>
      <c r="F31" s="343">
        <v>8000</v>
      </c>
      <c r="G31" s="449" t="s">
        <v>1009</v>
      </c>
    </row>
    <row r="32" spans="1:7" s="474" customFormat="1" ht="36" x14ac:dyDescent="0.35">
      <c r="A32" s="427" t="s">
        <v>323</v>
      </c>
      <c r="B32" s="433" t="s">
        <v>955</v>
      </c>
      <c r="C32" s="343">
        <f t="shared" si="3"/>
        <v>7500</v>
      </c>
      <c r="D32" s="343">
        <v>30000</v>
      </c>
      <c r="E32" s="343">
        <v>30000</v>
      </c>
      <c r="F32" s="343">
        <v>30000</v>
      </c>
      <c r="G32" s="449" t="s">
        <v>1009</v>
      </c>
    </row>
    <row r="33" spans="1:7" s="474" customFormat="1" ht="36" x14ac:dyDescent="0.35">
      <c r="A33" s="427" t="s">
        <v>324</v>
      </c>
      <c r="B33" s="428" t="s">
        <v>274</v>
      </c>
      <c r="C33" s="343">
        <f t="shared" si="3"/>
        <v>5000</v>
      </c>
      <c r="D33" s="343">
        <v>20000</v>
      </c>
      <c r="E33" s="343">
        <v>20000</v>
      </c>
      <c r="F33" s="343">
        <v>20000</v>
      </c>
      <c r="G33" s="449" t="s">
        <v>1008</v>
      </c>
    </row>
    <row r="34" spans="1:7" s="473" customFormat="1" ht="36" x14ac:dyDescent="0.25">
      <c r="A34" s="427" t="s">
        <v>325</v>
      </c>
      <c r="B34" s="428" t="s">
        <v>962</v>
      </c>
      <c r="C34" s="343">
        <f t="shared" si="3"/>
        <v>7500</v>
      </c>
      <c r="D34" s="343">
        <v>30000</v>
      </c>
      <c r="E34" s="343">
        <v>30000</v>
      </c>
      <c r="F34" s="343">
        <v>30000</v>
      </c>
      <c r="G34" s="449" t="s">
        <v>1009</v>
      </c>
    </row>
    <row r="35" spans="1:7" s="473" customFormat="1" ht="36" x14ac:dyDescent="0.25">
      <c r="A35" s="427" t="s">
        <v>326</v>
      </c>
      <c r="B35" s="428" t="s">
        <v>714</v>
      </c>
      <c r="C35" s="343">
        <f t="shared" si="3"/>
        <v>3750</v>
      </c>
      <c r="D35" s="343">
        <v>15000</v>
      </c>
      <c r="E35" s="343">
        <v>15000</v>
      </c>
      <c r="F35" s="343">
        <v>15000</v>
      </c>
      <c r="G35" s="449" t="s">
        <v>1008</v>
      </c>
    </row>
    <row r="36" spans="1:7" s="473" customFormat="1" ht="36" x14ac:dyDescent="0.25">
      <c r="A36" s="427" t="s">
        <v>327</v>
      </c>
      <c r="B36" s="433" t="s">
        <v>719</v>
      </c>
      <c r="C36" s="343">
        <f t="shared" si="3"/>
        <v>7500</v>
      </c>
      <c r="D36" s="343">
        <v>30000</v>
      </c>
      <c r="E36" s="343">
        <v>30000</v>
      </c>
      <c r="F36" s="343">
        <v>30000</v>
      </c>
      <c r="G36" s="449" t="s">
        <v>1009</v>
      </c>
    </row>
    <row r="37" spans="1:7" s="474" customFormat="1" ht="36" x14ac:dyDescent="0.35">
      <c r="A37" s="427" t="s">
        <v>328</v>
      </c>
      <c r="B37" s="428" t="s">
        <v>715</v>
      </c>
      <c r="C37" s="343">
        <v>0</v>
      </c>
      <c r="D37" s="343">
        <v>0</v>
      </c>
      <c r="E37" s="343">
        <v>50000</v>
      </c>
      <c r="F37" s="343">
        <v>50000</v>
      </c>
      <c r="G37" s="449" t="s">
        <v>1008</v>
      </c>
    </row>
    <row r="38" spans="1:7" s="473" customFormat="1" ht="45.75" customHeight="1" x14ac:dyDescent="0.25">
      <c r="A38" s="427" t="s">
        <v>329</v>
      </c>
      <c r="B38" s="428" t="s">
        <v>1035</v>
      </c>
      <c r="C38" s="343">
        <f t="shared" si="3"/>
        <v>12500</v>
      </c>
      <c r="D38" s="343">
        <v>50000</v>
      </c>
      <c r="E38" s="343">
        <v>50000</v>
      </c>
      <c r="F38" s="343">
        <v>50000</v>
      </c>
      <c r="G38" s="449" t="s">
        <v>1008</v>
      </c>
    </row>
    <row r="39" spans="1:7" s="473" customFormat="1" ht="36" x14ac:dyDescent="0.25">
      <c r="A39" s="427" t="s">
        <v>330</v>
      </c>
      <c r="B39" s="428" t="s">
        <v>716</v>
      </c>
      <c r="C39" s="343">
        <f t="shared" si="3"/>
        <v>12500</v>
      </c>
      <c r="D39" s="343">
        <v>50000</v>
      </c>
      <c r="E39" s="343">
        <v>50000</v>
      </c>
      <c r="F39" s="343">
        <v>50000</v>
      </c>
      <c r="G39" s="449" t="s">
        <v>1009</v>
      </c>
    </row>
    <row r="40" spans="1:7" s="474" customFormat="1" ht="36" x14ac:dyDescent="0.35">
      <c r="A40" s="427" t="s">
        <v>331</v>
      </c>
      <c r="B40" s="428" t="s">
        <v>956</v>
      </c>
      <c r="C40" s="343">
        <f t="shared" si="3"/>
        <v>12500</v>
      </c>
      <c r="D40" s="343">
        <v>50000</v>
      </c>
      <c r="E40" s="343">
        <v>50000</v>
      </c>
      <c r="F40" s="343">
        <v>50000</v>
      </c>
      <c r="G40" s="449" t="s">
        <v>1009</v>
      </c>
    </row>
    <row r="41" spans="1:7" s="474" customFormat="1" ht="54" x14ac:dyDescent="0.35">
      <c r="A41" s="427" t="s">
        <v>332</v>
      </c>
      <c r="B41" s="428" t="s">
        <v>957</v>
      </c>
      <c r="C41" s="343">
        <v>0</v>
      </c>
      <c r="D41" s="343">
        <v>0</v>
      </c>
      <c r="E41" s="343">
        <v>50000</v>
      </c>
      <c r="F41" s="343">
        <v>50000</v>
      </c>
      <c r="G41" s="449" t="s">
        <v>1009</v>
      </c>
    </row>
    <row r="42" spans="1:7" s="259" customFormat="1" ht="36" collapsed="1" x14ac:dyDescent="0.25">
      <c r="A42" s="427" t="s">
        <v>333</v>
      </c>
      <c r="B42" s="433" t="s">
        <v>721</v>
      </c>
      <c r="C42" s="343">
        <f t="shared" si="3"/>
        <v>10000</v>
      </c>
      <c r="D42" s="343">
        <v>40000</v>
      </c>
      <c r="E42" s="343">
        <v>40000</v>
      </c>
      <c r="F42" s="343">
        <v>40000</v>
      </c>
      <c r="G42" s="449" t="s">
        <v>1009</v>
      </c>
    </row>
    <row r="43" spans="1:7" s="259" customFormat="1" ht="36" x14ac:dyDescent="0.35">
      <c r="A43" s="427" t="s">
        <v>334</v>
      </c>
      <c r="B43" s="434" t="s">
        <v>958</v>
      </c>
      <c r="C43" s="343">
        <f t="shared" si="3"/>
        <v>6250</v>
      </c>
      <c r="D43" s="343">
        <v>25000</v>
      </c>
      <c r="E43" s="343">
        <v>25000</v>
      </c>
      <c r="F43" s="343">
        <v>25000</v>
      </c>
      <c r="G43" s="449" t="s">
        <v>1009</v>
      </c>
    </row>
    <row r="44" spans="1:7" s="474" customFormat="1" ht="36" x14ac:dyDescent="0.35">
      <c r="A44" s="427" t="s">
        <v>335</v>
      </c>
      <c r="B44" s="434" t="s">
        <v>959</v>
      </c>
      <c r="C44" s="343">
        <f t="shared" si="3"/>
        <v>5000</v>
      </c>
      <c r="D44" s="343">
        <v>20000</v>
      </c>
      <c r="E44" s="343">
        <v>20000</v>
      </c>
      <c r="F44" s="343">
        <v>20000</v>
      </c>
      <c r="G44" s="449" t="s">
        <v>1009</v>
      </c>
    </row>
    <row r="45" spans="1:7" s="259" customFormat="1" ht="31.5" customHeight="1" x14ac:dyDescent="0.25">
      <c r="A45" s="427" t="s">
        <v>336</v>
      </c>
      <c r="B45" s="433" t="s">
        <v>960</v>
      </c>
      <c r="C45" s="343">
        <f t="shared" si="3"/>
        <v>3750</v>
      </c>
      <c r="D45" s="343">
        <v>15000</v>
      </c>
      <c r="E45" s="343">
        <v>15000</v>
      </c>
      <c r="F45" s="343">
        <v>15000</v>
      </c>
      <c r="G45" s="449" t="s">
        <v>1009</v>
      </c>
    </row>
    <row r="46" spans="1:7" s="259" customFormat="1" ht="42" customHeight="1" x14ac:dyDescent="0.25">
      <c r="A46" s="427" t="s">
        <v>337</v>
      </c>
      <c r="B46" s="428" t="s">
        <v>729</v>
      </c>
      <c r="C46" s="343">
        <f t="shared" si="3"/>
        <v>1500</v>
      </c>
      <c r="D46" s="343">
        <v>6000</v>
      </c>
      <c r="E46" s="343">
        <v>6000</v>
      </c>
      <c r="F46" s="343">
        <v>6000</v>
      </c>
      <c r="G46" s="449" t="s">
        <v>1009</v>
      </c>
    </row>
    <row r="47" spans="1:7" s="465" customFormat="1" ht="36" x14ac:dyDescent="0.3">
      <c r="A47" s="427" t="s">
        <v>338</v>
      </c>
      <c r="B47" s="433" t="s">
        <v>723</v>
      </c>
      <c r="C47" s="343">
        <f t="shared" si="3"/>
        <v>2500</v>
      </c>
      <c r="D47" s="343">
        <v>10000</v>
      </c>
      <c r="E47" s="343">
        <v>10000</v>
      </c>
      <c r="F47" s="343">
        <v>10000</v>
      </c>
      <c r="G47" s="449" t="s">
        <v>1009</v>
      </c>
    </row>
    <row r="48" spans="1:7" s="465" customFormat="1" ht="17.25" x14ac:dyDescent="0.3">
      <c r="A48" s="435">
        <v>3</v>
      </c>
      <c r="B48" s="436" t="s">
        <v>304</v>
      </c>
      <c r="C48" s="362">
        <f>SUM(C50:C51)</f>
        <v>109000</v>
      </c>
      <c r="D48" s="362">
        <f t="shared" ref="D48:F48" si="4">SUM(D50:D51)</f>
        <v>109000</v>
      </c>
      <c r="E48" s="362">
        <f t="shared" si="4"/>
        <v>109000</v>
      </c>
      <c r="F48" s="362">
        <f t="shared" si="4"/>
        <v>109000</v>
      </c>
    </row>
    <row r="49" spans="1:7" s="259" customFormat="1" ht="18" x14ac:dyDescent="0.25">
      <c r="A49" s="410"/>
      <c r="B49" s="66" t="s">
        <v>9</v>
      </c>
      <c r="C49" s="343"/>
      <c r="D49" s="343"/>
      <c r="E49" s="343"/>
      <c r="F49" s="343"/>
    </row>
    <row r="50" spans="1:7" s="259" customFormat="1" ht="72" x14ac:dyDescent="0.25">
      <c r="A50" s="427" t="s">
        <v>344</v>
      </c>
      <c r="B50" s="433" t="s">
        <v>728</v>
      </c>
      <c r="C50" s="343">
        <v>57500</v>
      </c>
      <c r="D50" s="343">
        <v>57500</v>
      </c>
      <c r="E50" s="343">
        <v>57500</v>
      </c>
      <c r="F50" s="343">
        <v>57500</v>
      </c>
      <c r="G50" s="449" t="s">
        <v>1010</v>
      </c>
    </row>
    <row r="51" spans="1:7" s="259" customFormat="1" ht="54" x14ac:dyDescent="0.25">
      <c r="A51" s="427" t="s">
        <v>424</v>
      </c>
      <c r="B51" s="433" t="s">
        <v>961</v>
      </c>
      <c r="C51" s="343">
        <v>51500</v>
      </c>
      <c r="D51" s="343">
        <v>51500</v>
      </c>
      <c r="E51" s="343">
        <v>51500</v>
      </c>
      <c r="F51" s="343">
        <v>51500</v>
      </c>
      <c r="G51" s="449" t="s">
        <v>1010</v>
      </c>
    </row>
    <row r="52" spans="1:7" s="259" customFormat="1" ht="17.25" x14ac:dyDescent="0.3">
      <c r="A52" s="368">
        <v>4</v>
      </c>
      <c r="B52" s="125" t="s">
        <v>1081</v>
      </c>
      <c r="C52" s="362">
        <f>SUM(C54:C64)</f>
        <v>28000</v>
      </c>
      <c r="D52" s="362">
        <f t="shared" ref="D52:F52" si="5">SUM(D54:D64)</f>
        <v>28000</v>
      </c>
      <c r="E52" s="362">
        <f t="shared" si="5"/>
        <v>28000</v>
      </c>
      <c r="F52" s="362">
        <f t="shared" si="5"/>
        <v>28000</v>
      </c>
    </row>
    <row r="53" spans="1:7" s="259" customFormat="1" ht="18" x14ac:dyDescent="0.25">
      <c r="A53" s="70"/>
      <c r="B53" s="66" t="s">
        <v>9</v>
      </c>
      <c r="C53" s="343"/>
      <c r="D53" s="343"/>
      <c r="E53" s="343"/>
      <c r="F53" s="343"/>
    </row>
    <row r="54" spans="1:7" s="259" customFormat="1" ht="96" customHeight="1" x14ac:dyDescent="0.25">
      <c r="A54" s="427" t="s">
        <v>754</v>
      </c>
      <c r="B54" s="448" t="s">
        <v>963</v>
      </c>
      <c r="C54" s="343">
        <v>13000</v>
      </c>
      <c r="D54" s="343">
        <v>13000</v>
      </c>
      <c r="E54" s="343">
        <v>13000</v>
      </c>
      <c r="F54" s="343">
        <v>13000</v>
      </c>
      <c r="G54" s="449" t="s">
        <v>1009</v>
      </c>
    </row>
    <row r="55" spans="1:7" ht="108" x14ac:dyDescent="0.25">
      <c r="A55" s="427" t="s">
        <v>755</v>
      </c>
      <c r="B55" s="438" t="s">
        <v>1038</v>
      </c>
      <c r="C55" s="343">
        <v>2410</v>
      </c>
      <c r="D55" s="343">
        <v>2410</v>
      </c>
      <c r="E55" s="343">
        <v>2410</v>
      </c>
      <c r="F55" s="343">
        <v>2410</v>
      </c>
      <c r="G55" s="449" t="s">
        <v>1009</v>
      </c>
    </row>
    <row r="56" spans="1:7" ht="90" x14ac:dyDescent="0.25">
      <c r="A56" s="427" t="s">
        <v>756</v>
      </c>
      <c r="B56" s="438" t="s">
        <v>1039</v>
      </c>
      <c r="C56" s="343">
        <v>380</v>
      </c>
      <c r="D56" s="343">
        <v>380</v>
      </c>
      <c r="E56" s="343">
        <v>380</v>
      </c>
      <c r="F56" s="343">
        <v>380</v>
      </c>
      <c r="G56" s="449" t="s">
        <v>1009</v>
      </c>
    </row>
    <row r="57" spans="1:7" ht="90" x14ac:dyDescent="0.25">
      <c r="A57" s="427" t="s">
        <v>757</v>
      </c>
      <c r="B57" s="438" t="s">
        <v>1040</v>
      </c>
      <c r="C57" s="343">
        <v>365</v>
      </c>
      <c r="D57" s="343">
        <v>365</v>
      </c>
      <c r="E57" s="343">
        <v>365</v>
      </c>
      <c r="F57" s="343">
        <v>365</v>
      </c>
      <c r="G57" s="449" t="s">
        <v>1009</v>
      </c>
    </row>
    <row r="58" spans="1:7" ht="126" x14ac:dyDescent="0.25">
      <c r="A58" s="427" t="s">
        <v>758</v>
      </c>
      <c r="B58" s="438" t="s">
        <v>1041</v>
      </c>
      <c r="C58" s="343">
        <v>300</v>
      </c>
      <c r="D58" s="343">
        <v>300</v>
      </c>
      <c r="E58" s="343">
        <v>300</v>
      </c>
      <c r="F58" s="343">
        <v>300</v>
      </c>
      <c r="G58" s="449" t="s">
        <v>1009</v>
      </c>
    </row>
    <row r="59" spans="1:7" ht="72" x14ac:dyDescent="0.25">
      <c r="A59" s="427" t="s">
        <v>780</v>
      </c>
      <c r="B59" s="438" t="s">
        <v>1046</v>
      </c>
      <c r="C59" s="343">
        <v>250</v>
      </c>
      <c r="D59" s="343">
        <v>250</v>
      </c>
      <c r="E59" s="343">
        <v>250</v>
      </c>
      <c r="F59" s="343">
        <v>250</v>
      </c>
      <c r="G59" s="449" t="s">
        <v>1009</v>
      </c>
    </row>
    <row r="60" spans="1:7" ht="108" x14ac:dyDescent="0.25">
      <c r="A60" s="427" t="s">
        <v>781</v>
      </c>
      <c r="B60" s="438" t="s">
        <v>1042</v>
      </c>
      <c r="C60" s="343">
        <v>2250</v>
      </c>
      <c r="D60" s="343">
        <v>2250</v>
      </c>
      <c r="E60" s="343">
        <v>2250</v>
      </c>
      <c r="F60" s="343">
        <v>2250</v>
      </c>
      <c r="G60" s="449" t="s">
        <v>1009</v>
      </c>
    </row>
    <row r="61" spans="1:7" ht="90" x14ac:dyDescent="0.25">
      <c r="A61" s="427" t="s">
        <v>782</v>
      </c>
      <c r="B61" s="438" t="s">
        <v>1043</v>
      </c>
      <c r="C61" s="343">
        <v>4000</v>
      </c>
      <c r="D61" s="343">
        <v>4000</v>
      </c>
      <c r="E61" s="343">
        <v>4000</v>
      </c>
      <c r="F61" s="343">
        <v>4000</v>
      </c>
      <c r="G61" s="449" t="s">
        <v>1009</v>
      </c>
    </row>
    <row r="62" spans="1:7" ht="90" x14ac:dyDescent="0.25">
      <c r="A62" s="427" t="s">
        <v>783</v>
      </c>
      <c r="B62" s="438" t="s">
        <v>1044</v>
      </c>
      <c r="C62" s="343">
        <v>2400</v>
      </c>
      <c r="D62" s="343">
        <v>2400</v>
      </c>
      <c r="E62" s="343">
        <v>2400</v>
      </c>
      <c r="F62" s="343">
        <v>2400</v>
      </c>
      <c r="G62" s="449" t="s">
        <v>1009</v>
      </c>
    </row>
    <row r="63" spans="1:7" ht="81" customHeight="1" x14ac:dyDescent="0.25">
      <c r="A63" s="427" t="s">
        <v>1036</v>
      </c>
      <c r="B63" s="438" t="s">
        <v>1080</v>
      </c>
      <c r="C63" s="343">
        <v>2250</v>
      </c>
      <c r="D63" s="343">
        <v>2250</v>
      </c>
      <c r="E63" s="343">
        <v>2250</v>
      </c>
      <c r="F63" s="343">
        <v>2250</v>
      </c>
      <c r="G63" s="449" t="s">
        <v>1009</v>
      </c>
    </row>
    <row r="64" spans="1:7" ht="90" x14ac:dyDescent="0.25">
      <c r="A64" s="427" t="s">
        <v>1037</v>
      </c>
      <c r="B64" s="438" t="s">
        <v>1045</v>
      </c>
      <c r="C64" s="343">
        <v>395</v>
      </c>
      <c r="D64" s="343">
        <v>395</v>
      </c>
      <c r="E64" s="343">
        <v>395</v>
      </c>
      <c r="F64" s="343">
        <v>395</v>
      </c>
      <c r="G64" s="449" t="s">
        <v>1009</v>
      </c>
    </row>
    <row r="65" spans="1:7" ht="17.25" x14ac:dyDescent="0.25">
      <c r="A65" s="11">
        <v>5</v>
      </c>
      <c r="B65" s="66" t="s">
        <v>35</v>
      </c>
      <c r="C65" s="8">
        <f>C67</f>
        <v>12000</v>
      </c>
      <c r="D65" s="8">
        <f>D67</f>
        <v>12000</v>
      </c>
      <c r="E65" s="8">
        <f>E67</f>
        <v>12000</v>
      </c>
      <c r="F65" s="8">
        <f>F67</f>
        <v>12000</v>
      </c>
    </row>
    <row r="66" spans="1:7" ht="17.25" x14ac:dyDescent="0.25">
      <c r="A66" s="70"/>
      <c r="B66" s="66" t="s">
        <v>9</v>
      </c>
      <c r="C66" s="8"/>
      <c r="D66" s="8"/>
      <c r="E66" s="8"/>
      <c r="F66" s="8"/>
    </row>
    <row r="67" spans="1:7" ht="41.25" customHeight="1" x14ac:dyDescent="0.25">
      <c r="A67" s="427" t="s">
        <v>759</v>
      </c>
      <c r="B67" s="433" t="s">
        <v>965</v>
      </c>
      <c r="C67" s="343">
        <v>12000</v>
      </c>
      <c r="D67" s="343">
        <v>12000</v>
      </c>
      <c r="E67" s="343">
        <v>12000</v>
      </c>
      <c r="F67" s="343">
        <v>12000</v>
      </c>
      <c r="G67" s="449" t="s">
        <v>1009</v>
      </c>
    </row>
    <row r="68" spans="1:7" ht="25.5" customHeight="1" x14ac:dyDescent="0.25">
      <c r="A68" s="437">
        <v>6</v>
      </c>
      <c r="B68" s="439" t="s">
        <v>13</v>
      </c>
      <c r="C68" s="362">
        <v>57000</v>
      </c>
      <c r="D68" s="362">
        <v>57000</v>
      </c>
      <c r="E68" s="362">
        <v>57000</v>
      </c>
      <c r="F68" s="362">
        <v>57000</v>
      </c>
    </row>
    <row r="69" spans="1:7" ht="51.75" x14ac:dyDescent="0.25">
      <c r="A69" s="468">
        <v>7</v>
      </c>
      <c r="B69" s="469" t="s">
        <v>1184</v>
      </c>
      <c r="C69" s="66">
        <f>C71</f>
        <v>89182.5</v>
      </c>
      <c r="D69" s="66">
        <f t="shared" ref="D69:F69" si="6">D71</f>
        <v>89182.5</v>
      </c>
      <c r="E69" s="66">
        <f t="shared" si="6"/>
        <v>89182.5</v>
      </c>
      <c r="F69" s="66">
        <f t="shared" si="6"/>
        <v>89182.5</v>
      </c>
    </row>
    <row r="70" spans="1:7" ht="18" x14ac:dyDescent="0.25">
      <c r="B70" s="66" t="s">
        <v>9</v>
      </c>
      <c r="C70" s="1"/>
      <c r="D70" s="1"/>
      <c r="E70" s="1"/>
      <c r="F70" s="1"/>
    </row>
    <row r="71" spans="1:7" ht="180" x14ac:dyDescent="0.25">
      <c r="A71" s="470" t="s">
        <v>998</v>
      </c>
      <c r="B71" s="145" t="s">
        <v>1186</v>
      </c>
      <c r="C71" s="1">
        <v>89182.5</v>
      </c>
      <c r="D71" s="1">
        <v>89182.5</v>
      </c>
      <c r="E71" s="1">
        <v>89182.5</v>
      </c>
      <c r="F71" s="1">
        <v>89182.5</v>
      </c>
    </row>
  </sheetData>
  <mergeCells count="4">
    <mergeCell ref="A1:F1"/>
    <mergeCell ref="A2:F2"/>
    <mergeCell ref="A3:F3"/>
    <mergeCell ref="A5:F5"/>
  </mergeCells>
  <pageMargins left="0.45" right="0.33" top="0.75" bottom="0.75" header="0.3" footer="0.3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opLeftCell="A73" workbookViewId="0">
      <selection activeCell="L78" sqref="A1:XFD1048576"/>
    </sheetView>
  </sheetViews>
  <sheetFormatPr defaultRowHeight="16.5" x14ac:dyDescent="0.25"/>
  <cols>
    <col min="1" max="1" width="11.42578125" style="123" customWidth="1"/>
    <col min="2" max="2" width="18.28515625" style="123" customWidth="1"/>
    <col min="3" max="3" width="21" style="123" customWidth="1"/>
    <col min="4" max="6" width="16" style="123" customWidth="1"/>
    <col min="7" max="7" width="17" style="123" customWidth="1"/>
    <col min="8" max="8" width="11.5703125" style="123" bestFit="1" customWidth="1"/>
    <col min="9" max="9" width="11.85546875" style="123" customWidth="1"/>
    <col min="10" max="10" width="11.28515625" style="123" customWidth="1"/>
    <col min="11" max="11" width="12.7109375" style="123" customWidth="1"/>
    <col min="12" max="12" width="9.140625" style="123"/>
    <col min="13" max="13" width="9.7109375" style="123" bestFit="1" customWidth="1"/>
    <col min="14" max="258" width="9.140625" style="123"/>
    <col min="259" max="259" width="11.42578125" style="123" customWidth="1"/>
    <col min="260" max="260" width="15.140625" style="123" customWidth="1"/>
    <col min="261" max="261" width="19.85546875" style="123" customWidth="1"/>
    <col min="262" max="263" width="16" style="123" customWidth="1"/>
    <col min="264" max="264" width="17" style="123" customWidth="1"/>
    <col min="265" max="265" width="15.28515625" style="123" customWidth="1"/>
    <col min="266" max="266" width="17" style="123" customWidth="1"/>
    <col min="267" max="267" width="15.42578125" style="123" customWidth="1"/>
    <col min="268" max="268" width="9.140625" style="123"/>
    <col min="269" max="269" width="10.28515625" style="123" bestFit="1" customWidth="1"/>
    <col min="270" max="514" width="9.140625" style="123"/>
    <col min="515" max="515" width="11.42578125" style="123" customWidth="1"/>
    <col min="516" max="516" width="15.140625" style="123" customWidth="1"/>
    <col min="517" max="517" width="19.85546875" style="123" customWidth="1"/>
    <col min="518" max="519" width="16" style="123" customWidth="1"/>
    <col min="520" max="520" width="17" style="123" customWidth="1"/>
    <col min="521" max="521" width="15.28515625" style="123" customWidth="1"/>
    <col min="522" max="522" width="17" style="123" customWidth="1"/>
    <col min="523" max="523" width="15.42578125" style="123" customWidth="1"/>
    <col min="524" max="524" width="9.140625" style="123"/>
    <col min="525" max="525" width="10.28515625" style="123" bestFit="1" customWidth="1"/>
    <col min="526" max="770" width="9.140625" style="123"/>
    <col min="771" max="771" width="11.42578125" style="123" customWidth="1"/>
    <col min="772" max="772" width="15.140625" style="123" customWidth="1"/>
    <col min="773" max="773" width="19.85546875" style="123" customWidth="1"/>
    <col min="774" max="775" width="16" style="123" customWidth="1"/>
    <col min="776" max="776" width="17" style="123" customWidth="1"/>
    <col min="777" max="777" width="15.28515625" style="123" customWidth="1"/>
    <col min="778" max="778" width="17" style="123" customWidth="1"/>
    <col min="779" max="779" width="15.42578125" style="123" customWidth="1"/>
    <col min="780" max="780" width="9.140625" style="123"/>
    <col min="781" max="781" width="10.28515625" style="123" bestFit="1" customWidth="1"/>
    <col min="782" max="1026" width="9.140625" style="123"/>
    <col min="1027" max="1027" width="11.42578125" style="123" customWidth="1"/>
    <col min="1028" max="1028" width="15.140625" style="123" customWidth="1"/>
    <col min="1029" max="1029" width="19.85546875" style="123" customWidth="1"/>
    <col min="1030" max="1031" width="16" style="123" customWidth="1"/>
    <col min="1032" max="1032" width="17" style="123" customWidth="1"/>
    <col min="1033" max="1033" width="15.28515625" style="123" customWidth="1"/>
    <col min="1034" max="1034" width="17" style="123" customWidth="1"/>
    <col min="1035" max="1035" width="15.42578125" style="123" customWidth="1"/>
    <col min="1036" max="1036" width="9.140625" style="123"/>
    <col min="1037" max="1037" width="10.28515625" style="123" bestFit="1" customWidth="1"/>
    <col min="1038" max="1282" width="9.140625" style="123"/>
    <col min="1283" max="1283" width="11.42578125" style="123" customWidth="1"/>
    <col min="1284" max="1284" width="15.140625" style="123" customWidth="1"/>
    <col min="1285" max="1285" width="19.85546875" style="123" customWidth="1"/>
    <col min="1286" max="1287" width="16" style="123" customWidth="1"/>
    <col min="1288" max="1288" width="17" style="123" customWidth="1"/>
    <col min="1289" max="1289" width="15.28515625" style="123" customWidth="1"/>
    <col min="1290" max="1290" width="17" style="123" customWidth="1"/>
    <col min="1291" max="1291" width="15.42578125" style="123" customWidth="1"/>
    <col min="1292" max="1292" width="9.140625" style="123"/>
    <col min="1293" max="1293" width="10.28515625" style="123" bestFit="1" customWidth="1"/>
    <col min="1294" max="1538" width="9.140625" style="123"/>
    <col min="1539" max="1539" width="11.42578125" style="123" customWidth="1"/>
    <col min="1540" max="1540" width="15.140625" style="123" customWidth="1"/>
    <col min="1541" max="1541" width="19.85546875" style="123" customWidth="1"/>
    <col min="1542" max="1543" width="16" style="123" customWidth="1"/>
    <col min="1544" max="1544" width="17" style="123" customWidth="1"/>
    <col min="1545" max="1545" width="15.28515625" style="123" customWidth="1"/>
    <col min="1546" max="1546" width="17" style="123" customWidth="1"/>
    <col min="1547" max="1547" width="15.42578125" style="123" customWidth="1"/>
    <col min="1548" max="1548" width="9.140625" style="123"/>
    <col min="1549" max="1549" width="10.28515625" style="123" bestFit="1" customWidth="1"/>
    <col min="1550" max="1794" width="9.140625" style="123"/>
    <col min="1795" max="1795" width="11.42578125" style="123" customWidth="1"/>
    <col min="1796" max="1796" width="15.140625" style="123" customWidth="1"/>
    <col min="1797" max="1797" width="19.85546875" style="123" customWidth="1"/>
    <col min="1798" max="1799" width="16" style="123" customWidth="1"/>
    <col min="1800" max="1800" width="17" style="123" customWidth="1"/>
    <col min="1801" max="1801" width="15.28515625" style="123" customWidth="1"/>
    <col min="1802" max="1802" width="17" style="123" customWidth="1"/>
    <col min="1803" max="1803" width="15.42578125" style="123" customWidth="1"/>
    <col min="1804" max="1804" width="9.140625" style="123"/>
    <col min="1805" max="1805" width="10.28515625" style="123" bestFit="1" customWidth="1"/>
    <col min="1806" max="2050" width="9.140625" style="123"/>
    <col min="2051" max="2051" width="11.42578125" style="123" customWidth="1"/>
    <col min="2052" max="2052" width="15.140625" style="123" customWidth="1"/>
    <col min="2053" max="2053" width="19.85546875" style="123" customWidth="1"/>
    <col min="2054" max="2055" width="16" style="123" customWidth="1"/>
    <col min="2056" max="2056" width="17" style="123" customWidth="1"/>
    <col min="2057" max="2057" width="15.28515625" style="123" customWidth="1"/>
    <col min="2058" max="2058" width="17" style="123" customWidth="1"/>
    <col min="2059" max="2059" width="15.42578125" style="123" customWidth="1"/>
    <col min="2060" max="2060" width="9.140625" style="123"/>
    <col min="2061" max="2061" width="10.28515625" style="123" bestFit="1" customWidth="1"/>
    <col min="2062" max="2306" width="9.140625" style="123"/>
    <col min="2307" max="2307" width="11.42578125" style="123" customWidth="1"/>
    <col min="2308" max="2308" width="15.140625" style="123" customWidth="1"/>
    <col min="2309" max="2309" width="19.85546875" style="123" customWidth="1"/>
    <col min="2310" max="2311" width="16" style="123" customWidth="1"/>
    <col min="2312" max="2312" width="17" style="123" customWidth="1"/>
    <col min="2313" max="2313" width="15.28515625" style="123" customWidth="1"/>
    <col min="2314" max="2314" width="17" style="123" customWidth="1"/>
    <col min="2315" max="2315" width="15.42578125" style="123" customWidth="1"/>
    <col min="2316" max="2316" width="9.140625" style="123"/>
    <col min="2317" max="2317" width="10.28515625" style="123" bestFit="1" customWidth="1"/>
    <col min="2318" max="2562" width="9.140625" style="123"/>
    <col min="2563" max="2563" width="11.42578125" style="123" customWidth="1"/>
    <col min="2564" max="2564" width="15.140625" style="123" customWidth="1"/>
    <col min="2565" max="2565" width="19.85546875" style="123" customWidth="1"/>
    <col min="2566" max="2567" width="16" style="123" customWidth="1"/>
    <col min="2568" max="2568" width="17" style="123" customWidth="1"/>
    <col min="2569" max="2569" width="15.28515625" style="123" customWidth="1"/>
    <col min="2570" max="2570" width="17" style="123" customWidth="1"/>
    <col min="2571" max="2571" width="15.42578125" style="123" customWidth="1"/>
    <col min="2572" max="2572" width="9.140625" style="123"/>
    <col min="2573" max="2573" width="10.28515625" style="123" bestFit="1" customWidth="1"/>
    <col min="2574" max="2818" width="9.140625" style="123"/>
    <col min="2819" max="2819" width="11.42578125" style="123" customWidth="1"/>
    <col min="2820" max="2820" width="15.140625" style="123" customWidth="1"/>
    <col min="2821" max="2821" width="19.85546875" style="123" customWidth="1"/>
    <col min="2822" max="2823" width="16" style="123" customWidth="1"/>
    <col min="2824" max="2824" width="17" style="123" customWidth="1"/>
    <col min="2825" max="2825" width="15.28515625" style="123" customWidth="1"/>
    <col min="2826" max="2826" width="17" style="123" customWidth="1"/>
    <col min="2827" max="2827" width="15.42578125" style="123" customWidth="1"/>
    <col min="2828" max="2828" width="9.140625" style="123"/>
    <col min="2829" max="2829" width="10.28515625" style="123" bestFit="1" customWidth="1"/>
    <col min="2830" max="3074" width="9.140625" style="123"/>
    <col min="3075" max="3075" width="11.42578125" style="123" customWidth="1"/>
    <col min="3076" max="3076" width="15.140625" style="123" customWidth="1"/>
    <col min="3077" max="3077" width="19.85546875" style="123" customWidth="1"/>
    <col min="3078" max="3079" width="16" style="123" customWidth="1"/>
    <col min="3080" max="3080" width="17" style="123" customWidth="1"/>
    <col min="3081" max="3081" width="15.28515625" style="123" customWidth="1"/>
    <col min="3082" max="3082" width="17" style="123" customWidth="1"/>
    <col min="3083" max="3083" width="15.42578125" style="123" customWidth="1"/>
    <col min="3084" max="3084" width="9.140625" style="123"/>
    <col min="3085" max="3085" width="10.28515625" style="123" bestFit="1" customWidth="1"/>
    <col min="3086" max="3330" width="9.140625" style="123"/>
    <col min="3331" max="3331" width="11.42578125" style="123" customWidth="1"/>
    <col min="3332" max="3332" width="15.140625" style="123" customWidth="1"/>
    <col min="3333" max="3333" width="19.85546875" style="123" customWidth="1"/>
    <col min="3334" max="3335" width="16" style="123" customWidth="1"/>
    <col min="3336" max="3336" width="17" style="123" customWidth="1"/>
    <col min="3337" max="3337" width="15.28515625" style="123" customWidth="1"/>
    <col min="3338" max="3338" width="17" style="123" customWidth="1"/>
    <col min="3339" max="3339" width="15.42578125" style="123" customWidth="1"/>
    <col min="3340" max="3340" width="9.140625" style="123"/>
    <col min="3341" max="3341" width="10.28515625" style="123" bestFit="1" customWidth="1"/>
    <col min="3342" max="3586" width="9.140625" style="123"/>
    <col min="3587" max="3587" width="11.42578125" style="123" customWidth="1"/>
    <col min="3588" max="3588" width="15.140625" style="123" customWidth="1"/>
    <col min="3589" max="3589" width="19.85546875" style="123" customWidth="1"/>
    <col min="3590" max="3591" width="16" style="123" customWidth="1"/>
    <col min="3592" max="3592" width="17" style="123" customWidth="1"/>
    <col min="3593" max="3593" width="15.28515625" style="123" customWidth="1"/>
    <col min="3594" max="3594" width="17" style="123" customWidth="1"/>
    <col min="3595" max="3595" width="15.42578125" style="123" customWidth="1"/>
    <col min="3596" max="3596" width="9.140625" style="123"/>
    <col min="3597" max="3597" width="10.28515625" style="123" bestFit="1" customWidth="1"/>
    <col min="3598" max="3842" width="9.140625" style="123"/>
    <col min="3843" max="3843" width="11.42578125" style="123" customWidth="1"/>
    <col min="3844" max="3844" width="15.140625" style="123" customWidth="1"/>
    <col min="3845" max="3845" width="19.85546875" style="123" customWidth="1"/>
    <col min="3846" max="3847" width="16" style="123" customWidth="1"/>
    <col min="3848" max="3848" width="17" style="123" customWidth="1"/>
    <col min="3849" max="3849" width="15.28515625" style="123" customWidth="1"/>
    <col min="3850" max="3850" width="17" style="123" customWidth="1"/>
    <col min="3851" max="3851" width="15.42578125" style="123" customWidth="1"/>
    <col min="3852" max="3852" width="9.140625" style="123"/>
    <col min="3853" max="3853" width="10.28515625" style="123" bestFit="1" customWidth="1"/>
    <col min="3854" max="4098" width="9.140625" style="123"/>
    <col min="4099" max="4099" width="11.42578125" style="123" customWidth="1"/>
    <col min="4100" max="4100" width="15.140625" style="123" customWidth="1"/>
    <col min="4101" max="4101" width="19.85546875" style="123" customWidth="1"/>
    <col min="4102" max="4103" width="16" style="123" customWidth="1"/>
    <col min="4104" max="4104" width="17" style="123" customWidth="1"/>
    <col min="4105" max="4105" width="15.28515625" style="123" customWidth="1"/>
    <col min="4106" max="4106" width="17" style="123" customWidth="1"/>
    <col min="4107" max="4107" width="15.42578125" style="123" customWidth="1"/>
    <col min="4108" max="4108" width="9.140625" style="123"/>
    <col min="4109" max="4109" width="10.28515625" style="123" bestFit="1" customWidth="1"/>
    <col min="4110" max="4354" width="9.140625" style="123"/>
    <col min="4355" max="4355" width="11.42578125" style="123" customWidth="1"/>
    <col min="4356" max="4356" width="15.140625" style="123" customWidth="1"/>
    <col min="4357" max="4357" width="19.85546875" style="123" customWidth="1"/>
    <col min="4358" max="4359" width="16" style="123" customWidth="1"/>
    <col min="4360" max="4360" width="17" style="123" customWidth="1"/>
    <col min="4361" max="4361" width="15.28515625" style="123" customWidth="1"/>
    <col min="4362" max="4362" width="17" style="123" customWidth="1"/>
    <col min="4363" max="4363" width="15.42578125" style="123" customWidth="1"/>
    <col min="4364" max="4364" width="9.140625" style="123"/>
    <col min="4365" max="4365" width="10.28515625" style="123" bestFit="1" customWidth="1"/>
    <col min="4366" max="4610" width="9.140625" style="123"/>
    <col min="4611" max="4611" width="11.42578125" style="123" customWidth="1"/>
    <col min="4612" max="4612" width="15.140625" style="123" customWidth="1"/>
    <col min="4613" max="4613" width="19.85546875" style="123" customWidth="1"/>
    <col min="4614" max="4615" width="16" style="123" customWidth="1"/>
    <col min="4616" max="4616" width="17" style="123" customWidth="1"/>
    <col min="4617" max="4617" width="15.28515625" style="123" customWidth="1"/>
    <col min="4618" max="4618" width="17" style="123" customWidth="1"/>
    <col min="4619" max="4619" width="15.42578125" style="123" customWidth="1"/>
    <col min="4620" max="4620" width="9.140625" style="123"/>
    <col min="4621" max="4621" width="10.28515625" style="123" bestFit="1" customWidth="1"/>
    <col min="4622" max="4866" width="9.140625" style="123"/>
    <col min="4867" max="4867" width="11.42578125" style="123" customWidth="1"/>
    <col min="4868" max="4868" width="15.140625" style="123" customWidth="1"/>
    <col min="4869" max="4869" width="19.85546875" style="123" customWidth="1"/>
    <col min="4870" max="4871" width="16" style="123" customWidth="1"/>
    <col min="4872" max="4872" width="17" style="123" customWidth="1"/>
    <col min="4873" max="4873" width="15.28515625" style="123" customWidth="1"/>
    <col min="4874" max="4874" width="17" style="123" customWidth="1"/>
    <col min="4875" max="4875" width="15.42578125" style="123" customWidth="1"/>
    <col min="4876" max="4876" width="9.140625" style="123"/>
    <col min="4877" max="4877" width="10.28515625" style="123" bestFit="1" customWidth="1"/>
    <col min="4878" max="5122" width="9.140625" style="123"/>
    <col min="5123" max="5123" width="11.42578125" style="123" customWidth="1"/>
    <col min="5124" max="5124" width="15.140625" style="123" customWidth="1"/>
    <col min="5125" max="5125" width="19.85546875" style="123" customWidth="1"/>
    <col min="5126" max="5127" width="16" style="123" customWidth="1"/>
    <col min="5128" max="5128" width="17" style="123" customWidth="1"/>
    <col min="5129" max="5129" width="15.28515625" style="123" customWidth="1"/>
    <col min="5130" max="5130" width="17" style="123" customWidth="1"/>
    <col min="5131" max="5131" width="15.42578125" style="123" customWidth="1"/>
    <col min="5132" max="5132" width="9.140625" style="123"/>
    <col min="5133" max="5133" width="10.28515625" style="123" bestFit="1" customWidth="1"/>
    <col min="5134" max="5378" width="9.140625" style="123"/>
    <col min="5379" max="5379" width="11.42578125" style="123" customWidth="1"/>
    <col min="5380" max="5380" width="15.140625" style="123" customWidth="1"/>
    <col min="5381" max="5381" width="19.85546875" style="123" customWidth="1"/>
    <col min="5382" max="5383" width="16" style="123" customWidth="1"/>
    <col min="5384" max="5384" width="17" style="123" customWidth="1"/>
    <col min="5385" max="5385" width="15.28515625" style="123" customWidth="1"/>
    <col min="5386" max="5386" width="17" style="123" customWidth="1"/>
    <col min="5387" max="5387" width="15.42578125" style="123" customWidth="1"/>
    <col min="5388" max="5388" width="9.140625" style="123"/>
    <col min="5389" max="5389" width="10.28515625" style="123" bestFit="1" customWidth="1"/>
    <col min="5390" max="5634" width="9.140625" style="123"/>
    <col min="5635" max="5635" width="11.42578125" style="123" customWidth="1"/>
    <col min="5636" max="5636" width="15.140625" style="123" customWidth="1"/>
    <col min="5637" max="5637" width="19.85546875" style="123" customWidth="1"/>
    <col min="5638" max="5639" width="16" style="123" customWidth="1"/>
    <col min="5640" max="5640" width="17" style="123" customWidth="1"/>
    <col min="5641" max="5641" width="15.28515625" style="123" customWidth="1"/>
    <col min="5642" max="5642" width="17" style="123" customWidth="1"/>
    <col min="5643" max="5643" width="15.42578125" style="123" customWidth="1"/>
    <col min="5644" max="5644" width="9.140625" style="123"/>
    <col min="5645" max="5645" width="10.28515625" style="123" bestFit="1" customWidth="1"/>
    <col min="5646" max="5890" width="9.140625" style="123"/>
    <col min="5891" max="5891" width="11.42578125" style="123" customWidth="1"/>
    <col min="5892" max="5892" width="15.140625" style="123" customWidth="1"/>
    <col min="5893" max="5893" width="19.85546875" style="123" customWidth="1"/>
    <col min="5894" max="5895" width="16" style="123" customWidth="1"/>
    <col min="5896" max="5896" width="17" style="123" customWidth="1"/>
    <col min="5897" max="5897" width="15.28515625" style="123" customWidth="1"/>
    <col min="5898" max="5898" width="17" style="123" customWidth="1"/>
    <col min="5899" max="5899" width="15.42578125" style="123" customWidth="1"/>
    <col min="5900" max="5900" width="9.140625" style="123"/>
    <col min="5901" max="5901" width="10.28515625" style="123" bestFit="1" customWidth="1"/>
    <col min="5902" max="6146" width="9.140625" style="123"/>
    <col min="6147" max="6147" width="11.42578125" style="123" customWidth="1"/>
    <col min="6148" max="6148" width="15.140625" style="123" customWidth="1"/>
    <col min="6149" max="6149" width="19.85546875" style="123" customWidth="1"/>
    <col min="6150" max="6151" width="16" style="123" customWidth="1"/>
    <col min="6152" max="6152" width="17" style="123" customWidth="1"/>
    <col min="6153" max="6153" width="15.28515625" style="123" customWidth="1"/>
    <col min="6154" max="6154" width="17" style="123" customWidth="1"/>
    <col min="6155" max="6155" width="15.42578125" style="123" customWidth="1"/>
    <col min="6156" max="6156" width="9.140625" style="123"/>
    <col min="6157" max="6157" width="10.28515625" style="123" bestFit="1" customWidth="1"/>
    <col min="6158" max="6402" width="9.140625" style="123"/>
    <col min="6403" max="6403" width="11.42578125" style="123" customWidth="1"/>
    <col min="6404" max="6404" width="15.140625" style="123" customWidth="1"/>
    <col min="6405" max="6405" width="19.85546875" style="123" customWidth="1"/>
    <col min="6406" max="6407" width="16" style="123" customWidth="1"/>
    <col min="6408" max="6408" width="17" style="123" customWidth="1"/>
    <col min="6409" max="6409" width="15.28515625" style="123" customWidth="1"/>
    <col min="6410" max="6410" width="17" style="123" customWidth="1"/>
    <col min="6411" max="6411" width="15.42578125" style="123" customWidth="1"/>
    <col min="6412" max="6412" width="9.140625" style="123"/>
    <col min="6413" max="6413" width="10.28515625" style="123" bestFit="1" customWidth="1"/>
    <col min="6414" max="6658" width="9.140625" style="123"/>
    <col min="6659" max="6659" width="11.42578125" style="123" customWidth="1"/>
    <col min="6660" max="6660" width="15.140625" style="123" customWidth="1"/>
    <col min="6661" max="6661" width="19.85546875" style="123" customWidth="1"/>
    <col min="6662" max="6663" width="16" style="123" customWidth="1"/>
    <col min="6664" max="6664" width="17" style="123" customWidth="1"/>
    <col min="6665" max="6665" width="15.28515625" style="123" customWidth="1"/>
    <col min="6666" max="6666" width="17" style="123" customWidth="1"/>
    <col min="6667" max="6667" width="15.42578125" style="123" customWidth="1"/>
    <col min="6668" max="6668" width="9.140625" style="123"/>
    <col min="6669" max="6669" width="10.28515625" style="123" bestFit="1" customWidth="1"/>
    <col min="6670" max="6914" width="9.140625" style="123"/>
    <col min="6915" max="6915" width="11.42578125" style="123" customWidth="1"/>
    <col min="6916" max="6916" width="15.140625" style="123" customWidth="1"/>
    <col min="6917" max="6917" width="19.85546875" style="123" customWidth="1"/>
    <col min="6918" max="6919" width="16" style="123" customWidth="1"/>
    <col min="6920" max="6920" width="17" style="123" customWidth="1"/>
    <col min="6921" max="6921" width="15.28515625" style="123" customWidth="1"/>
    <col min="6922" max="6922" width="17" style="123" customWidth="1"/>
    <col min="6923" max="6923" width="15.42578125" style="123" customWidth="1"/>
    <col min="6924" max="6924" width="9.140625" style="123"/>
    <col min="6925" max="6925" width="10.28515625" style="123" bestFit="1" customWidth="1"/>
    <col min="6926" max="7170" width="9.140625" style="123"/>
    <col min="7171" max="7171" width="11.42578125" style="123" customWidth="1"/>
    <col min="7172" max="7172" width="15.140625" style="123" customWidth="1"/>
    <col min="7173" max="7173" width="19.85546875" style="123" customWidth="1"/>
    <col min="7174" max="7175" width="16" style="123" customWidth="1"/>
    <col min="7176" max="7176" width="17" style="123" customWidth="1"/>
    <col min="7177" max="7177" width="15.28515625" style="123" customWidth="1"/>
    <col min="7178" max="7178" width="17" style="123" customWidth="1"/>
    <col min="7179" max="7179" width="15.42578125" style="123" customWidth="1"/>
    <col min="7180" max="7180" width="9.140625" style="123"/>
    <col min="7181" max="7181" width="10.28515625" style="123" bestFit="1" customWidth="1"/>
    <col min="7182" max="7426" width="9.140625" style="123"/>
    <col min="7427" max="7427" width="11.42578125" style="123" customWidth="1"/>
    <col min="7428" max="7428" width="15.140625" style="123" customWidth="1"/>
    <col min="7429" max="7429" width="19.85546875" style="123" customWidth="1"/>
    <col min="7430" max="7431" width="16" style="123" customWidth="1"/>
    <col min="7432" max="7432" width="17" style="123" customWidth="1"/>
    <col min="7433" max="7433" width="15.28515625" style="123" customWidth="1"/>
    <col min="7434" max="7434" width="17" style="123" customWidth="1"/>
    <col min="7435" max="7435" width="15.42578125" style="123" customWidth="1"/>
    <col min="7436" max="7436" width="9.140625" style="123"/>
    <col min="7437" max="7437" width="10.28515625" style="123" bestFit="1" customWidth="1"/>
    <col min="7438" max="7682" width="9.140625" style="123"/>
    <col min="7683" max="7683" width="11.42578125" style="123" customWidth="1"/>
    <col min="7684" max="7684" width="15.140625" style="123" customWidth="1"/>
    <col min="7685" max="7685" width="19.85546875" style="123" customWidth="1"/>
    <col min="7686" max="7687" width="16" style="123" customWidth="1"/>
    <col min="7688" max="7688" width="17" style="123" customWidth="1"/>
    <col min="7689" max="7689" width="15.28515625" style="123" customWidth="1"/>
    <col min="7690" max="7690" width="17" style="123" customWidth="1"/>
    <col min="7691" max="7691" width="15.42578125" style="123" customWidth="1"/>
    <col min="7692" max="7692" width="9.140625" style="123"/>
    <col min="7693" max="7693" width="10.28515625" style="123" bestFit="1" customWidth="1"/>
    <col min="7694" max="7938" width="9.140625" style="123"/>
    <col min="7939" max="7939" width="11.42578125" style="123" customWidth="1"/>
    <col min="7940" max="7940" width="15.140625" style="123" customWidth="1"/>
    <col min="7941" max="7941" width="19.85546875" style="123" customWidth="1"/>
    <col min="7942" max="7943" width="16" style="123" customWidth="1"/>
    <col min="7944" max="7944" width="17" style="123" customWidth="1"/>
    <col min="7945" max="7945" width="15.28515625" style="123" customWidth="1"/>
    <col min="7946" max="7946" width="17" style="123" customWidth="1"/>
    <col min="7947" max="7947" width="15.42578125" style="123" customWidth="1"/>
    <col min="7948" max="7948" width="9.140625" style="123"/>
    <col min="7949" max="7949" width="10.28515625" style="123" bestFit="1" customWidth="1"/>
    <col min="7950" max="8194" width="9.140625" style="123"/>
    <col min="8195" max="8195" width="11.42578125" style="123" customWidth="1"/>
    <col min="8196" max="8196" width="15.140625" style="123" customWidth="1"/>
    <col min="8197" max="8197" width="19.85546875" style="123" customWidth="1"/>
    <col min="8198" max="8199" width="16" style="123" customWidth="1"/>
    <col min="8200" max="8200" width="17" style="123" customWidth="1"/>
    <col min="8201" max="8201" width="15.28515625" style="123" customWidth="1"/>
    <col min="8202" max="8202" width="17" style="123" customWidth="1"/>
    <col min="8203" max="8203" width="15.42578125" style="123" customWidth="1"/>
    <col min="8204" max="8204" width="9.140625" style="123"/>
    <col min="8205" max="8205" width="10.28515625" style="123" bestFit="1" customWidth="1"/>
    <col min="8206" max="8450" width="9.140625" style="123"/>
    <col min="8451" max="8451" width="11.42578125" style="123" customWidth="1"/>
    <col min="8452" max="8452" width="15.140625" style="123" customWidth="1"/>
    <col min="8453" max="8453" width="19.85546875" style="123" customWidth="1"/>
    <col min="8454" max="8455" width="16" style="123" customWidth="1"/>
    <col min="8456" max="8456" width="17" style="123" customWidth="1"/>
    <col min="8457" max="8457" width="15.28515625" style="123" customWidth="1"/>
    <col min="8458" max="8458" width="17" style="123" customWidth="1"/>
    <col min="8459" max="8459" width="15.42578125" style="123" customWidth="1"/>
    <col min="8460" max="8460" width="9.140625" style="123"/>
    <col min="8461" max="8461" width="10.28515625" style="123" bestFit="1" customWidth="1"/>
    <col min="8462" max="8706" width="9.140625" style="123"/>
    <col min="8707" max="8707" width="11.42578125" style="123" customWidth="1"/>
    <col min="8708" max="8708" width="15.140625" style="123" customWidth="1"/>
    <col min="8709" max="8709" width="19.85546875" style="123" customWidth="1"/>
    <col min="8710" max="8711" width="16" style="123" customWidth="1"/>
    <col min="8712" max="8712" width="17" style="123" customWidth="1"/>
    <col min="8713" max="8713" width="15.28515625" style="123" customWidth="1"/>
    <col min="8714" max="8714" width="17" style="123" customWidth="1"/>
    <col min="8715" max="8715" width="15.42578125" style="123" customWidth="1"/>
    <col min="8716" max="8716" width="9.140625" style="123"/>
    <col min="8717" max="8717" width="10.28515625" style="123" bestFit="1" customWidth="1"/>
    <col min="8718" max="8962" width="9.140625" style="123"/>
    <col min="8963" max="8963" width="11.42578125" style="123" customWidth="1"/>
    <col min="8964" max="8964" width="15.140625" style="123" customWidth="1"/>
    <col min="8965" max="8965" width="19.85546875" style="123" customWidth="1"/>
    <col min="8966" max="8967" width="16" style="123" customWidth="1"/>
    <col min="8968" max="8968" width="17" style="123" customWidth="1"/>
    <col min="8969" max="8969" width="15.28515625" style="123" customWidth="1"/>
    <col min="8970" max="8970" width="17" style="123" customWidth="1"/>
    <col min="8971" max="8971" width="15.42578125" style="123" customWidth="1"/>
    <col min="8972" max="8972" width="9.140625" style="123"/>
    <col min="8973" max="8973" width="10.28515625" style="123" bestFit="1" customWidth="1"/>
    <col min="8974" max="9218" width="9.140625" style="123"/>
    <col min="9219" max="9219" width="11.42578125" style="123" customWidth="1"/>
    <col min="9220" max="9220" width="15.140625" style="123" customWidth="1"/>
    <col min="9221" max="9221" width="19.85546875" style="123" customWidth="1"/>
    <col min="9222" max="9223" width="16" style="123" customWidth="1"/>
    <col min="9224" max="9224" width="17" style="123" customWidth="1"/>
    <col min="9225" max="9225" width="15.28515625" style="123" customWidth="1"/>
    <col min="9226" max="9226" width="17" style="123" customWidth="1"/>
    <col min="9227" max="9227" width="15.42578125" style="123" customWidth="1"/>
    <col min="9228" max="9228" width="9.140625" style="123"/>
    <col min="9229" max="9229" width="10.28515625" style="123" bestFit="1" customWidth="1"/>
    <col min="9230" max="9474" width="9.140625" style="123"/>
    <col min="9475" max="9475" width="11.42578125" style="123" customWidth="1"/>
    <col min="9476" max="9476" width="15.140625" style="123" customWidth="1"/>
    <col min="9477" max="9477" width="19.85546875" style="123" customWidth="1"/>
    <col min="9478" max="9479" width="16" style="123" customWidth="1"/>
    <col min="9480" max="9480" width="17" style="123" customWidth="1"/>
    <col min="9481" max="9481" width="15.28515625" style="123" customWidth="1"/>
    <col min="9482" max="9482" width="17" style="123" customWidth="1"/>
    <col min="9483" max="9483" width="15.42578125" style="123" customWidth="1"/>
    <col min="9484" max="9484" width="9.140625" style="123"/>
    <col min="9485" max="9485" width="10.28515625" style="123" bestFit="1" customWidth="1"/>
    <col min="9486" max="9730" width="9.140625" style="123"/>
    <col min="9731" max="9731" width="11.42578125" style="123" customWidth="1"/>
    <col min="9732" max="9732" width="15.140625" style="123" customWidth="1"/>
    <col min="9733" max="9733" width="19.85546875" style="123" customWidth="1"/>
    <col min="9734" max="9735" width="16" style="123" customWidth="1"/>
    <col min="9736" max="9736" width="17" style="123" customWidth="1"/>
    <col min="9737" max="9737" width="15.28515625" style="123" customWidth="1"/>
    <col min="9738" max="9738" width="17" style="123" customWidth="1"/>
    <col min="9739" max="9739" width="15.42578125" style="123" customWidth="1"/>
    <col min="9740" max="9740" width="9.140625" style="123"/>
    <col min="9741" max="9741" width="10.28515625" style="123" bestFit="1" customWidth="1"/>
    <col min="9742" max="9986" width="9.140625" style="123"/>
    <col min="9987" max="9987" width="11.42578125" style="123" customWidth="1"/>
    <col min="9988" max="9988" width="15.140625" style="123" customWidth="1"/>
    <col min="9989" max="9989" width="19.85546875" style="123" customWidth="1"/>
    <col min="9990" max="9991" width="16" style="123" customWidth="1"/>
    <col min="9992" max="9992" width="17" style="123" customWidth="1"/>
    <col min="9993" max="9993" width="15.28515625" style="123" customWidth="1"/>
    <col min="9994" max="9994" width="17" style="123" customWidth="1"/>
    <col min="9995" max="9995" width="15.42578125" style="123" customWidth="1"/>
    <col min="9996" max="9996" width="9.140625" style="123"/>
    <col min="9997" max="9997" width="10.28515625" style="123" bestFit="1" customWidth="1"/>
    <col min="9998" max="10242" width="9.140625" style="123"/>
    <col min="10243" max="10243" width="11.42578125" style="123" customWidth="1"/>
    <col min="10244" max="10244" width="15.140625" style="123" customWidth="1"/>
    <col min="10245" max="10245" width="19.85546875" style="123" customWidth="1"/>
    <col min="10246" max="10247" width="16" style="123" customWidth="1"/>
    <col min="10248" max="10248" width="17" style="123" customWidth="1"/>
    <col min="10249" max="10249" width="15.28515625" style="123" customWidth="1"/>
    <col min="10250" max="10250" width="17" style="123" customWidth="1"/>
    <col min="10251" max="10251" width="15.42578125" style="123" customWidth="1"/>
    <col min="10252" max="10252" width="9.140625" style="123"/>
    <col min="10253" max="10253" width="10.28515625" style="123" bestFit="1" customWidth="1"/>
    <col min="10254" max="10498" width="9.140625" style="123"/>
    <col min="10499" max="10499" width="11.42578125" style="123" customWidth="1"/>
    <col min="10500" max="10500" width="15.140625" style="123" customWidth="1"/>
    <col min="10501" max="10501" width="19.85546875" style="123" customWidth="1"/>
    <col min="10502" max="10503" width="16" style="123" customWidth="1"/>
    <col min="10504" max="10504" width="17" style="123" customWidth="1"/>
    <col min="10505" max="10505" width="15.28515625" style="123" customWidth="1"/>
    <col min="10506" max="10506" width="17" style="123" customWidth="1"/>
    <col min="10507" max="10507" width="15.42578125" style="123" customWidth="1"/>
    <col min="10508" max="10508" width="9.140625" style="123"/>
    <col min="10509" max="10509" width="10.28515625" style="123" bestFit="1" customWidth="1"/>
    <col min="10510" max="10754" width="9.140625" style="123"/>
    <col min="10755" max="10755" width="11.42578125" style="123" customWidth="1"/>
    <col min="10756" max="10756" width="15.140625" style="123" customWidth="1"/>
    <col min="10757" max="10757" width="19.85546875" style="123" customWidth="1"/>
    <col min="10758" max="10759" width="16" style="123" customWidth="1"/>
    <col min="10760" max="10760" width="17" style="123" customWidth="1"/>
    <col min="10761" max="10761" width="15.28515625" style="123" customWidth="1"/>
    <col min="10762" max="10762" width="17" style="123" customWidth="1"/>
    <col min="10763" max="10763" width="15.42578125" style="123" customWidth="1"/>
    <col min="10764" max="10764" width="9.140625" style="123"/>
    <col min="10765" max="10765" width="10.28515625" style="123" bestFit="1" customWidth="1"/>
    <col min="10766" max="11010" width="9.140625" style="123"/>
    <col min="11011" max="11011" width="11.42578125" style="123" customWidth="1"/>
    <col min="11012" max="11012" width="15.140625" style="123" customWidth="1"/>
    <col min="11013" max="11013" width="19.85546875" style="123" customWidth="1"/>
    <col min="11014" max="11015" width="16" style="123" customWidth="1"/>
    <col min="11016" max="11016" width="17" style="123" customWidth="1"/>
    <col min="11017" max="11017" width="15.28515625" style="123" customWidth="1"/>
    <col min="11018" max="11018" width="17" style="123" customWidth="1"/>
    <col min="11019" max="11019" width="15.42578125" style="123" customWidth="1"/>
    <col min="11020" max="11020" width="9.140625" style="123"/>
    <col min="11021" max="11021" width="10.28515625" style="123" bestFit="1" customWidth="1"/>
    <col min="11022" max="11266" width="9.140625" style="123"/>
    <col min="11267" max="11267" width="11.42578125" style="123" customWidth="1"/>
    <col min="11268" max="11268" width="15.140625" style="123" customWidth="1"/>
    <col min="11269" max="11269" width="19.85546875" style="123" customWidth="1"/>
    <col min="11270" max="11271" width="16" style="123" customWidth="1"/>
    <col min="11272" max="11272" width="17" style="123" customWidth="1"/>
    <col min="11273" max="11273" width="15.28515625" style="123" customWidth="1"/>
    <col min="11274" max="11274" width="17" style="123" customWidth="1"/>
    <col min="11275" max="11275" width="15.42578125" style="123" customWidth="1"/>
    <col min="11276" max="11276" width="9.140625" style="123"/>
    <col min="11277" max="11277" width="10.28515625" style="123" bestFit="1" customWidth="1"/>
    <col min="11278" max="11522" width="9.140625" style="123"/>
    <col min="11523" max="11523" width="11.42578125" style="123" customWidth="1"/>
    <col min="11524" max="11524" width="15.140625" style="123" customWidth="1"/>
    <col min="11525" max="11525" width="19.85546875" style="123" customWidth="1"/>
    <col min="11526" max="11527" width="16" style="123" customWidth="1"/>
    <col min="11528" max="11528" width="17" style="123" customWidth="1"/>
    <col min="11529" max="11529" width="15.28515625" style="123" customWidth="1"/>
    <col min="11530" max="11530" width="17" style="123" customWidth="1"/>
    <col min="11531" max="11531" width="15.42578125" style="123" customWidth="1"/>
    <col min="11532" max="11532" width="9.140625" style="123"/>
    <col min="11533" max="11533" width="10.28515625" style="123" bestFit="1" customWidth="1"/>
    <col min="11534" max="11778" width="9.140625" style="123"/>
    <col min="11779" max="11779" width="11.42578125" style="123" customWidth="1"/>
    <col min="11780" max="11780" width="15.140625" style="123" customWidth="1"/>
    <col min="11781" max="11781" width="19.85546875" style="123" customWidth="1"/>
    <col min="11782" max="11783" width="16" style="123" customWidth="1"/>
    <col min="11784" max="11784" width="17" style="123" customWidth="1"/>
    <col min="11785" max="11785" width="15.28515625" style="123" customWidth="1"/>
    <col min="11786" max="11786" width="17" style="123" customWidth="1"/>
    <col min="11787" max="11787" width="15.42578125" style="123" customWidth="1"/>
    <col min="11788" max="11788" width="9.140625" style="123"/>
    <col min="11789" max="11789" width="10.28515625" style="123" bestFit="1" customWidth="1"/>
    <col min="11790" max="12034" width="9.140625" style="123"/>
    <col min="12035" max="12035" width="11.42578125" style="123" customWidth="1"/>
    <col min="12036" max="12036" width="15.140625" style="123" customWidth="1"/>
    <col min="12037" max="12037" width="19.85546875" style="123" customWidth="1"/>
    <col min="12038" max="12039" width="16" style="123" customWidth="1"/>
    <col min="12040" max="12040" width="17" style="123" customWidth="1"/>
    <col min="12041" max="12041" width="15.28515625" style="123" customWidth="1"/>
    <col min="12042" max="12042" width="17" style="123" customWidth="1"/>
    <col min="12043" max="12043" width="15.42578125" style="123" customWidth="1"/>
    <col min="12044" max="12044" width="9.140625" style="123"/>
    <col min="12045" max="12045" width="10.28515625" style="123" bestFit="1" customWidth="1"/>
    <col min="12046" max="12290" width="9.140625" style="123"/>
    <col min="12291" max="12291" width="11.42578125" style="123" customWidth="1"/>
    <col min="12292" max="12292" width="15.140625" style="123" customWidth="1"/>
    <col min="12293" max="12293" width="19.85546875" style="123" customWidth="1"/>
    <col min="12294" max="12295" width="16" style="123" customWidth="1"/>
    <col min="12296" max="12296" width="17" style="123" customWidth="1"/>
    <col min="12297" max="12297" width="15.28515625" style="123" customWidth="1"/>
    <col min="12298" max="12298" width="17" style="123" customWidth="1"/>
    <col min="12299" max="12299" width="15.42578125" style="123" customWidth="1"/>
    <col min="12300" max="12300" width="9.140625" style="123"/>
    <col min="12301" max="12301" width="10.28515625" style="123" bestFit="1" customWidth="1"/>
    <col min="12302" max="12546" width="9.140625" style="123"/>
    <col min="12547" max="12547" width="11.42578125" style="123" customWidth="1"/>
    <col min="12548" max="12548" width="15.140625" style="123" customWidth="1"/>
    <col min="12549" max="12549" width="19.85546875" style="123" customWidth="1"/>
    <col min="12550" max="12551" width="16" style="123" customWidth="1"/>
    <col min="12552" max="12552" width="17" style="123" customWidth="1"/>
    <col min="12553" max="12553" width="15.28515625" style="123" customWidth="1"/>
    <col min="12554" max="12554" width="17" style="123" customWidth="1"/>
    <col min="12555" max="12555" width="15.42578125" style="123" customWidth="1"/>
    <col min="12556" max="12556" width="9.140625" style="123"/>
    <col min="12557" max="12557" width="10.28515625" style="123" bestFit="1" customWidth="1"/>
    <col min="12558" max="12802" width="9.140625" style="123"/>
    <col min="12803" max="12803" width="11.42578125" style="123" customWidth="1"/>
    <col min="12804" max="12804" width="15.140625" style="123" customWidth="1"/>
    <col min="12805" max="12805" width="19.85546875" style="123" customWidth="1"/>
    <col min="12806" max="12807" width="16" style="123" customWidth="1"/>
    <col min="12808" max="12808" width="17" style="123" customWidth="1"/>
    <col min="12809" max="12809" width="15.28515625" style="123" customWidth="1"/>
    <col min="12810" max="12810" width="17" style="123" customWidth="1"/>
    <col min="12811" max="12811" width="15.42578125" style="123" customWidth="1"/>
    <col min="12812" max="12812" width="9.140625" style="123"/>
    <col min="12813" max="12813" width="10.28515625" style="123" bestFit="1" customWidth="1"/>
    <col min="12814" max="13058" width="9.140625" style="123"/>
    <col min="13059" max="13059" width="11.42578125" style="123" customWidth="1"/>
    <col min="13060" max="13060" width="15.140625" style="123" customWidth="1"/>
    <col min="13061" max="13061" width="19.85546875" style="123" customWidth="1"/>
    <col min="13062" max="13063" width="16" style="123" customWidth="1"/>
    <col min="13064" max="13064" width="17" style="123" customWidth="1"/>
    <col min="13065" max="13065" width="15.28515625" style="123" customWidth="1"/>
    <col min="13066" max="13066" width="17" style="123" customWidth="1"/>
    <col min="13067" max="13067" width="15.42578125" style="123" customWidth="1"/>
    <col min="13068" max="13068" width="9.140625" style="123"/>
    <col min="13069" max="13069" width="10.28515625" style="123" bestFit="1" customWidth="1"/>
    <col min="13070" max="13314" width="9.140625" style="123"/>
    <col min="13315" max="13315" width="11.42578125" style="123" customWidth="1"/>
    <col min="13316" max="13316" width="15.140625" style="123" customWidth="1"/>
    <col min="13317" max="13317" width="19.85546875" style="123" customWidth="1"/>
    <col min="13318" max="13319" width="16" style="123" customWidth="1"/>
    <col min="13320" max="13320" width="17" style="123" customWidth="1"/>
    <col min="13321" max="13321" width="15.28515625" style="123" customWidth="1"/>
    <col min="13322" max="13322" width="17" style="123" customWidth="1"/>
    <col min="13323" max="13323" width="15.42578125" style="123" customWidth="1"/>
    <col min="13324" max="13324" width="9.140625" style="123"/>
    <col min="13325" max="13325" width="10.28515625" style="123" bestFit="1" customWidth="1"/>
    <col min="13326" max="13570" width="9.140625" style="123"/>
    <col min="13571" max="13571" width="11.42578125" style="123" customWidth="1"/>
    <col min="13572" max="13572" width="15.140625" style="123" customWidth="1"/>
    <col min="13573" max="13573" width="19.85546875" style="123" customWidth="1"/>
    <col min="13574" max="13575" width="16" style="123" customWidth="1"/>
    <col min="13576" max="13576" width="17" style="123" customWidth="1"/>
    <col min="13577" max="13577" width="15.28515625" style="123" customWidth="1"/>
    <col min="13578" max="13578" width="17" style="123" customWidth="1"/>
    <col min="13579" max="13579" width="15.42578125" style="123" customWidth="1"/>
    <col min="13580" max="13580" width="9.140625" style="123"/>
    <col min="13581" max="13581" width="10.28515625" style="123" bestFit="1" customWidth="1"/>
    <col min="13582" max="13826" width="9.140625" style="123"/>
    <col min="13827" max="13827" width="11.42578125" style="123" customWidth="1"/>
    <col min="13828" max="13828" width="15.140625" style="123" customWidth="1"/>
    <col min="13829" max="13829" width="19.85546875" style="123" customWidth="1"/>
    <col min="13830" max="13831" width="16" style="123" customWidth="1"/>
    <col min="13832" max="13832" width="17" style="123" customWidth="1"/>
    <col min="13833" max="13833" width="15.28515625" style="123" customWidth="1"/>
    <col min="13834" max="13834" width="17" style="123" customWidth="1"/>
    <col min="13835" max="13835" width="15.42578125" style="123" customWidth="1"/>
    <col min="13836" max="13836" width="9.140625" style="123"/>
    <col min="13837" max="13837" width="10.28515625" style="123" bestFit="1" customWidth="1"/>
    <col min="13838" max="14082" width="9.140625" style="123"/>
    <col min="14083" max="14083" width="11.42578125" style="123" customWidth="1"/>
    <col min="14084" max="14084" width="15.140625" style="123" customWidth="1"/>
    <col min="14085" max="14085" width="19.85546875" style="123" customWidth="1"/>
    <col min="14086" max="14087" width="16" style="123" customWidth="1"/>
    <col min="14088" max="14088" width="17" style="123" customWidth="1"/>
    <col min="14089" max="14089" width="15.28515625" style="123" customWidth="1"/>
    <col min="14090" max="14090" width="17" style="123" customWidth="1"/>
    <col min="14091" max="14091" width="15.42578125" style="123" customWidth="1"/>
    <col min="14092" max="14092" width="9.140625" style="123"/>
    <col min="14093" max="14093" width="10.28515625" style="123" bestFit="1" customWidth="1"/>
    <col min="14094" max="14338" width="9.140625" style="123"/>
    <col min="14339" max="14339" width="11.42578125" style="123" customWidth="1"/>
    <col min="14340" max="14340" width="15.140625" style="123" customWidth="1"/>
    <col min="14341" max="14341" width="19.85546875" style="123" customWidth="1"/>
    <col min="14342" max="14343" width="16" style="123" customWidth="1"/>
    <col min="14344" max="14344" width="17" style="123" customWidth="1"/>
    <col min="14345" max="14345" width="15.28515625" style="123" customWidth="1"/>
    <col min="14346" max="14346" width="17" style="123" customWidth="1"/>
    <col min="14347" max="14347" width="15.42578125" style="123" customWidth="1"/>
    <col min="14348" max="14348" width="9.140625" style="123"/>
    <col min="14349" max="14349" width="10.28515625" style="123" bestFit="1" customWidth="1"/>
    <col min="14350" max="14594" width="9.140625" style="123"/>
    <col min="14595" max="14595" width="11.42578125" style="123" customWidth="1"/>
    <col min="14596" max="14596" width="15.140625" style="123" customWidth="1"/>
    <col min="14597" max="14597" width="19.85546875" style="123" customWidth="1"/>
    <col min="14598" max="14599" width="16" style="123" customWidth="1"/>
    <col min="14600" max="14600" width="17" style="123" customWidth="1"/>
    <col min="14601" max="14601" width="15.28515625" style="123" customWidth="1"/>
    <col min="14602" max="14602" width="17" style="123" customWidth="1"/>
    <col min="14603" max="14603" width="15.42578125" style="123" customWidth="1"/>
    <col min="14604" max="14604" width="9.140625" style="123"/>
    <col min="14605" max="14605" width="10.28515625" style="123" bestFit="1" customWidth="1"/>
    <col min="14606" max="14850" width="9.140625" style="123"/>
    <col min="14851" max="14851" width="11.42578125" style="123" customWidth="1"/>
    <col min="14852" max="14852" width="15.140625" style="123" customWidth="1"/>
    <col min="14853" max="14853" width="19.85546875" style="123" customWidth="1"/>
    <col min="14854" max="14855" width="16" style="123" customWidth="1"/>
    <col min="14856" max="14856" width="17" style="123" customWidth="1"/>
    <col min="14857" max="14857" width="15.28515625" style="123" customWidth="1"/>
    <col min="14858" max="14858" width="17" style="123" customWidth="1"/>
    <col min="14859" max="14859" width="15.42578125" style="123" customWidth="1"/>
    <col min="14860" max="14860" width="9.140625" style="123"/>
    <col min="14861" max="14861" width="10.28515625" style="123" bestFit="1" customWidth="1"/>
    <col min="14862" max="15106" width="9.140625" style="123"/>
    <col min="15107" max="15107" width="11.42578125" style="123" customWidth="1"/>
    <col min="15108" max="15108" width="15.140625" style="123" customWidth="1"/>
    <col min="15109" max="15109" width="19.85546875" style="123" customWidth="1"/>
    <col min="15110" max="15111" width="16" style="123" customWidth="1"/>
    <col min="15112" max="15112" width="17" style="123" customWidth="1"/>
    <col min="15113" max="15113" width="15.28515625" style="123" customWidth="1"/>
    <col min="15114" max="15114" width="17" style="123" customWidth="1"/>
    <col min="15115" max="15115" width="15.42578125" style="123" customWidth="1"/>
    <col min="15116" max="15116" width="9.140625" style="123"/>
    <col min="15117" max="15117" width="10.28515625" style="123" bestFit="1" customWidth="1"/>
    <col min="15118" max="15362" width="9.140625" style="123"/>
    <col min="15363" max="15363" width="11.42578125" style="123" customWidth="1"/>
    <col min="15364" max="15364" width="15.140625" style="123" customWidth="1"/>
    <col min="15365" max="15365" width="19.85546875" style="123" customWidth="1"/>
    <col min="15366" max="15367" width="16" style="123" customWidth="1"/>
    <col min="15368" max="15368" width="17" style="123" customWidth="1"/>
    <col min="15369" max="15369" width="15.28515625" style="123" customWidth="1"/>
    <col min="15370" max="15370" width="17" style="123" customWidth="1"/>
    <col min="15371" max="15371" width="15.42578125" style="123" customWidth="1"/>
    <col min="15372" max="15372" width="9.140625" style="123"/>
    <col min="15373" max="15373" width="10.28515625" style="123" bestFit="1" customWidth="1"/>
    <col min="15374" max="15618" width="9.140625" style="123"/>
    <col min="15619" max="15619" width="11.42578125" style="123" customWidth="1"/>
    <col min="15620" max="15620" width="15.140625" style="123" customWidth="1"/>
    <col min="15621" max="15621" width="19.85546875" style="123" customWidth="1"/>
    <col min="15622" max="15623" width="16" style="123" customWidth="1"/>
    <col min="15624" max="15624" width="17" style="123" customWidth="1"/>
    <col min="15625" max="15625" width="15.28515625" style="123" customWidth="1"/>
    <col min="15626" max="15626" width="17" style="123" customWidth="1"/>
    <col min="15627" max="15627" width="15.42578125" style="123" customWidth="1"/>
    <col min="15628" max="15628" width="9.140625" style="123"/>
    <col min="15629" max="15629" width="10.28515625" style="123" bestFit="1" customWidth="1"/>
    <col min="15630" max="15874" width="9.140625" style="123"/>
    <col min="15875" max="15875" width="11.42578125" style="123" customWidth="1"/>
    <col min="15876" max="15876" width="15.140625" style="123" customWidth="1"/>
    <col min="15877" max="15877" width="19.85546875" style="123" customWidth="1"/>
    <col min="15878" max="15879" width="16" style="123" customWidth="1"/>
    <col min="15880" max="15880" width="17" style="123" customWidth="1"/>
    <col min="15881" max="15881" width="15.28515625" style="123" customWidth="1"/>
    <col min="15882" max="15882" width="17" style="123" customWidth="1"/>
    <col min="15883" max="15883" width="15.42578125" style="123" customWidth="1"/>
    <col min="15884" max="15884" width="9.140625" style="123"/>
    <col min="15885" max="15885" width="10.28515625" style="123" bestFit="1" customWidth="1"/>
    <col min="15886" max="16130" width="9.140625" style="123"/>
    <col min="16131" max="16131" width="11.42578125" style="123" customWidth="1"/>
    <col min="16132" max="16132" width="15.140625" style="123" customWidth="1"/>
    <col min="16133" max="16133" width="19.85546875" style="123" customWidth="1"/>
    <col min="16134" max="16135" width="16" style="123" customWidth="1"/>
    <col min="16136" max="16136" width="17" style="123" customWidth="1"/>
    <col min="16137" max="16137" width="15.28515625" style="123" customWidth="1"/>
    <col min="16138" max="16138" width="17" style="123" customWidth="1"/>
    <col min="16139" max="16139" width="15.42578125" style="123" customWidth="1"/>
    <col min="16140" max="16140" width="9.140625" style="123"/>
    <col min="16141" max="16141" width="10.28515625" style="123" bestFit="1" customWidth="1"/>
    <col min="16142" max="16384" width="9.140625" style="123"/>
  </cols>
  <sheetData>
    <row r="1" spans="1:13" ht="34.5" customHeight="1" x14ac:dyDescent="0.25">
      <c r="A1" s="1080" t="s">
        <v>163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</row>
    <row r="2" spans="1:13" x14ac:dyDescent="0.25">
      <c r="A2" s="535"/>
      <c r="B2" s="535"/>
      <c r="C2" s="535"/>
      <c r="D2" s="535"/>
      <c r="E2" s="535"/>
      <c r="F2" s="535"/>
      <c r="G2" s="535"/>
      <c r="H2" s="535"/>
      <c r="I2" s="535"/>
      <c r="J2" s="535"/>
      <c r="K2" s="535"/>
    </row>
    <row r="3" spans="1:13" ht="36" customHeight="1" x14ac:dyDescent="0.25">
      <c r="A3" s="1081" t="s">
        <v>742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118"/>
      <c r="M3" s="1118"/>
    </row>
    <row r="6" spans="1:13" ht="38.25" customHeight="1" x14ac:dyDescent="0.25">
      <c r="A6" s="1117" t="s">
        <v>63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</row>
    <row r="7" spans="1:13" s="1118" customFormat="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3" x14ac:dyDescent="0.25">
      <c r="A8" s="1117" t="s">
        <v>110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</row>
    <row r="9" spans="1:13" s="1118" customFormat="1" ht="17.25" thickBot="1" x14ac:dyDescent="0.3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3" x14ac:dyDescent="0.25">
      <c r="A10" s="773" t="s">
        <v>65</v>
      </c>
      <c r="B10" s="774"/>
      <c r="C10" s="774"/>
      <c r="D10" s="697" t="s">
        <v>41</v>
      </c>
      <c r="E10" s="698"/>
      <c r="F10" s="698"/>
      <c r="G10" s="698"/>
      <c r="H10" s="698"/>
      <c r="I10" s="698"/>
      <c r="J10" s="698"/>
      <c r="K10" s="699"/>
    </row>
    <row r="11" spans="1:13" x14ac:dyDescent="0.25">
      <c r="A11" s="775"/>
      <c r="B11" s="776"/>
      <c r="C11" s="776"/>
      <c r="D11" s="779" t="s">
        <v>66</v>
      </c>
      <c r="E11" s="780"/>
      <c r="F11" s="780"/>
      <c r="G11" s="653"/>
      <c r="H11" s="779" t="s">
        <v>67</v>
      </c>
      <c r="I11" s="780"/>
      <c r="J11" s="780"/>
      <c r="K11" s="653"/>
    </row>
    <row r="12" spans="1:13" ht="48.75" customHeight="1" thickBot="1" x14ac:dyDescent="0.3">
      <c r="A12" s="777"/>
      <c r="B12" s="778"/>
      <c r="C12" s="778"/>
      <c r="D12" s="23" t="s">
        <v>458</v>
      </c>
      <c r="E12" s="23" t="s">
        <v>16</v>
      </c>
      <c r="F12" s="23" t="s">
        <v>17</v>
      </c>
      <c r="G12" s="534" t="s">
        <v>7</v>
      </c>
      <c r="H12" s="23" t="s">
        <v>458</v>
      </c>
      <c r="I12" s="23" t="s">
        <v>16</v>
      </c>
      <c r="J12" s="23" t="s">
        <v>17</v>
      </c>
      <c r="K12" s="522" t="s">
        <v>7</v>
      </c>
    </row>
    <row r="13" spans="1:13" x14ac:dyDescent="0.25">
      <c r="A13" s="681" t="s">
        <v>68</v>
      </c>
      <c r="B13" s="682"/>
      <c r="C13" s="685" t="s">
        <v>38</v>
      </c>
      <c r="D13" s="686"/>
      <c r="E13" s="686"/>
      <c r="F13" s="686"/>
      <c r="G13" s="686"/>
      <c r="H13" s="686"/>
      <c r="I13" s="686"/>
      <c r="J13" s="686"/>
      <c r="K13" s="687"/>
    </row>
    <row r="14" spans="1:13" ht="41.25" customHeight="1" x14ac:dyDescent="0.25">
      <c r="A14" s="683"/>
      <c r="B14" s="684"/>
      <c r="C14" s="781" t="s">
        <v>165</v>
      </c>
      <c r="D14" s="782"/>
      <c r="E14" s="782"/>
      <c r="F14" s="782"/>
      <c r="G14" s="782"/>
      <c r="H14" s="782"/>
      <c r="I14" s="782"/>
      <c r="J14" s="782"/>
      <c r="K14" s="783"/>
    </row>
    <row r="15" spans="1:13" x14ac:dyDescent="0.25">
      <c r="A15" s="1119">
        <v>1047</v>
      </c>
      <c r="B15" s="653" t="s">
        <v>1107</v>
      </c>
      <c r="C15" s="665" t="s">
        <v>72</v>
      </c>
      <c r="D15" s="666"/>
      <c r="E15" s="666"/>
      <c r="F15" s="666"/>
      <c r="G15" s="666"/>
      <c r="H15" s="666"/>
      <c r="I15" s="666"/>
      <c r="J15" s="666"/>
      <c r="K15" s="667"/>
    </row>
    <row r="16" spans="1:13" ht="35.25" customHeight="1" thickBot="1" x14ac:dyDescent="0.3">
      <c r="A16" s="1119"/>
      <c r="B16" s="653"/>
      <c r="C16" s="785" t="s">
        <v>166</v>
      </c>
      <c r="D16" s="786"/>
      <c r="E16" s="786"/>
      <c r="F16" s="786"/>
      <c r="G16" s="786"/>
      <c r="H16" s="786"/>
      <c r="I16" s="786"/>
      <c r="J16" s="786"/>
      <c r="K16" s="787"/>
    </row>
    <row r="17" spans="1:11" ht="65.25" customHeight="1" thickBot="1" x14ac:dyDescent="0.3">
      <c r="A17" s="768" t="s">
        <v>114</v>
      </c>
      <c r="B17" s="769"/>
      <c r="C17" s="530" t="s">
        <v>115</v>
      </c>
      <c r="D17" s="523">
        <v>1</v>
      </c>
      <c r="E17" s="523">
        <v>1</v>
      </c>
      <c r="F17" s="523">
        <v>1</v>
      </c>
      <c r="G17" s="523">
        <v>1</v>
      </c>
      <c r="H17" s="524"/>
      <c r="I17" s="524"/>
      <c r="J17" s="524"/>
      <c r="K17" s="525"/>
    </row>
    <row r="18" spans="1:11" ht="30.75" customHeight="1" thickBot="1" x14ac:dyDescent="0.3">
      <c r="A18" s="768" t="s">
        <v>116</v>
      </c>
      <c r="B18" s="769"/>
      <c r="C18" s="530"/>
      <c r="D18" s="526" t="s">
        <v>74</v>
      </c>
      <c r="E18" s="526" t="s">
        <v>74</v>
      </c>
      <c r="F18" s="526" t="s">
        <v>74</v>
      </c>
      <c r="G18" s="526" t="s">
        <v>74</v>
      </c>
      <c r="H18" s="94">
        <f>Gexarquniq!C12</f>
        <v>7500</v>
      </c>
      <c r="I18" s="94">
        <f>Gexarquniq!D12</f>
        <v>30000</v>
      </c>
      <c r="J18" s="94">
        <f>Gexarquniq!E12</f>
        <v>30000</v>
      </c>
      <c r="K18" s="94">
        <f>Gexarquniq!F12</f>
        <v>30000</v>
      </c>
    </row>
    <row r="19" spans="1:11" ht="39.75" customHeight="1" thickBot="1" x14ac:dyDescent="0.3">
      <c r="A19" s="768" t="s">
        <v>117</v>
      </c>
      <c r="B19" s="627"/>
      <c r="C19" s="769"/>
      <c r="D19" s="532"/>
      <c r="E19" s="532"/>
      <c r="F19" s="532"/>
      <c r="G19" s="526"/>
      <c r="H19" s="527"/>
      <c r="I19" s="527"/>
      <c r="J19" s="527"/>
      <c r="K19" s="525"/>
    </row>
    <row r="20" spans="1:11" ht="27" customHeight="1" x14ac:dyDescent="0.25">
      <c r="A20" s="770" t="s">
        <v>118</v>
      </c>
      <c r="B20" s="771"/>
      <c r="C20" s="771"/>
      <c r="D20" s="771"/>
      <c r="E20" s="771"/>
      <c r="F20" s="771"/>
      <c r="G20" s="771"/>
      <c r="H20" s="771"/>
      <c r="I20" s="771"/>
      <c r="J20" s="771"/>
      <c r="K20" s="772"/>
    </row>
    <row r="21" spans="1:11" ht="26.25" customHeight="1" thickBot="1" x14ac:dyDescent="0.3">
      <c r="A21" s="618" t="s">
        <v>167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20"/>
    </row>
    <row r="22" spans="1:11" x14ac:dyDescent="0.25">
      <c r="A22" s="631" t="s">
        <v>80</v>
      </c>
      <c r="B22" s="632"/>
      <c r="C22" s="632"/>
      <c r="D22" s="632"/>
      <c r="E22" s="632"/>
      <c r="F22" s="632"/>
      <c r="G22" s="632"/>
      <c r="H22" s="633"/>
      <c r="I22" s="633"/>
      <c r="J22" s="633"/>
      <c r="K22" s="634"/>
    </row>
    <row r="23" spans="1:11" ht="15.75" customHeight="1" thickBot="1" x14ac:dyDescent="0.35">
      <c r="A23" s="1122" t="s">
        <v>1176</v>
      </c>
      <c r="B23" s="1123"/>
      <c r="C23" s="1123"/>
      <c r="D23" s="1123"/>
      <c r="E23" s="1123"/>
      <c r="F23" s="1123"/>
      <c r="G23" s="1123"/>
      <c r="H23" s="1123"/>
      <c r="I23" s="1123"/>
      <c r="J23" s="1123"/>
      <c r="K23" s="1124"/>
    </row>
    <row r="24" spans="1:11" x14ac:dyDescent="0.25">
      <c r="A24" s="631" t="s">
        <v>81</v>
      </c>
      <c r="B24" s="632"/>
      <c r="C24" s="632"/>
      <c r="D24" s="632"/>
      <c r="E24" s="632"/>
      <c r="F24" s="632"/>
      <c r="G24" s="632"/>
      <c r="H24" s="633"/>
      <c r="I24" s="633"/>
      <c r="J24" s="633"/>
      <c r="K24" s="634"/>
    </row>
    <row r="25" spans="1:11" ht="21" customHeight="1" thickBot="1" x14ac:dyDescent="0.35">
      <c r="A25" s="1122" t="s">
        <v>1177</v>
      </c>
      <c r="B25" s="1123"/>
      <c r="C25" s="1123"/>
      <c r="D25" s="1123"/>
      <c r="E25" s="1123"/>
      <c r="F25" s="1123"/>
      <c r="G25" s="1123"/>
      <c r="H25" s="1123"/>
      <c r="I25" s="1123"/>
      <c r="J25" s="1123"/>
      <c r="K25" s="1124"/>
    </row>
    <row r="26" spans="1:11" x14ac:dyDescent="0.25">
      <c r="A26" s="681" t="s">
        <v>68</v>
      </c>
      <c r="B26" s="682"/>
      <c r="C26" s="685" t="s">
        <v>38</v>
      </c>
      <c r="D26" s="686"/>
      <c r="E26" s="686"/>
      <c r="F26" s="686"/>
      <c r="G26" s="686"/>
      <c r="H26" s="686"/>
      <c r="I26" s="686"/>
      <c r="J26" s="686"/>
      <c r="K26" s="687"/>
    </row>
    <row r="27" spans="1:11" ht="36.75" customHeight="1" x14ac:dyDescent="0.25">
      <c r="A27" s="683"/>
      <c r="B27" s="684"/>
      <c r="C27" s="781" t="s">
        <v>179</v>
      </c>
      <c r="D27" s="782"/>
      <c r="E27" s="782"/>
      <c r="F27" s="782"/>
      <c r="G27" s="782"/>
      <c r="H27" s="782"/>
      <c r="I27" s="782"/>
      <c r="J27" s="782"/>
      <c r="K27" s="783"/>
    </row>
    <row r="28" spans="1:11" x14ac:dyDescent="0.25">
      <c r="A28" s="1119">
        <v>1047</v>
      </c>
      <c r="B28" s="653" t="s">
        <v>1108</v>
      </c>
      <c r="C28" s="665" t="s">
        <v>72</v>
      </c>
      <c r="D28" s="666"/>
      <c r="E28" s="666"/>
      <c r="F28" s="666"/>
      <c r="G28" s="666"/>
      <c r="H28" s="666"/>
      <c r="I28" s="666"/>
      <c r="J28" s="666"/>
      <c r="K28" s="667"/>
    </row>
    <row r="29" spans="1:11" ht="21.75" customHeight="1" thickBot="1" x14ac:dyDescent="0.3">
      <c r="A29" s="1119"/>
      <c r="B29" s="653"/>
      <c r="C29" s="785" t="s">
        <v>113</v>
      </c>
      <c r="D29" s="786"/>
      <c r="E29" s="786"/>
      <c r="F29" s="786"/>
      <c r="G29" s="786"/>
      <c r="H29" s="786"/>
      <c r="I29" s="786"/>
      <c r="J29" s="786"/>
      <c r="K29" s="787"/>
    </row>
    <row r="30" spans="1:11" ht="50.25" customHeight="1" thickBot="1" x14ac:dyDescent="0.3">
      <c r="A30" s="768" t="s">
        <v>114</v>
      </c>
      <c r="B30" s="769"/>
      <c r="C30" s="530" t="s">
        <v>115</v>
      </c>
      <c r="D30" s="1120">
        <v>4</v>
      </c>
      <c r="E30" s="1120">
        <v>4</v>
      </c>
      <c r="F30" s="1120">
        <v>4</v>
      </c>
      <c r="G30" s="1120">
        <v>4</v>
      </c>
      <c r="H30" s="1121"/>
      <c r="I30" s="1121"/>
      <c r="J30" s="1121"/>
      <c r="K30" s="525"/>
    </row>
    <row r="31" spans="1:11" ht="21.75" customHeight="1" thickBot="1" x14ac:dyDescent="0.3">
      <c r="A31" s="768" t="s">
        <v>116</v>
      </c>
      <c r="B31" s="769"/>
      <c r="C31" s="530"/>
      <c r="D31" s="526" t="s">
        <v>74</v>
      </c>
      <c r="E31" s="526" t="s">
        <v>74</v>
      </c>
      <c r="F31" s="526" t="s">
        <v>74</v>
      </c>
      <c r="G31" s="526" t="s">
        <v>74</v>
      </c>
      <c r="H31" s="109">
        <f>SUM(Gexarquniq!C33:C36)</f>
        <v>23750</v>
      </c>
      <c r="I31" s="109">
        <f>SUM(Gexarquniq!D33:D36)</f>
        <v>95000</v>
      </c>
      <c r="J31" s="109">
        <f>SUM(Gexarquniq!E33:E36)</f>
        <v>95000</v>
      </c>
      <c r="K31" s="109">
        <f>SUM(Gexarquniq!F33:F36)</f>
        <v>95000</v>
      </c>
    </row>
    <row r="32" spans="1:11" ht="21.75" customHeight="1" thickBot="1" x14ac:dyDescent="0.3">
      <c r="A32" s="768" t="s">
        <v>117</v>
      </c>
      <c r="B32" s="627"/>
      <c r="C32" s="769"/>
      <c r="D32" s="532"/>
      <c r="E32" s="532"/>
      <c r="F32" s="532"/>
      <c r="G32" s="526"/>
      <c r="H32" s="527"/>
      <c r="I32" s="527"/>
      <c r="J32" s="527"/>
      <c r="K32" s="525"/>
    </row>
    <row r="33" spans="1:11" x14ac:dyDescent="0.25">
      <c r="A33" s="770" t="s">
        <v>118</v>
      </c>
      <c r="B33" s="771"/>
      <c r="C33" s="771"/>
      <c r="D33" s="771"/>
      <c r="E33" s="771"/>
      <c r="F33" s="771"/>
      <c r="G33" s="771"/>
      <c r="H33" s="771"/>
      <c r="I33" s="771"/>
      <c r="J33" s="771"/>
      <c r="K33" s="772"/>
    </row>
    <row r="34" spans="1:11" ht="17.25" thickBot="1" x14ac:dyDescent="0.3">
      <c r="A34" s="618" t="s">
        <v>119</v>
      </c>
      <c r="B34" s="619"/>
      <c r="C34" s="619"/>
      <c r="D34" s="619"/>
      <c r="E34" s="619"/>
      <c r="F34" s="619"/>
      <c r="G34" s="619"/>
      <c r="H34" s="619"/>
      <c r="I34" s="619"/>
      <c r="J34" s="619"/>
      <c r="K34" s="620"/>
    </row>
    <row r="35" spans="1:11" x14ac:dyDescent="0.25">
      <c r="A35" s="631" t="s">
        <v>80</v>
      </c>
      <c r="B35" s="632"/>
      <c r="C35" s="632"/>
      <c r="D35" s="632"/>
      <c r="E35" s="632"/>
      <c r="F35" s="632"/>
      <c r="G35" s="632"/>
      <c r="H35" s="633"/>
      <c r="I35" s="633"/>
      <c r="J35" s="633"/>
      <c r="K35" s="634"/>
    </row>
    <row r="36" spans="1:11" ht="15.75" customHeight="1" thickBot="1" x14ac:dyDescent="0.35">
      <c r="A36" s="1122" t="s">
        <v>1176</v>
      </c>
      <c r="B36" s="1123"/>
      <c r="C36" s="1123"/>
      <c r="D36" s="1123"/>
      <c r="E36" s="1123"/>
      <c r="F36" s="1123"/>
      <c r="G36" s="1123"/>
      <c r="H36" s="1123"/>
      <c r="I36" s="1123"/>
      <c r="J36" s="1123"/>
      <c r="K36" s="1124"/>
    </row>
    <row r="37" spans="1:11" x14ac:dyDescent="0.25">
      <c r="A37" s="631" t="s">
        <v>81</v>
      </c>
      <c r="B37" s="632"/>
      <c r="C37" s="632"/>
      <c r="D37" s="632"/>
      <c r="E37" s="632"/>
      <c r="F37" s="632"/>
      <c r="G37" s="632"/>
      <c r="H37" s="633"/>
      <c r="I37" s="633"/>
      <c r="J37" s="633"/>
      <c r="K37" s="634"/>
    </row>
    <row r="38" spans="1:11" ht="12.75" customHeight="1" thickBot="1" x14ac:dyDescent="0.35">
      <c r="A38" s="1122" t="s">
        <v>1177</v>
      </c>
      <c r="B38" s="1123"/>
      <c r="C38" s="1123"/>
      <c r="D38" s="1123"/>
      <c r="E38" s="1123"/>
      <c r="F38" s="1123"/>
      <c r="G38" s="1123"/>
      <c r="H38" s="1123"/>
      <c r="I38" s="1123"/>
      <c r="J38" s="1123"/>
      <c r="K38" s="1124"/>
    </row>
    <row r="39" spans="1:11" ht="26.25" customHeight="1" x14ac:dyDescent="0.25">
      <c r="A39" s="681" t="s">
        <v>68</v>
      </c>
      <c r="B39" s="682"/>
      <c r="C39" s="665" t="s">
        <v>38</v>
      </c>
      <c r="D39" s="666"/>
      <c r="E39" s="666"/>
      <c r="F39" s="666"/>
      <c r="G39" s="666"/>
      <c r="H39" s="666"/>
      <c r="I39" s="666"/>
      <c r="J39" s="666"/>
      <c r="K39" s="667"/>
    </row>
    <row r="40" spans="1:11" ht="15.75" customHeight="1" x14ac:dyDescent="0.25">
      <c r="A40" s="683"/>
      <c r="B40" s="684"/>
      <c r="C40" s="1295" t="s">
        <v>451</v>
      </c>
      <c r="D40" s="1296"/>
      <c r="E40" s="1296"/>
      <c r="F40" s="1296"/>
      <c r="G40" s="1297"/>
      <c r="H40" s="1297"/>
      <c r="I40" s="1297"/>
      <c r="J40" s="1297"/>
      <c r="K40" s="1298"/>
    </row>
    <row r="41" spans="1:11" ht="29.25" customHeight="1" x14ac:dyDescent="0.25">
      <c r="A41" s="1119">
        <v>1047</v>
      </c>
      <c r="B41" s="653" t="s">
        <v>1109</v>
      </c>
      <c r="C41" s="665" t="s">
        <v>72</v>
      </c>
      <c r="D41" s="666"/>
      <c r="E41" s="666"/>
      <c r="F41" s="666"/>
      <c r="G41" s="666"/>
      <c r="H41" s="666"/>
      <c r="I41" s="666"/>
      <c r="J41" s="666"/>
      <c r="K41" s="667"/>
    </row>
    <row r="42" spans="1:11" ht="21.75" customHeight="1" thickBot="1" x14ac:dyDescent="0.3">
      <c r="A42" s="1119"/>
      <c r="B42" s="653"/>
      <c r="C42" s="785" t="s">
        <v>748</v>
      </c>
      <c r="D42" s="786"/>
      <c r="E42" s="786"/>
      <c r="F42" s="786"/>
      <c r="G42" s="786"/>
      <c r="H42" s="786"/>
      <c r="I42" s="786"/>
      <c r="J42" s="786"/>
      <c r="K42" s="787"/>
    </row>
    <row r="43" spans="1:11" ht="51" customHeight="1" thickBot="1" x14ac:dyDescent="0.3">
      <c r="A43" s="768" t="s">
        <v>114</v>
      </c>
      <c r="B43" s="769"/>
      <c r="C43" s="530" t="s">
        <v>115</v>
      </c>
      <c r="D43" s="1121">
        <v>2</v>
      </c>
      <c r="E43" s="1121">
        <v>2</v>
      </c>
      <c r="F43" s="1121">
        <v>2</v>
      </c>
      <c r="G43" s="1121">
        <v>2</v>
      </c>
      <c r="H43" s="527"/>
      <c r="I43" s="527"/>
      <c r="J43" s="527"/>
      <c r="K43" s="525"/>
    </row>
    <row r="44" spans="1:11" ht="39.75" customHeight="1" thickBot="1" x14ac:dyDescent="0.3">
      <c r="A44" s="768" t="s">
        <v>116</v>
      </c>
      <c r="B44" s="769"/>
      <c r="C44" s="530"/>
      <c r="D44" s="526" t="s">
        <v>74</v>
      </c>
      <c r="E44" s="526" t="s">
        <v>74</v>
      </c>
      <c r="F44" s="526" t="s">
        <v>74</v>
      </c>
      <c r="G44" s="526" t="s">
        <v>74</v>
      </c>
      <c r="H44" s="1">
        <f>SUM(Gexarquniq!C50:C51)</f>
        <v>109000</v>
      </c>
      <c r="I44" s="1">
        <f>SUM(Gexarquniq!D50:D51)</f>
        <v>109000</v>
      </c>
      <c r="J44" s="1">
        <f>SUM(Gexarquniq!E50:E51)</f>
        <v>109000</v>
      </c>
      <c r="K44" s="1">
        <f>SUM(Gexarquniq!F50:F51)</f>
        <v>109000</v>
      </c>
    </row>
    <row r="45" spans="1:11" ht="37.5" customHeight="1" thickBot="1" x14ac:dyDescent="0.3">
      <c r="A45" s="768" t="s">
        <v>117</v>
      </c>
      <c r="B45" s="627"/>
      <c r="C45" s="769"/>
      <c r="D45" s="532"/>
      <c r="E45" s="532"/>
      <c r="F45" s="532"/>
      <c r="G45" s="526"/>
      <c r="H45" s="527"/>
      <c r="I45" s="527"/>
      <c r="J45" s="527"/>
      <c r="K45" s="525"/>
    </row>
    <row r="46" spans="1:11" ht="21.75" customHeight="1" x14ac:dyDescent="0.25">
      <c r="A46" s="770" t="s">
        <v>118</v>
      </c>
      <c r="B46" s="771"/>
      <c r="C46" s="771"/>
      <c r="D46" s="771"/>
      <c r="E46" s="771"/>
      <c r="F46" s="771"/>
      <c r="G46" s="771"/>
      <c r="H46" s="771"/>
      <c r="I46" s="771"/>
      <c r="J46" s="771"/>
      <c r="K46" s="772"/>
    </row>
    <row r="47" spans="1:11" ht="26.25" customHeight="1" thickBot="1" x14ac:dyDescent="0.3">
      <c r="A47" s="618" t="s">
        <v>239</v>
      </c>
      <c r="B47" s="619"/>
      <c r="C47" s="619"/>
      <c r="D47" s="619"/>
      <c r="E47" s="619"/>
      <c r="F47" s="619"/>
      <c r="G47" s="619"/>
      <c r="H47" s="619"/>
      <c r="I47" s="619"/>
      <c r="J47" s="619"/>
      <c r="K47" s="620"/>
    </row>
    <row r="48" spans="1:11" ht="27.75" customHeight="1" x14ac:dyDescent="0.25">
      <c r="A48" s="631" t="s">
        <v>80</v>
      </c>
      <c r="B48" s="632"/>
      <c r="C48" s="632"/>
      <c r="D48" s="632"/>
      <c r="E48" s="632"/>
      <c r="F48" s="632"/>
      <c r="G48" s="632"/>
      <c r="H48" s="633"/>
      <c r="I48" s="633"/>
      <c r="J48" s="633"/>
      <c r="K48" s="634"/>
    </row>
    <row r="49" spans="1:11" ht="27.75" customHeight="1" thickBot="1" x14ac:dyDescent="0.35">
      <c r="A49" s="1122" t="s">
        <v>1176</v>
      </c>
      <c r="B49" s="1123"/>
      <c r="C49" s="1123"/>
      <c r="D49" s="1123"/>
      <c r="E49" s="1123"/>
      <c r="F49" s="1123"/>
      <c r="G49" s="1123"/>
      <c r="H49" s="1123"/>
      <c r="I49" s="1123"/>
      <c r="J49" s="1123"/>
      <c r="K49" s="1124"/>
    </row>
    <row r="50" spans="1:11" ht="30.75" customHeight="1" x14ac:dyDescent="0.25">
      <c r="A50" s="631" t="s">
        <v>81</v>
      </c>
      <c r="B50" s="632"/>
      <c r="C50" s="632"/>
      <c r="D50" s="632"/>
      <c r="E50" s="632"/>
      <c r="F50" s="632"/>
      <c r="G50" s="632"/>
      <c r="H50" s="633"/>
      <c r="I50" s="633"/>
      <c r="J50" s="633"/>
      <c r="K50" s="634"/>
    </row>
    <row r="51" spans="1:11" ht="26.25" customHeight="1" thickBot="1" x14ac:dyDescent="0.35">
      <c r="A51" s="1122" t="s">
        <v>1177</v>
      </c>
      <c r="B51" s="1123"/>
      <c r="C51" s="1123"/>
      <c r="D51" s="1123"/>
      <c r="E51" s="1123"/>
      <c r="F51" s="1123"/>
      <c r="G51" s="1123"/>
      <c r="H51" s="1123"/>
      <c r="I51" s="1123"/>
      <c r="J51" s="1123"/>
      <c r="K51" s="1124"/>
    </row>
    <row r="52" spans="1:11" ht="27.75" customHeight="1" x14ac:dyDescent="0.25">
      <c r="A52" s="681" t="s">
        <v>68</v>
      </c>
      <c r="B52" s="682"/>
      <c r="C52" s="685" t="s">
        <v>38</v>
      </c>
      <c r="D52" s="686"/>
      <c r="E52" s="686"/>
      <c r="F52" s="686"/>
      <c r="G52" s="686"/>
      <c r="H52" s="686"/>
      <c r="I52" s="686"/>
      <c r="J52" s="686"/>
      <c r="K52" s="687"/>
    </row>
    <row r="53" spans="1:11" ht="22.5" customHeight="1" x14ac:dyDescent="0.25">
      <c r="A53" s="683"/>
      <c r="B53" s="684"/>
      <c r="C53" s="781" t="s">
        <v>964</v>
      </c>
      <c r="D53" s="782"/>
      <c r="E53" s="782"/>
      <c r="F53" s="782"/>
      <c r="G53" s="782"/>
      <c r="H53" s="782"/>
      <c r="I53" s="782"/>
      <c r="J53" s="782"/>
      <c r="K53" s="783"/>
    </row>
    <row r="54" spans="1:11" ht="27.75" customHeight="1" x14ac:dyDescent="0.25">
      <c r="A54" s="1119">
        <v>1047</v>
      </c>
      <c r="B54" s="653" t="s">
        <v>1110</v>
      </c>
      <c r="C54" s="665" t="s">
        <v>72</v>
      </c>
      <c r="D54" s="666"/>
      <c r="E54" s="666"/>
      <c r="F54" s="666"/>
      <c r="G54" s="666"/>
      <c r="H54" s="666"/>
      <c r="I54" s="666"/>
      <c r="J54" s="666"/>
      <c r="K54" s="667"/>
    </row>
    <row r="55" spans="1:11" ht="53.25" customHeight="1" thickBot="1" x14ac:dyDescent="0.3">
      <c r="A55" s="1119"/>
      <c r="B55" s="653"/>
      <c r="C55" s="785" t="s">
        <v>1194</v>
      </c>
      <c r="D55" s="786"/>
      <c r="E55" s="786"/>
      <c r="F55" s="786"/>
      <c r="G55" s="786"/>
      <c r="H55" s="786"/>
      <c r="I55" s="786"/>
      <c r="J55" s="786"/>
      <c r="K55" s="787"/>
    </row>
    <row r="56" spans="1:11" ht="54.75" customHeight="1" thickBot="1" x14ac:dyDescent="0.3">
      <c r="A56" s="768" t="s">
        <v>114</v>
      </c>
      <c r="B56" s="769"/>
      <c r="C56" s="530" t="s">
        <v>115</v>
      </c>
      <c r="D56" s="523">
        <v>1</v>
      </c>
      <c r="E56" s="523">
        <v>1</v>
      </c>
      <c r="F56" s="523">
        <v>1</v>
      </c>
      <c r="G56" s="523">
        <v>1</v>
      </c>
      <c r="H56" s="524"/>
      <c r="I56" s="524"/>
      <c r="J56" s="524"/>
      <c r="K56" s="525"/>
    </row>
    <row r="57" spans="1:11" ht="27.75" customHeight="1" thickBot="1" x14ac:dyDescent="0.3">
      <c r="A57" s="768" t="s">
        <v>116</v>
      </c>
      <c r="B57" s="769"/>
      <c r="C57" s="530"/>
      <c r="D57" s="526" t="s">
        <v>74</v>
      </c>
      <c r="E57" s="526" t="s">
        <v>74</v>
      </c>
      <c r="F57" s="526" t="s">
        <v>74</v>
      </c>
      <c r="G57" s="526" t="s">
        <v>74</v>
      </c>
      <c r="H57" s="94">
        <f>Gexarquniq!C54</f>
        <v>13000</v>
      </c>
      <c r="I57" s="94">
        <f>Gexarquniq!D54</f>
        <v>13000</v>
      </c>
      <c r="J57" s="94">
        <f>Gexarquniq!E54</f>
        <v>13000</v>
      </c>
      <c r="K57" s="94">
        <f>Gexarquniq!F54</f>
        <v>13000</v>
      </c>
    </row>
    <row r="58" spans="1:11" ht="27.75" customHeight="1" thickBot="1" x14ac:dyDescent="0.3">
      <c r="A58" s="768" t="s">
        <v>117</v>
      </c>
      <c r="B58" s="627"/>
      <c r="C58" s="769"/>
      <c r="D58" s="532"/>
      <c r="E58" s="532"/>
      <c r="F58" s="532"/>
      <c r="G58" s="526"/>
      <c r="H58" s="527"/>
      <c r="I58" s="527"/>
      <c r="J58" s="527"/>
      <c r="K58" s="525"/>
    </row>
    <row r="59" spans="1:11" ht="24.75" customHeight="1" x14ac:dyDescent="0.25">
      <c r="A59" s="770" t="s">
        <v>118</v>
      </c>
      <c r="B59" s="771"/>
      <c r="C59" s="771"/>
      <c r="D59" s="771"/>
      <c r="E59" s="771"/>
      <c r="F59" s="771"/>
      <c r="G59" s="771"/>
      <c r="H59" s="771"/>
      <c r="I59" s="771"/>
      <c r="J59" s="771"/>
      <c r="K59" s="772"/>
    </row>
    <row r="60" spans="1:11" ht="22.5" customHeight="1" thickBot="1" x14ac:dyDescent="0.3">
      <c r="A60" s="618" t="s">
        <v>363</v>
      </c>
      <c r="B60" s="619"/>
      <c r="C60" s="619"/>
      <c r="D60" s="619"/>
      <c r="E60" s="619"/>
      <c r="F60" s="619"/>
      <c r="G60" s="619"/>
      <c r="H60" s="619"/>
      <c r="I60" s="619"/>
      <c r="J60" s="619"/>
      <c r="K60" s="620"/>
    </row>
    <row r="61" spans="1:11" ht="27.75" customHeight="1" x14ac:dyDescent="0.25">
      <c r="A61" s="631" t="s">
        <v>80</v>
      </c>
      <c r="B61" s="632"/>
      <c r="C61" s="632"/>
      <c r="D61" s="632"/>
      <c r="E61" s="632"/>
      <c r="F61" s="632"/>
      <c r="G61" s="632"/>
      <c r="H61" s="633"/>
      <c r="I61" s="633"/>
      <c r="J61" s="633"/>
      <c r="K61" s="634"/>
    </row>
    <row r="62" spans="1:11" ht="24.75" customHeight="1" thickBot="1" x14ac:dyDescent="0.35">
      <c r="A62" s="1122" t="s">
        <v>1176</v>
      </c>
      <c r="B62" s="1123"/>
      <c r="C62" s="1123"/>
      <c r="D62" s="1123"/>
      <c r="E62" s="1123"/>
      <c r="F62" s="1123"/>
      <c r="G62" s="1123"/>
      <c r="H62" s="1123"/>
      <c r="I62" s="1123"/>
      <c r="J62" s="1123"/>
      <c r="K62" s="1124"/>
    </row>
    <row r="63" spans="1:11" ht="27.75" customHeight="1" x14ac:dyDescent="0.25">
      <c r="A63" s="631" t="s">
        <v>81</v>
      </c>
      <c r="B63" s="632"/>
      <c r="C63" s="632"/>
      <c r="D63" s="632"/>
      <c r="E63" s="632"/>
      <c r="F63" s="632"/>
      <c r="G63" s="632"/>
      <c r="H63" s="633"/>
      <c r="I63" s="633"/>
      <c r="J63" s="633"/>
      <c r="K63" s="634"/>
    </row>
    <row r="64" spans="1:11" ht="31.5" customHeight="1" thickBot="1" x14ac:dyDescent="0.35">
      <c r="A64" s="1122" t="s">
        <v>1177</v>
      </c>
      <c r="B64" s="1123"/>
      <c r="C64" s="1123"/>
      <c r="D64" s="1123"/>
      <c r="E64" s="1123"/>
      <c r="F64" s="1123"/>
      <c r="G64" s="1123"/>
      <c r="H64" s="1123"/>
      <c r="I64" s="1123"/>
      <c r="J64" s="1123"/>
      <c r="K64" s="1124"/>
    </row>
    <row r="65" spans="1:11" ht="27.75" customHeight="1" x14ac:dyDescent="0.25">
      <c r="A65" s="1125" t="s">
        <v>68</v>
      </c>
      <c r="B65" s="1126"/>
      <c r="C65" s="685" t="s">
        <v>38</v>
      </c>
      <c r="D65" s="686"/>
      <c r="E65" s="686"/>
      <c r="F65" s="686"/>
      <c r="G65" s="686"/>
      <c r="H65" s="686"/>
      <c r="I65" s="686"/>
      <c r="J65" s="686"/>
      <c r="K65" s="687"/>
    </row>
    <row r="66" spans="1:11" ht="27.75" customHeight="1" x14ac:dyDescent="0.25">
      <c r="A66" s="1127"/>
      <c r="B66" s="1128"/>
      <c r="C66" s="781" t="s">
        <v>964</v>
      </c>
      <c r="D66" s="782"/>
      <c r="E66" s="782"/>
      <c r="F66" s="782"/>
      <c r="G66" s="782"/>
      <c r="H66" s="782"/>
      <c r="I66" s="782"/>
      <c r="J66" s="782"/>
      <c r="K66" s="783"/>
    </row>
    <row r="67" spans="1:11" ht="27.75" customHeight="1" x14ac:dyDescent="0.25">
      <c r="A67" s="1119">
        <v>1047</v>
      </c>
      <c r="B67" s="653" t="s">
        <v>1111</v>
      </c>
      <c r="C67" s="665" t="s">
        <v>72</v>
      </c>
      <c r="D67" s="666"/>
      <c r="E67" s="666"/>
      <c r="F67" s="666"/>
      <c r="G67" s="666"/>
      <c r="H67" s="666"/>
      <c r="I67" s="666"/>
      <c r="J67" s="666"/>
      <c r="K67" s="667"/>
    </row>
    <row r="68" spans="1:11" ht="44.25" customHeight="1" thickBot="1" x14ac:dyDescent="0.3">
      <c r="A68" s="1119"/>
      <c r="B68" s="653"/>
      <c r="C68" s="785" t="s">
        <v>884</v>
      </c>
      <c r="D68" s="786"/>
      <c r="E68" s="786"/>
      <c r="F68" s="786"/>
      <c r="G68" s="786"/>
      <c r="H68" s="786"/>
      <c r="I68" s="786"/>
      <c r="J68" s="786"/>
      <c r="K68" s="787"/>
    </row>
    <row r="69" spans="1:11" ht="63.75" customHeight="1" thickBot="1" x14ac:dyDescent="0.3">
      <c r="A69" s="768" t="s">
        <v>114</v>
      </c>
      <c r="B69" s="769"/>
      <c r="C69" s="530" t="s">
        <v>115</v>
      </c>
      <c r="D69" s="523">
        <v>10</v>
      </c>
      <c r="E69" s="523">
        <v>10</v>
      </c>
      <c r="F69" s="523">
        <v>10</v>
      </c>
      <c r="G69" s="523">
        <v>10</v>
      </c>
      <c r="H69" s="524"/>
      <c r="I69" s="524"/>
      <c r="J69" s="524"/>
      <c r="K69" s="525"/>
    </row>
    <row r="70" spans="1:11" ht="27.75" customHeight="1" thickBot="1" x14ac:dyDescent="0.3">
      <c r="A70" s="768" t="s">
        <v>116</v>
      </c>
      <c r="B70" s="769"/>
      <c r="C70" s="530"/>
      <c r="D70" s="526" t="s">
        <v>74</v>
      </c>
      <c r="E70" s="526" t="s">
        <v>74</v>
      </c>
      <c r="F70" s="526" t="s">
        <v>74</v>
      </c>
      <c r="G70" s="526" t="s">
        <v>74</v>
      </c>
      <c r="H70" s="94">
        <f>SUM(Gexarquniq!C55:C64)</f>
        <v>15000</v>
      </c>
      <c r="I70" s="94">
        <f>SUM(Gexarquniq!D55:D64)</f>
        <v>15000</v>
      </c>
      <c r="J70" s="94">
        <f>SUM(Gexarquniq!E55:E64)</f>
        <v>15000</v>
      </c>
      <c r="K70" s="94">
        <f>SUM(Gexarquniq!F55:F64)</f>
        <v>15000</v>
      </c>
    </row>
    <row r="71" spans="1:11" ht="27.75" customHeight="1" thickBot="1" x14ac:dyDescent="0.3">
      <c r="A71" s="768" t="s">
        <v>117</v>
      </c>
      <c r="B71" s="627"/>
      <c r="C71" s="769"/>
      <c r="D71" s="532"/>
      <c r="E71" s="532"/>
      <c r="F71" s="532"/>
      <c r="G71" s="526"/>
      <c r="H71" s="527"/>
      <c r="I71" s="527"/>
      <c r="J71" s="527"/>
      <c r="K71" s="525"/>
    </row>
    <row r="72" spans="1:11" ht="27.75" customHeight="1" x14ac:dyDescent="0.25">
      <c r="A72" s="770" t="s">
        <v>118</v>
      </c>
      <c r="B72" s="771"/>
      <c r="C72" s="771"/>
      <c r="D72" s="771"/>
      <c r="E72" s="771"/>
      <c r="F72" s="771"/>
      <c r="G72" s="771"/>
      <c r="H72" s="771"/>
      <c r="I72" s="771"/>
      <c r="J72" s="771"/>
      <c r="K72" s="772"/>
    </row>
    <row r="73" spans="1:11" ht="27.75" customHeight="1" thickBot="1" x14ac:dyDescent="0.3">
      <c r="A73" s="618" t="s">
        <v>363</v>
      </c>
      <c r="B73" s="619"/>
      <c r="C73" s="619"/>
      <c r="D73" s="619"/>
      <c r="E73" s="619"/>
      <c r="F73" s="619"/>
      <c r="G73" s="619"/>
      <c r="H73" s="619"/>
      <c r="I73" s="619"/>
      <c r="J73" s="619"/>
      <c r="K73" s="620"/>
    </row>
    <row r="74" spans="1:11" ht="27.75" customHeight="1" x14ac:dyDescent="0.25">
      <c r="A74" s="615" t="s">
        <v>80</v>
      </c>
      <c r="B74" s="616"/>
      <c r="C74" s="616"/>
      <c r="D74" s="616"/>
      <c r="E74" s="616"/>
      <c r="F74" s="616"/>
      <c r="G74" s="616"/>
      <c r="H74" s="616"/>
      <c r="I74" s="616"/>
      <c r="J74" s="616"/>
      <c r="K74" s="617"/>
    </row>
    <row r="75" spans="1:11" ht="27.75" customHeight="1" thickBot="1" x14ac:dyDescent="0.35">
      <c r="A75" s="1122" t="s">
        <v>1176</v>
      </c>
      <c r="B75" s="1123"/>
      <c r="C75" s="1123"/>
      <c r="D75" s="1123"/>
      <c r="E75" s="1123"/>
      <c r="F75" s="1123"/>
      <c r="G75" s="1123"/>
      <c r="H75" s="1123"/>
      <c r="I75" s="1123"/>
      <c r="J75" s="1123"/>
      <c r="K75" s="1124"/>
    </row>
    <row r="76" spans="1:11" ht="27.75" customHeight="1" x14ac:dyDescent="0.25">
      <c r="A76" s="615" t="s">
        <v>81</v>
      </c>
      <c r="B76" s="616"/>
      <c r="C76" s="616"/>
      <c r="D76" s="616"/>
      <c r="E76" s="616"/>
      <c r="F76" s="616"/>
      <c r="G76" s="616"/>
      <c r="H76" s="616"/>
      <c r="I76" s="616"/>
      <c r="J76" s="616"/>
      <c r="K76" s="617"/>
    </row>
    <row r="77" spans="1:11" ht="33" customHeight="1" thickBot="1" x14ac:dyDescent="0.35">
      <c r="A77" s="1122" t="s">
        <v>1177</v>
      </c>
      <c r="B77" s="1123"/>
      <c r="C77" s="1123"/>
      <c r="D77" s="1123"/>
      <c r="E77" s="1123"/>
      <c r="F77" s="1123"/>
      <c r="G77" s="1123"/>
      <c r="H77" s="1123"/>
      <c r="I77" s="1123"/>
      <c r="J77" s="1123"/>
      <c r="K77" s="1124"/>
    </row>
    <row r="78" spans="1:11" s="90" customFormat="1" ht="15.75" customHeight="1" x14ac:dyDescent="0.25">
      <c r="A78" s="681" t="s">
        <v>68</v>
      </c>
      <c r="B78" s="682"/>
      <c r="C78" s="685" t="s">
        <v>38</v>
      </c>
      <c r="D78" s="686"/>
      <c r="E78" s="686"/>
      <c r="F78" s="686"/>
      <c r="G78" s="686"/>
      <c r="H78" s="686"/>
      <c r="I78" s="686"/>
      <c r="J78" s="686"/>
      <c r="K78" s="687"/>
    </row>
    <row r="79" spans="1:11" s="90" customFormat="1" ht="16.5" customHeight="1" x14ac:dyDescent="0.25">
      <c r="A79" s="683"/>
      <c r="B79" s="684"/>
      <c r="C79" s="781" t="s">
        <v>1189</v>
      </c>
      <c r="D79" s="782"/>
      <c r="E79" s="782"/>
      <c r="F79" s="782"/>
      <c r="G79" s="782"/>
      <c r="H79" s="782"/>
      <c r="I79" s="782"/>
      <c r="J79" s="782"/>
      <c r="K79" s="783"/>
    </row>
    <row r="80" spans="1:11" s="90" customFormat="1" ht="18.75" customHeight="1" x14ac:dyDescent="0.25">
      <c r="A80" s="784">
        <v>1134</v>
      </c>
      <c r="B80" s="653" t="s">
        <v>1087</v>
      </c>
      <c r="C80" s="665" t="s">
        <v>72</v>
      </c>
      <c r="D80" s="666"/>
      <c r="E80" s="666"/>
      <c r="F80" s="666"/>
      <c r="G80" s="666"/>
      <c r="H80" s="666"/>
      <c r="I80" s="666"/>
      <c r="J80" s="666"/>
      <c r="K80" s="667"/>
    </row>
    <row r="81" spans="1:11" s="90" customFormat="1" ht="63" customHeight="1" thickBot="1" x14ac:dyDescent="0.3">
      <c r="A81" s="784"/>
      <c r="B81" s="653"/>
      <c r="C81" s="785" t="s">
        <v>1190</v>
      </c>
      <c r="D81" s="786"/>
      <c r="E81" s="786"/>
      <c r="F81" s="786"/>
      <c r="G81" s="786"/>
      <c r="H81" s="786"/>
      <c r="I81" s="786"/>
      <c r="J81" s="786"/>
      <c r="K81" s="787"/>
    </row>
    <row r="82" spans="1:11" s="90" customFormat="1" ht="60" customHeight="1" thickBot="1" x14ac:dyDescent="0.3">
      <c r="A82" s="768" t="s">
        <v>114</v>
      </c>
      <c r="B82" s="769"/>
      <c r="C82" s="530" t="s">
        <v>1188</v>
      </c>
      <c r="D82" s="523">
        <v>1</v>
      </c>
      <c r="E82" s="523">
        <v>1</v>
      </c>
      <c r="F82" s="523">
        <v>1</v>
      </c>
      <c r="G82" s="523">
        <v>1</v>
      </c>
      <c r="H82" s="524"/>
      <c r="I82" s="524"/>
      <c r="J82" s="524"/>
      <c r="K82" s="525"/>
    </row>
    <row r="83" spans="1:11" s="90" customFormat="1" ht="23.25" customHeight="1" thickBot="1" x14ac:dyDescent="0.3">
      <c r="A83" s="768" t="s">
        <v>116</v>
      </c>
      <c r="B83" s="769"/>
      <c r="C83" s="530"/>
      <c r="D83" s="526" t="s">
        <v>74</v>
      </c>
      <c r="E83" s="526" t="s">
        <v>74</v>
      </c>
      <c r="F83" s="526" t="s">
        <v>74</v>
      </c>
      <c r="G83" s="526" t="s">
        <v>74</v>
      </c>
      <c r="H83" s="94">
        <f>Gexarquniq!C71</f>
        <v>89182.5</v>
      </c>
      <c r="I83" s="94">
        <f>Gexarquniq!D71</f>
        <v>89182.5</v>
      </c>
      <c r="J83" s="94">
        <f>Gexarquniq!E71</f>
        <v>89182.5</v>
      </c>
      <c r="K83" s="94">
        <f>Gexarquniq!F71</f>
        <v>89182.5</v>
      </c>
    </row>
    <row r="84" spans="1:11" s="90" customFormat="1" ht="27.75" customHeight="1" thickBot="1" x14ac:dyDescent="0.3">
      <c r="A84" s="768" t="s">
        <v>117</v>
      </c>
      <c r="B84" s="627"/>
      <c r="C84" s="769"/>
      <c r="D84" s="532"/>
      <c r="E84" s="532"/>
      <c r="F84" s="532"/>
      <c r="G84" s="526"/>
      <c r="H84" s="527"/>
      <c r="I84" s="527"/>
      <c r="J84" s="527"/>
      <c r="K84" s="525"/>
    </row>
    <row r="85" spans="1:11" s="90" customFormat="1" ht="21" customHeight="1" x14ac:dyDescent="0.25">
      <c r="A85" s="770" t="s">
        <v>118</v>
      </c>
      <c r="B85" s="771"/>
      <c r="C85" s="771"/>
      <c r="D85" s="771"/>
      <c r="E85" s="771"/>
      <c r="F85" s="771"/>
      <c r="G85" s="771"/>
      <c r="H85" s="771"/>
      <c r="I85" s="771"/>
      <c r="J85" s="771"/>
      <c r="K85" s="772"/>
    </row>
    <row r="86" spans="1:11" s="90" customFormat="1" ht="19.5" customHeight="1" thickBot="1" x14ac:dyDescent="0.3">
      <c r="A86" s="618" t="s">
        <v>363</v>
      </c>
      <c r="B86" s="619"/>
      <c r="C86" s="619"/>
      <c r="D86" s="619"/>
      <c r="E86" s="619"/>
      <c r="F86" s="619"/>
      <c r="G86" s="619"/>
      <c r="H86" s="619"/>
      <c r="I86" s="619"/>
      <c r="J86" s="619"/>
      <c r="K86" s="620"/>
    </row>
    <row r="87" spans="1:11" s="90" customFormat="1" ht="20.25" customHeight="1" x14ac:dyDescent="0.25">
      <c r="A87" s="631" t="s">
        <v>80</v>
      </c>
      <c r="B87" s="632"/>
      <c r="C87" s="632"/>
      <c r="D87" s="632"/>
      <c r="E87" s="632"/>
      <c r="F87" s="632"/>
      <c r="G87" s="632"/>
      <c r="H87" s="633"/>
      <c r="I87" s="633"/>
      <c r="J87" s="633"/>
      <c r="K87" s="634"/>
    </row>
    <row r="88" spans="1:11" s="90" customFormat="1" ht="18.75" customHeight="1" thickBot="1" x14ac:dyDescent="0.3">
      <c r="A88" s="635" t="s">
        <v>1170</v>
      </c>
      <c r="B88" s="636"/>
      <c r="C88" s="636"/>
      <c r="D88" s="636"/>
      <c r="E88" s="636"/>
      <c r="F88" s="636"/>
      <c r="G88" s="636"/>
      <c r="H88" s="637"/>
      <c r="I88" s="637"/>
      <c r="J88" s="637"/>
      <c r="K88" s="638"/>
    </row>
    <row r="89" spans="1:11" s="90" customFormat="1" ht="30" customHeight="1" x14ac:dyDescent="0.25">
      <c r="A89" s="631" t="s">
        <v>81</v>
      </c>
      <c r="B89" s="632"/>
      <c r="C89" s="632"/>
      <c r="D89" s="632"/>
      <c r="E89" s="632"/>
      <c r="F89" s="632"/>
      <c r="G89" s="632"/>
      <c r="H89" s="633"/>
      <c r="I89" s="633"/>
      <c r="J89" s="633"/>
      <c r="K89" s="634"/>
    </row>
    <row r="90" spans="1:11" s="90" customFormat="1" ht="35.25" customHeight="1" thickBot="1" x14ac:dyDescent="0.3">
      <c r="A90" s="635" t="s">
        <v>1171</v>
      </c>
      <c r="B90" s="636"/>
      <c r="C90" s="636"/>
      <c r="D90" s="636"/>
      <c r="E90" s="636"/>
      <c r="F90" s="636"/>
      <c r="G90" s="636"/>
      <c r="H90" s="637"/>
      <c r="I90" s="637"/>
      <c r="J90" s="637"/>
      <c r="K90" s="638"/>
    </row>
    <row r="91" spans="1:11" ht="27.75" customHeight="1" x14ac:dyDescent="0.25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</row>
    <row r="92" spans="1:11" ht="21.75" customHeight="1" x14ac:dyDescent="0.25">
      <c r="A92" s="1299"/>
      <c r="B92" s="1299"/>
      <c r="C92" s="1299"/>
      <c r="D92" s="1299"/>
      <c r="E92" s="1299"/>
      <c r="F92" s="1299"/>
      <c r="G92" s="1299"/>
      <c r="H92" s="1299"/>
      <c r="I92" s="1299"/>
      <c r="J92" s="1299"/>
      <c r="K92" s="1299"/>
    </row>
    <row r="93" spans="1:11" x14ac:dyDescent="0.25">
      <c r="A93" s="1117" t="s">
        <v>64</v>
      </c>
      <c r="B93" s="1117"/>
      <c r="C93" s="1117"/>
      <c r="D93" s="1117"/>
      <c r="E93" s="1117"/>
      <c r="F93" s="1117"/>
      <c r="G93" s="1117"/>
      <c r="H93" s="1117"/>
      <c r="I93" s="1117"/>
      <c r="J93" s="1117"/>
      <c r="K93" s="1117"/>
    </row>
    <row r="94" spans="1:11" ht="17.25" thickBot="1" x14ac:dyDescent="0.3">
      <c r="A94" s="1118"/>
      <c r="B94" s="1118"/>
      <c r="C94" s="1118"/>
      <c r="D94" s="1118"/>
      <c r="E94" s="1118"/>
      <c r="F94" s="1118"/>
      <c r="G94" s="1118"/>
      <c r="H94" s="1118"/>
      <c r="I94" s="1118"/>
      <c r="J94" s="1118"/>
      <c r="K94" s="1118"/>
    </row>
    <row r="95" spans="1:11" x14ac:dyDescent="0.25">
      <c r="A95" s="773" t="s">
        <v>65</v>
      </c>
      <c r="B95" s="774"/>
      <c r="C95" s="774"/>
      <c r="D95" s="697" t="s">
        <v>41</v>
      </c>
      <c r="E95" s="698"/>
      <c r="F95" s="698"/>
      <c r="G95" s="698"/>
      <c r="H95" s="698"/>
      <c r="I95" s="698"/>
      <c r="J95" s="698"/>
      <c r="K95" s="699"/>
    </row>
    <row r="96" spans="1:11" x14ac:dyDescent="0.25">
      <c r="A96" s="775"/>
      <c r="B96" s="776"/>
      <c r="C96" s="776"/>
      <c r="D96" s="779" t="s">
        <v>66</v>
      </c>
      <c r="E96" s="780"/>
      <c r="F96" s="780"/>
      <c r="G96" s="653"/>
      <c r="H96" s="779" t="s">
        <v>67</v>
      </c>
      <c r="I96" s="780"/>
      <c r="J96" s="780"/>
      <c r="K96" s="653"/>
    </row>
    <row r="97" spans="1:11" ht="33" customHeight="1" thickBot="1" x14ac:dyDescent="0.3">
      <c r="A97" s="777"/>
      <c r="B97" s="778"/>
      <c r="C97" s="778"/>
      <c r="D97" s="23" t="s">
        <v>458</v>
      </c>
      <c r="E97" s="23" t="s">
        <v>16</v>
      </c>
      <c r="F97" s="23" t="s">
        <v>17</v>
      </c>
      <c r="G97" s="534" t="s">
        <v>7</v>
      </c>
      <c r="H97" s="23" t="s">
        <v>458</v>
      </c>
      <c r="I97" s="23" t="s">
        <v>16</v>
      </c>
      <c r="J97" s="23" t="s">
        <v>17</v>
      </c>
      <c r="K97" s="522" t="s">
        <v>7</v>
      </c>
    </row>
    <row r="98" spans="1:11" x14ac:dyDescent="0.25">
      <c r="A98" s="681" t="s">
        <v>68</v>
      </c>
      <c r="B98" s="682"/>
      <c r="C98" s="685" t="s">
        <v>38</v>
      </c>
      <c r="D98" s="686"/>
      <c r="E98" s="686"/>
      <c r="F98" s="686"/>
      <c r="G98" s="686"/>
      <c r="H98" s="686"/>
      <c r="I98" s="686"/>
      <c r="J98" s="686"/>
      <c r="K98" s="687"/>
    </row>
    <row r="99" spans="1:11" x14ac:dyDescent="0.25">
      <c r="A99" s="683"/>
      <c r="B99" s="684"/>
      <c r="C99" s="781" t="s">
        <v>69</v>
      </c>
      <c r="D99" s="782"/>
      <c r="E99" s="782"/>
      <c r="F99" s="782"/>
      <c r="G99" s="782"/>
      <c r="H99" s="782"/>
      <c r="I99" s="782"/>
      <c r="J99" s="782"/>
      <c r="K99" s="783"/>
    </row>
    <row r="100" spans="1:11" x14ac:dyDescent="0.25">
      <c r="A100" s="1119">
        <v>1146</v>
      </c>
      <c r="B100" s="653" t="s">
        <v>1112</v>
      </c>
      <c r="C100" s="665" t="s">
        <v>72</v>
      </c>
      <c r="D100" s="666"/>
      <c r="E100" s="666"/>
      <c r="F100" s="666"/>
      <c r="G100" s="666"/>
      <c r="H100" s="666"/>
      <c r="I100" s="666"/>
      <c r="J100" s="666"/>
      <c r="K100" s="667"/>
    </row>
    <row r="101" spans="1:11" ht="41.25" customHeight="1" thickBot="1" x14ac:dyDescent="0.3">
      <c r="A101" s="1119"/>
      <c r="B101" s="653"/>
      <c r="C101" s="668" t="s">
        <v>170</v>
      </c>
      <c r="D101" s="669"/>
      <c r="E101" s="669"/>
      <c r="F101" s="669"/>
      <c r="G101" s="669"/>
      <c r="H101" s="669"/>
      <c r="I101" s="669"/>
      <c r="J101" s="669"/>
      <c r="K101" s="670"/>
    </row>
    <row r="102" spans="1:11" ht="24.75" customHeight="1" thickBot="1" x14ac:dyDescent="0.3">
      <c r="A102" s="613" t="s">
        <v>73</v>
      </c>
      <c r="B102" s="614"/>
      <c r="C102" s="35"/>
      <c r="D102" s="529" t="s">
        <v>74</v>
      </c>
      <c r="E102" s="529" t="s">
        <v>74</v>
      </c>
      <c r="F102" s="529" t="s">
        <v>74</v>
      </c>
      <c r="G102" s="529" t="s">
        <v>74</v>
      </c>
      <c r="H102" s="94">
        <f>SUM(Gexarquniq!C28:C32)</f>
        <v>28250</v>
      </c>
      <c r="I102" s="94">
        <f>SUM(Gexarquniq!D28:D32)</f>
        <v>113000</v>
      </c>
      <c r="J102" s="94">
        <f>SUM(Gexarquniq!E28:E32)</f>
        <v>113000</v>
      </c>
      <c r="K102" s="94">
        <f>SUM(Gexarquniq!F28:F32)</f>
        <v>113000</v>
      </c>
    </row>
    <row r="103" spans="1:11" x14ac:dyDescent="0.25">
      <c r="A103" s="615" t="s">
        <v>75</v>
      </c>
      <c r="B103" s="616"/>
      <c r="C103" s="616"/>
      <c r="D103" s="616"/>
      <c r="E103" s="616"/>
      <c r="F103" s="616"/>
      <c r="G103" s="616"/>
      <c r="H103" s="616"/>
      <c r="I103" s="616"/>
      <c r="J103" s="616"/>
      <c r="K103" s="617"/>
    </row>
    <row r="104" spans="1:11" ht="19.5" customHeight="1" thickBot="1" x14ac:dyDescent="0.3">
      <c r="A104" s="618" t="s">
        <v>376</v>
      </c>
      <c r="B104" s="619"/>
      <c r="C104" s="619"/>
      <c r="D104" s="619"/>
      <c r="E104" s="619"/>
      <c r="F104" s="619"/>
      <c r="G104" s="619"/>
      <c r="H104" s="619"/>
      <c r="I104" s="619"/>
      <c r="J104" s="619"/>
      <c r="K104" s="620"/>
    </row>
    <row r="105" spans="1:11" ht="17.25" thickBot="1" x14ac:dyDescent="0.3">
      <c r="A105" s="621" t="s">
        <v>76</v>
      </c>
      <c r="B105" s="622"/>
      <c r="C105" s="622"/>
      <c r="D105" s="622"/>
      <c r="E105" s="622"/>
      <c r="F105" s="622"/>
      <c r="G105" s="622"/>
      <c r="H105" s="622"/>
      <c r="I105" s="622"/>
      <c r="J105" s="622"/>
      <c r="K105" s="623"/>
    </row>
    <row r="106" spans="1:11" ht="74.25" customHeight="1" thickBot="1" x14ac:dyDescent="0.3">
      <c r="A106" s="624" t="s">
        <v>77</v>
      </c>
      <c r="B106" s="625"/>
      <c r="C106" s="626" t="s">
        <v>78</v>
      </c>
      <c r="D106" s="627"/>
      <c r="E106" s="627"/>
      <c r="F106" s="627"/>
      <c r="G106" s="627"/>
      <c r="H106" s="627"/>
      <c r="I106" s="627"/>
      <c r="J106" s="627"/>
      <c r="K106" s="628"/>
    </row>
    <row r="107" spans="1:11" ht="62.25" customHeight="1" thickBot="1" x14ac:dyDescent="0.3">
      <c r="A107" s="629" t="s">
        <v>79</v>
      </c>
      <c r="B107" s="630"/>
      <c r="C107" s="38"/>
      <c r="D107" s="38"/>
      <c r="E107" s="38"/>
      <c r="F107" s="38"/>
      <c r="G107" s="38"/>
      <c r="H107" s="38"/>
      <c r="I107" s="38"/>
      <c r="J107" s="38"/>
      <c r="K107" s="39"/>
    </row>
    <row r="108" spans="1:11" x14ac:dyDescent="0.25">
      <c r="A108" s="631" t="s">
        <v>80</v>
      </c>
      <c r="B108" s="632"/>
      <c r="C108" s="632"/>
      <c r="D108" s="632"/>
      <c r="E108" s="632"/>
      <c r="F108" s="632"/>
      <c r="G108" s="632"/>
      <c r="H108" s="633"/>
      <c r="I108" s="633"/>
      <c r="J108" s="633"/>
      <c r="K108" s="634"/>
    </row>
    <row r="109" spans="1:11" ht="15.75" customHeight="1" thickBot="1" x14ac:dyDescent="0.3">
      <c r="A109" s="1191" t="s">
        <v>1172</v>
      </c>
      <c r="B109" s="1192"/>
      <c r="C109" s="1192"/>
      <c r="D109" s="1192"/>
      <c r="E109" s="1192"/>
      <c r="F109" s="1192"/>
      <c r="G109" s="1192"/>
      <c r="H109" s="1193"/>
      <c r="I109" s="1193"/>
      <c r="J109" s="1193"/>
      <c r="K109" s="1194"/>
    </row>
    <row r="110" spans="1:11" x14ac:dyDescent="0.25">
      <c r="A110" s="631" t="s">
        <v>81</v>
      </c>
      <c r="B110" s="632"/>
      <c r="C110" s="632"/>
      <c r="D110" s="632"/>
      <c r="E110" s="632"/>
      <c r="F110" s="632"/>
      <c r="G110" s="632"/>
      <c r="H110" s="633"/>
      <c r="I110" s="633"/>
      <c r="J110" s="633"/>
      <c r="K110" s="634"/>
    </row>
    <row r="111" spans="1:11" ht="15.75" customHeight="1" thickBot="1" x14ac:dyDescent="0.3">
      <c r="A111" s="1191" t="s">
        <v>1173</v>
      </c>
      <c r="B111" s="1192"/>
      <c r="C111" s="1192"/>
      <c r="D111" s="1192"/>
      <c r="E111" s="1192"/>
      <c r="F111" s="1192"/>
      <c r="G111" s="1192"/>
      <c r="H111" s="1193"/>
      <c r="I111" s="1193"/>
      <c r="J111" s="1193"/>
      <c r="K111" s="1194"/>
    </row>
    <row r="112" spans="1:11" x14ac:dyDescent="0.25">
      <c r="A112" s="681" t="s">
        <v>68</v>
      </c>
      <c r="B112" s="682"/>
      <c r="C112" s="685" t="s">
        <v>38</v>
      </c>
      <c r="D112" s="686"/>
      <c r="E112" s="686"/>
      <c r="F112" s="686"/>
      <c r="G112" s="686"/>
      <c r="H112" s="686"/>
      <c r="I112" s="686"/>
      <c r="J112" s="686"/>
      <c r="K112" s="687"/>
    </row>
    <row r="113" spans="1:11" x14ac:dyDescent="0.25">
      <c r="A113" s="683"/>
      <c r="B113" s="684"/>
      <c r="C113" s="781" t="s">
        <v>82</v>
      </c>
      <c r="D113" s="782"/>
      <c r="E113" s="782"/>
      <c r="F113" s="782"/>
      <c r="G113" s="782"/>
      <c r="H113" s="782"/>
      <c r="I113" s="782"/>
      <c r="J113" s="782"/>
      <c r="K113" s="783"/>
    </row>
    <row r="114" spans="1:11" x14ac:dyDescent="0.25">
      <c r="A114" s="1119">
        <v>1168</v>
      </c>
      <c r="B114" s="653" t="s">
        <v>1113</v>
      </c>
      <c r="C114" s="665" t="s">
        <v>72</v>
      </c>
      <c r="D114" s="666"/>
      <c r="E114" s="666"/>
      <c r="F114" s="666"/>
      <c r="G114" s="666"/>
      <c r="H114" s="666"/>
      <c r="I114" s="666"/>
      <c r="J114" s="666"/>
      <c r="K114" s="667"/>
    </row>
    <row r="115" spans="1:11" x14ac:dyDescent="0.25">
      <c r="A115" s="1119"/>
      <c r="B115" s="653"/>
      <c r="C115" s="668" t="s">
        <v>172</v>
      </c>
      <c r="D115" s="669"/>
      <c r="E115" s="669"/>
      <c r="F115" s="669"/>
      <c r="G115" s="669"/>
      <c r="H115" s="669"/>
      <c r="I115" s="669"/>
      <c r="J115" s="669"/>
      <c r="K115" s="670"/>
    </row>
    <row r="116" spans="1:11" ht="23.25" customHeight="1" x14ac:dyDescent="0.25">
      <c r="A116" s="776" t="s">
        <v>73</v>
      </c>
      <c r="B116" s="776"/>
      <c r="C116" s="1300"/>
      <c r="D116" s="533" t="s">
        <v>74</v>
      </c>
      <c r="E116" s="533" t="s">
        <v>74</v>
      </c>
      <c r="F116" s="533" t="s">
        <v>74</v>
      </c>
      <c r="G116" s="533" t="s">
        <v>74</v>
      </c>
      <c r="H116" s="1301">
        <f>SUM(Gexarquniq!C20:C27)</f>
        <v>43500</v>
      </c>
      <c r="I116" s="1301">
        <f>SUM(Gexarquniq!D20:D27)</f>
        <v>174000</v>
      </c>
      <c r="J116" s="1301">
        <f>SUM(Gexarquniq!E20:E27)</f>
        <v>174000</v>
      </c>
      <c r="K116" s="1301">
        <f>SUM(Gexarquniq!F20:F27)</f>
        <v>174000</v>
      </c>
    </row>
    <row r="117" spans="1:11" ht="17.25" thickBot="1" x14ac:dyDescent="0.3">
      <c r="A117" s="618" t="s">
        <v>177</v>
      </c>
      <c r="B117" s="619"/>
      <c r="C117" s="619"/>
      <c r="D117" s="619"/>
      <c r="E117" s="619"/>
      <c r="F117" s="619"/>
      <c r="G117" s="619"/>
      <c r="H117" s="619"/>
      <c r="I117" s="619"/>
      <c r="J117" s="619"/>
      <c r="K117" s="620"/>
    </row>
    <row r="118" spans="1:11" ht="17.25" thickBot="1" x14ac:dyDescent="0.3">
      <c r="A118" s="621" t="s">
        <v>76</v>
      </c>
      <c r="B118" s="622"/>
      <c r="C118" s="622"/>
      <c r="D118" s="622"/>
      <c r="E118" s="622"/>
      <c r="F118" s="622"/>
      <c r="G118" s="622"/>
      <c r="H118" s="622"/>
      <c r="I118" s="622"/>
      <c r="J118" s="622"/>
      <c r="K118" s="623"/>
    </row>
    <row r="119" spans="1:11" ht="78" customHeight="1" thickBot="1" x14ac:dyDescent="0.3">
      <c r="A119" s="624" t="s">
        <v>77</v>
      </c>
      <c r="B119" s="625"/>
      <c r="C119" s="626" t="s">
        <v>85</v>
      </c>
      <c r="D119" s="627"/>
      <c r="E119" s="627"/>
      <c r="F119" s="627"/>
      <c r="G119" s="627"/>
      <c r="H119" s="627"/>
      <c r="I119" s="627"/>
      <c r="J119" s="627"/>
      <c r="K119" s="628"/>
    </row>
    <row r="120" spans="1:11" ht="57.75" customHeight="1" thickBot="1" x14ac:dyDescent="0.3">
      <c r="A120" s="629" t="s">
        <v>79</v>
      </c>
      <c r="B120" s="630"/>
      <c r="C120" s="38"/>
      <c r="D120" s="38"/>
      <c r="E120" s="38"/>
      <c r="F120" s="38"/>
      <c r="G120" s="38"/>
      <c r="H120" s="38"/>
      <c r="I120" s="38"/>
      <c r="J120" s="38"/>
      <c r="K120" s="39"/>
    </row>
    <row r="121" spans="1:11" x14ac:dyDescent="0.25">
      <c r="A121" s="631" t="s">
        <v>80</v>
      </c>
      <c r="B121" s="632"/>
      <c r="C121" s="632"/>
      <c r="D121" s="632"/>
      <c r="E121" s="632"/>
      <c r="F121" s="632"/>
      <c r="G121" s="632"/>
      <c r="H121" s="633"/>
      <c r="I121" s="633"/>
      <c r="J121" s="633"/>
      <c r="K121" s="634"/>
    </row>
    <row r="122" spans="1:11" ht="15.75" customHeight="1" thickBot="1" x14ac:dyDescent="0.3">
      <c r="A122" s="635" t="s">
        <v>1174</v>
      </c>
      <c r="B122" s="636"/>
      <c r="C122" s="636"/>
      <c r="D122" s="636"/>
      <c r="E122" s="636"/>
      <c r="F122" s="636"/>
      <c r="G122" s="636"/>
      <c r="H122" s="637"/>
      <c r="I122" s="637"/>
      <c r="J122" s="637"/>
      <c r="K122" s="638"/>
    </row>
    <row r="123" spans="1:11" x14ac:dyDescent="0.25">
      <c r="A123" s="631" t="s">
        <v>81</v>
      </c>
      <c r="B123" s="632"/>
      <c r="C123" s="632"/>
      <c r="D123" s="632"/>
      <c r="E123" s="632"/>
      <c r="F123" s="632"/>
      <c r="G123" s="632"/>
      <c r="H123" s="633"/>
      <c r="I123" s="633"/>
      <c r="J123" s="633"/>
      <c r="K123" s="634"/>
    </row>
    <row r="124" spans="1:11" ht="15.75" customHeight="1" thickBot="1" x14ac:dyDescent="0.3">
      <c r="A124" s="635" t="s">
        <v>1175</v>
      </c>
      <c r="B124" s="636"/>
      <c r="C124" s="636"/>
      <c r="D124" s="636"/>
      <c r="E124" s="636"/>
      <c r="F124" s="636"/>
      <c r="G124" s="636"/>
      <c r="H124" s="637"/>
      <c r="I124" s="637"/>
      <c r="J124" s="637"/>
      <c r="K124" s="638"/>
    </row>
    <row r="125" spans="1:11" x14ac:dyDescent="0.3">
      <c r="A125" s="1278" t="s">
        <v>68</v>
      </c>
      <c r="B125" s="1279"/>
      <c r="C125" s="1280" t="s">
        <v>38</v>
      </c>
      <c r="D125" s="1209"/>
      <c r="E125" s="1209"/>
      <c r="F125" s="1209"/>
      <c r="G125" s="1209"/>
      <c r="H125" s="1281"/>
      <c r="I125" s="1209"/>
      <c r="J125" s="1209"/>
      <c r="K125" s="1282"/>
    </row>
    <row r="126" spans="1:11" x14ac:dyDescent="0.3">
      <c r="A126" s="1206"/>
      <c r="B126" s="1207"/>
      <c r="C126" s="1211" t="s">
        <v>128</v>
      </c>
      <c r="D126" s="1197"/>
      <c r="E126" s="1197"/>
      <c r="F126" s="1197"/>
      <c r="G126" s="1212"/>
      <c r="H126" s="1212"/>
      <c r="I126" s="1212"/>
      <c r="J126" s="1212"/>
      <c r="K126" s="1213"/>
    </row>
    <row r="127" spans="1:11" ht="17.25" thickBot="1" x14ac:dyDescent="0.35">
      <c r="A127" s="1214"/>
      <c r="B127" s="1215"/>
      <c r="C127" s="1208" t="s">
        <v>89</v>
      </c>
      <c r="D127" s="1209"/>
      <c r="E127" s="1209"/>
      <c r="F127" s="1209"/>
      <c r="G127" s="1216"/>
      <c r="H127" s="1216"/>
      <c r="I127" s="1216"/>
      <c r="J127" s="1216"/>
      <c r="K127" s="1210"/>
    </row>
    <row r="128" spans="1:11" ht="33.75" customHeight="1" thickBot="1" x14ac:dyDescent="0.35">
      <c r="A128" s="1283">
        <v>1150</v>
      </c>
      <c r="B128" s="1284" t="s">
        <v>71</v>
      </c>
      <c r="C128" s="1122" t="s">
        <v>743</v>
      </c>
      <c r="D128" s="1123"/>
      <c r="E128" s="1123"/>
      <c r="F128" s="1123"/>
      <c r="G128" s="1123"/>
      <c r="H128" s="1123"/>
      <c r="I128" s="1123"/>
      <c r="J128" s="1123"/>
      <c r="K128" s="1124"/>
    </row>
    <row r="129" spans="1:11" ht="32.25" customHeight="1" thickBot="1" x14ac:dyDescent="0.35">
      <c r="A129" s="1285" t="s">
        <v>123</v>
      </c>
      <c r="B129" s="1285"/>
      <c r="C129" s="1286"/>
      <c r="D129" s="430" t="s">
        <v>74</v>
      </c>
      <c r="E129" s="430" t="s">
        <v>74</v>
      </c>
      <c r="F129" s="430" t="s">
        <v>74</v>
      </c>
      <c r="G129" s="430" t="s">
        <v>74</v>
      </c>
      <c r="H129" s="1">
        <f>SUM(Gexarquniq!C46)</f>
        <v>1500</v>
      </c>
      <c r="I129" s="1">
        <f>SUM(Gexarquniq!D46)</f>
        <v>6000</v>
      </c>
      <c r="J129" s="1">
        <f>SUM(Gexarquniq!E46)</f>
        <v>6000</v>
      </c>
      <c r="K129" s="1">
        <f>SUM(Gexarquniq!F46)</f>
        <v>6000</v>
      </c>
    </row>
    <row r="130" spans="1:11" ht="38.25" customHeight="1" thickBot="1" x14ac:dyDescent="0.35">
      <c r="A130" s="1287" t="s">
        <v>75</v>
      </c>
      <c r="B130" s="1288"/>
      <c r="C130" s="1227"/>
      <c r="D130" s="1227"/>
      <c r="E130" s="1227"/>
      <c r="F130" s="1227"/>
      <c r="G130" s="1227"/>
      <c r="H130" s="1227"/>
      <c r="I130" s="1227"/>
      <c r="J130" s="1227"/>
      <c r="K130" s="1228"/>
    </row>
    <row r="131" spans="1:11" ht="36" customHeight="1" thickBot="1" x14ac:dyDescent="0.35">
      <c r="A131" s="1222" t="s">
        <v>744</v>
      </c>
      <c r="B131" s="1224"/>
      <c r="C131" s="1224"/>
      <c r="D131" s="1224"/>
      <c r="E131" s="1224"/>
      <c r="F131" s="1224"/>
      <c r="G131" s="1224"/>
      <c r="H131" s="1224"/>
      <c r="I131" s="1224"/>
      <c r="J131" s="1224"/>
      <c r="K131" s="1223"/>
    </row>
    <row r="132" spans="1:11" ht="39" customHeight="1" thickBot="1" x14ac:dyDescent="0.35">
      <c r="A132" s="1289" t="s">
        <v>76</v>
      </c>
      <c r="B132" s="1290"/>
      <c r="C132" s="1290"/>
      <c r="D132" s="1290"/>
      <c r="E132" s="1290"/>
      <c r="F132" s="1290"/>
      <c r="G132" s="1290"/>
      <c r="H132" s="1290"/>
      <c r="I132" s="1290"/>
      <c r="J132" s="1290"/>
      <c r="K132" s="1291"/>
    </row>
    <row r="133" spans="1:11" ht="78" customHeight="1" thickBot="1" x14ac:dyDescent="0.35">
      <c r="A133" s="1226" t="s">
        <v>77</v>
      </c>
      <c r="B133" s="1228"/>
      <c r="C133" s="1222" t="s">
        <v>124</v>
      </c>
      <c r="D133" s="1224"/>
      <c r="E133" s="1224"/>
      <c r="F133" s="1224"/>
      <c r="G133" s="1224"/>
      <c r="H133" s="1224"/>
      <c r="I133" s="1224"/>
      <c r="J133" s="1224"/>
      <c r="K133" s="1223"/>
    </row>
    <row r="134" spans="1:11" ht="51.75" customHeight="1" thickBot="1" x14ac:dyDescent="0.35">
      <c r="A134" s="1226" t="s">
        <v>79</v>
      </c>
      <c r="B134" s="1228"/>
      <c r="C134" s="1292"/>
      <c r="D134" s="1292"/>
      <c r="E134" s="1292"/>
      <c r="F134" s="1292"/>
      <c r="G134" s="1292"/>
      <c r="H134" s="1292"/>
      <c r="I134" s="1292"/>
      <c r="J134" s="1292"/>
      <c r="K134" s="1292"/>
    </row>
    <row r="135" spans="1:11" ht="33" customHeight="1" thickBot="1" x14ac:dyDescent="0.35">
      <c r="A135" s="1226" t="s">
        <v>80</v>
      </c>
      <c r="B135" s="1227"/>
      <c r="C135" s="1227"/>
      <c r="D135" s="1227"/>
      <c r="E135" s="1227"/>
      <c r="F135" s="1227"/>
      <c r="G135" s="1227"/>
      <c r="H135" s="1227"/>
      <c r="I135" s="1227"/>
      <c r="J135" s="1227"/>
      <c r="K135" s="1228"/>
    </row>
    <row r="136" spans="1:11" ht="28.5" customHeight="1" thickBot="1" x14ac:dyDescent="0.3">
      <c r="A136" s="635" t="s">
        <v>1180</v>
      </c>
      <c r="B136" s="636"/>
      <c r="C136" s="636"/>
      <c r="D136" s="636"/>
      <c r="E136" s="636"/>
      <c r="F136" s="636"/>
      <c r="G136" s="636"/>
      <c r="H136" s="637"/>
      <c r="I136" s="637"/>
      <c r="J136" s="637"/>
      <c r="K136" s="638"/>
    </row>
    <row r="137" spans="1:11" ht="29.25" customHeight="1" thickBot="1" x14ac:dyDescent="0.35">
      <c r="A137" s="1226" t="s">
        <v>81</v>
      </c>
      <c r="B137" s="1227"/>
      <c r="C137" s="1227"/>
      <c r="D137" s="1227"/>
      <c r="E137" s="1227"/>
      <c r="F137" s="1227"/>
      <c r="G137" s="1227"/>
      <c r="H137" s="1227"/>
      <c r="I137" s="1227"/>
      <c r="J137" s="1227"/>
      <c r="K137" s="1228"/>
    </row>
    <row r="138" spans="1:11" ht="17.25" thickBot="1" x14ac:dyDescent="0.35">
      <c r="A138" s="1222" t="s">
        <v>1181</v>
      </c>
      <c r="B138" s="1224"/>
      <c r="C138" s="1224"/>
      <c r="D138" s="1224"/>
      <c r="E138" s="1224"/>
      <c r="F138" s="1224"/>
      <c r="G138" s="1224"/>
      <c r="H138" s="1224"/>
      <c r="I138" s="1224"/>
      <c r="J138" s="1224"/>
      <c r="K138" s="1223"/>
    </row>
    <row r="140" spans="1:11" x14ac:dyDescent="0.25">
      <c r="A140" s="1117" t="s">
        <v>86</v>
      </c>
      <c r="B140" s="1117"/>
      <c r="C140" s="1117"/>
      <c r="D140" s="1117"/>
      <c r="E140" s="1117"/>
      <c r="F140" s="1117"/>
      <c r="G140" s="1117"/>
      <c r="H140" s="1117"/>
      <c r="I140" s="1117"/>
      <c r="J140" s="1117"/>
      <c r="K140" s="1117"/>
    </row>
    <row r="142" spans="1:11" x14ac:dyDescent="0.25">
      <c r="A142" s="1117" t="s">
        <v>87</v>
      </c>
      <c r="B142" s="1117"/>
      <c r="C142" s="1117"/>
      <c r="D142" s="1117"/>
      <c r="E142" s="1117"/>
      <c r="F142" s="1117"/>
      <c r="G142" s="1117"/>
      <c r="H142" s="1117"/>
      <c r="I142" s="1117"/>
      <c r="J142" s="1117"/>
      <c r="K142" s="1117"/>
    </row>
    <row r="143" spans="1:11" ht="17.25" thickBot="1" x14ac:dyDescent="0.3"/>
    <row r="144" spans="1:11" x14ac:dyDescent="0.25">
      <c r="A144" s="773" t="s">
        <v>65</v>
      </c>
      <c r="B144" s="774"/>
      <c r="C144" s="774"/>
      <c r="D144" s="697" t="s">
        <v>41</v>
      </c>
      <c r="E144" s="698"/>
      <c r="F144" s="698"/>
      <c r="G144" s="698"/>
      <c r="H144" s="698"/>
      <c r="I144" s="698"/>
      <c r="J144" s="698"/>
      <c r="K144" s="699"/>
    </row>
    <row r="145" spans="1:11" x14ac:dyDescent="0.25">
      <c r="A145" s="775"/>
      <c r="B145" s="776"/>
      <c r="C145" s="776"/>
      <c r="D145" s="779" t="s">
        <v>66</v>
      </c>
      <c r="E145" s="780"/>
      <c r="F145" s="780"/>
      <c r="G145" s="653"/>
      <c r="H145" s="779" t="s">
        <v>67</v>
      </c>
      <c r="I145" s="780"/>
      <c r="J145" s="780"/>
      <c r="K145" s="653"/>
    </row>
    <row r="146" spans="1:11" ht="36" customHeight="1" thickBot="1" x14ac:dyDescent="0.3">
      <c r="A146" s="777"/>
      <c r="B146" s="778"/>
      <c r="C146" s="778"/>
      <c r="D146" s="23" t="s">
        <v>458</v>
      </c>
      <c r="E146" s="23" t="s">
        <v>16</v>
      </c>
      <c r="F146" s="23" t="s">
        <v>17</v>
      </c>
      <c r="G146" s="534" t="s">
        <v>7</v>
      </c>
      <c r="H146" s="23" t="s">
        <v>458</v>
      </c>
      <c r="I146" s="23" t="s">
        <v>16</v>
      </c>
      <c r="J146" s="23" t="s">
        <v>17</v>
      </c>
      <c r="K146" s="522" t="s">
        <v>7</v>
      </c>
    </row>
    <row r="147" spans="1:11" x14ac:dyDescent="0.25">
      <c r="A147" s="681" t="s">
        <v>68</v>
      </c>
      <c r="B147" s="682"/>
      <c r="C147" s="685" t="s">
        <v>38</v>
      </c>
      <c r="D147" s="686"/>
      <c r="E147" s="686"/>
      <c r="F147" s="686"/>
      <c r="G147" s="686"/>
      <c r="H147" s="686"/>
      <c r="I147" s="686"/>
      <c r="J147" s="686"/>
      <c r="K147" s="687"/>
    </row>
    <row r="148" spans="1:11" x14ac:dyDescent="0.25">
      <c r="A148" s="683"/>
      <c r="B148" s="684"/>
      <c r="C148" s="781" t="s">
        <v>139</v>
      </c>
      <c r="D148" s="782"/>
      <c r="E148" s="782"/>
      <c r="F148" s="782"/>
      <c r="G148" s="782"/>
      <c r="H148" s="782"/>
      <c r="I148" s="782"/>
      <c r="J148" s="782"/>
      <c r="K148" s="783"/>
    </row>
    <row r="149" spans="1:11" x14ac:dyDescent="0.25">
      <c r="A149" s="1302">
        <v>1047</v>
      </c>
      <c r="B149" s="653" t="s">
        <v>1114</v>
      </c>
      <c r="C149" s="665" t="s">
        <v>72</v>
      </c>
      <c r="D149" s="666"/>
      <c r="E149" s="666"/>
      <c r="F149" s="666"/>
      <c r="G149" s="666"/>
      <c r="H149" s="666"/>
      <c r="I149" s="666"/>
      <c r="J149" s="666"/>
      <c r="K149" s="667"/>
    </row>
    <row r="150" spans="1:11" ht="17.25" thickBot="1" x14ac:dyDescent="0.3">
      <c r="A150" s="1303"/>
      <c r="B150" s="1129"/>
      <c r="C150" s="785" t="s">
        <v>140</v>
      </c>
      <c r="D150" s="786"/>
      <c r="E150" s="786"/>
      <c r="F150" s="786"/>
      <c r="G150" s="786"/>
      <c r="H150" s="786"/>
      <c r="I150" s="786"/>
      <c r="J150" s="786"/>
      <c r="K150" s="787"/>
    </row>
    <row r="151" spans="1:11" ht="54" customHeight="1" x14ac:dyDescent="0.25">
      <c r="A151" s="1304" t="s">
        <v>92</v>
      </c>
      <c r="B151" s="1305"/>
      <c r="C151" s="1306" t="s">
        <v>141</v>
      </c>
      <c r="D151" s="1307">
        <v>3</v>
      </c>
      <c r="E151" s="1307">
        <v>3</v>
      </c>
      <c r="F151" s="1307">
        <v>3</v>
      </c>
      <c r="G151" s="1307">
        <v>3</v>
      </c>
      <c r="H151" s="1308"/>
      <c r="I151" s="1308"/>
      <c r="J151" s="1308"/>
      <c r="K151" s="1309"/>
    </row>
    <row r="152" spans="1:11" ht="17.25" thickBot="1" x14ac:dyDescent="0.3">
      <c r="A152" s="1310" t="s">
        <v>95</v>
      </c>
      <c r="B152" s="1311"/>
      <c r="C152" s="1312"/>
      <c r="D152" s="1312"/>
      <c r="E152" s="1312"/>
      <c r="F152" s="1312"/>
      <c r="G152" s="534"/>
      <c r="H152" s="1313"/>
      <c r="I152" s="1313"/>
      <c r="J152" s="1313"/>
      <c r="K152" s="522"/>
    </row>
    <row r="153" spans="1:11" ht="60.75" customHeight="1" thickBot="1" x14ac:dyDescent="0.3">
      <c r="A153" s="1314" t="s">
        <v>107</v>
      </c>
      <c r="B153" s="1315"/>
      <c r="C153" s="1315"/>
      <c r="D153" s="1316"/>
      <c r="E153" s="1316"/>
      <c r="F153" s="1316"/>
      <c r="G153" s="526"/>
      <c r="H153" s="109">
        <f>SUM(Gexarquniq!C11,Gexarquniq!C14:C15)</f>
        <v>10258.475</v>
      </c>
      <c r="I153" s="109">
        <f>SUM(Gexarquniq!D11,Gexarquniq!D14:D15)</f>
        <v>41033.9</v>
      </c>
      <c r="J153" s="109">
        <f>SUM(Gexarquniq!E11,Gexarquniq!E14:E15)</f>
        <v>41033.9</v>
      </c>
      <c r="K153" s="109">
        <f>SUM(Gexarquniq!F11,Gexarquniq!F14:F15)</f>
        <v>41033.9</v>
      </c>
    </row>
    <row r="154" spans="1:11" ht="42" customHeight="1" thickBot="1" x14ac:dyDescent="0.3">
      <c r="A154" s="768" t="s">
        <v>108</v>
      </c>
      <c r="B154" s="769"/>
      <c r="C154" s="1317">
        <f>K153</f>
        <v>41033.9</v>
      </c>
      <c r="D154" s="1317"/>
      <c r="E154" s="1317"/>
      <c r="F154" s="1317"/>
      <c r="G154" s="526"/>
      <c r="H154" s="527"/>
      <c r="I154" s="527"/>
      <c r="J154" s="527"/>
      <c r="K154" s="525"/>
    </row>
    <row r="155" spans="1:11" ht="86.25" customHeight="1" thickBot="1" x14ac:dyDescent="0.3">
      <c r="A155" s="768" t="s">
        <v>109</v>
      </c>
      <c r="B155" s="769"/>
      <c r="C155" s="531"/>
      <c r="D155" s="531"/>
      <c r="E155" s="531"/>
      <c r="F155" s="531"/>
      <c r="G155" s="526"/>
      <c r="H155" s="527"/>
      <c r="I155" s="527"/>
      <c r="J155" s="527"/>
      <c r="K155" s="525"/>
    </row>
    <row r="156" spans="1:11" x14ac:dyDescent="0.25">
      <c r="A156" s="631" t="s">
        <v>80</v>
      </c>
      <c r="B156" s="632"/>
      <c r="C156" s="632"/>
      <c r="D156" s="632"/>
      <c r="E156" s="632"/>
      <c r="F156" s="632"/>
      <c r="G156" s="632"/>
      <c r="H156" s="633"/>
      <c r="I156" s="633"/>
      <c r="J156" s="633"/>
      <c r="K156" s="634"/>
    </row>
    <row r="157" spans="1:11" ht="21" customHeight="1" thickBot="1" x14ac:dyDescent="0.35">
      <c r="A157" s="1122" t="s">
        <v>1176</v>
      </c>
      <c r="B157" s="1123"/>
      <c r="C157" s="1123"/>
      <c r="D157" s="1123"/>
      <c r="E157" s="1123"/>
      <c r="F157" s="1123"/>
      <c r="G157" s="1123"/>
      <c r="H157" s="1123"/>
      <c r="I157" s="1123"/>
      <c r="J157" s="1123"/>
      <c r="K157" s="1124"/>
    </row>
    <row r="158" spans="1:11" x14ac:dyDescent="0.25">
      <c r="A158" s="631" t="s">
        <v>81</v>
      </c>
      <c r="B158" s="632"/>
      <c r="C158" s="632"/>
      <c r="D158" s="632"/>
      <c r="E158" s="632"/>
      <c r="F158" s="632"/>
      <c r="G158" s="632"/>
      <c r="H158" s="633"/>
      <c r="I158" s="633"/>
      <c r="J158" s="633"/>
      <c r="K158" s="634"/>
    </row>
    <row r="159" spans="1:11" ht="21" customHeight="1" thickBot="1" x14ac:dyDescent="0.35">
      <c r="A159" s="1122" t="s">
        <v>1177</v>
      </c>
      <c r="B159" s="1123"/>
      <c r="C159" s="1123"/>
      <c r="D159" s="1123"/>
      <c r="E159" s="1123"/>
      <c r="F159" s="1123"/>
      <c r="G159" s="1123"/>
      <c r="H159" s="1123"/>
      <c r="I159" s="1123"/>
      <c r="J159" s="1123"/>
      <c r="K159" s="1124"/>
    </row>
    <row r="160" spans="1:11" x14ac:dyDescent="0.25">
      <c r="A160" s="681" t="s">
        <v>68</v>
      </c>
      <c r="B160" s="682"/>
      <c r="C160" s="685" t="s">
        <v>38</v>
      </c>
      <c r="D160" s="686"/>
      <c r="E160" s="686"/>
      <c r="F160" s="686"/>
      <c r="G160" s="686"/>
      <c r="H160" s="686"/>
      <c r="I160" s="686"/>
      <c r="J160" s="686"/>
      <c r="K160" s="687"/>
    </row>
    <row r="161" spans="1:11" x14ac:dyDescent="0.25">
      <c r="A161" s="683"/>
      <c r="B161" s="684"/>
      <c r="C161" s="781" t="s">
        <v>182</v>
      </c>
      <c r="D161" s="782"/>
      <c r="E161" s="782"/>
      <c r="F161" s="782"/>
      <c r="G161" s="782"/>
      <c r="H161" s="782"/>
      <c r="I161" s="782"/>
      <c r="J161" s="782"/>
      <c r="K161" s="783"/>
    </row>
    <row r="162" spans="1:11" x14ac:dyDescent="0.25">
      <c r="A162" s="1302">
        <v>1047</v>
      </c>
      <c r="B162" s="653" t="s">
        <v>1115</v>
      </c>
      <c r="C162" s="665" t="s">
        <v>72</v>
      </c>
      <c r="D162" s="666"/>
      <c r="E162" s="666"/>
      <c r="F162" s="666"/>
      <c r="G162" s="666"/>
      <c r="H162" s="666"/>
      <c r="I162" s="666"/>
      <c r="J162" s="666"/>
      <c r="K162" s="667"/>
    </row>
    <row r="163" spans="1:11" ht="17.25" thickBot="1" x14ac:dyDescent="0.3">
      <c r="A163" s="1303"/>
      <c r="B163" s="1129"/>
      <c r="C163" s="785" t="s">
        <v>221</v>
      </c>
      <c r="D163" s="786"/>
      <c r="E163" s="786"/>
      <c r="F163" s="786"/>
      <c r="G163" s="786"/>
      <c r="H163" s="786"/>
      <c r="I163" s="786"/>
      <c r="J163" s="786"/>
      <c r="K163" s="787"/>
    </row>
    <row r="164" spans="1:11" ht="49.5" x14ac:dyDescent="0.25">
      <c r="A164" s="1304" t="s">
        <v>92</v>
      </c>
      <c r="B164" s="1305"/>
      <c r="C164" s="1306" t="s">
        <v>141</v>
      </c>
      <c r="D164" s="1307">
        <v>1</v>
      </c>
      <c r="E164" s="1307">
        <v>1</v>
      </c>
      <c r="F164" s="1307">
        <v>1</v>
      </c>
      <c r="G164" s="1307">
        <v>1</v>
      </c>
      <c r="H164" s="1308"/>
      <c r="I164" s="1308"/>
      <c r="J164" s="1308"/>
      <c r="K164" s="1309"/>
    </row>
    <row r="165" spans="1:11" ht="17.25" thickBot="1" x14ac:dyDescent="0.3">
      <c r="A165" s="1310" t="s">
        <v>95</v>
      </c>
      <c r="B165" s="1311"/>
      <c r="C165" s="1312"/>
      <c r="D165" s="1312"/>
      <c r="E165" s="1312"/>
      <c r="F165" s="1312"/>
      <c r="G165" s="534"/>
      <c r="H165" s="1313"/>
      <c r="I165" s="1313"/>
      <c r="J165" s="1313"/>
      <c r="K165" s="522"/>
    </row>
    <row r="166" spans="1:11" ht="66.75" customHeight="1" thickBot="1" x14ac:dyDescent="0.3">
      <c r="A166" s="1314" t="s">
        <v>107</v>
      </c>
      <c r="B166" s="1315"/>
      <c r="C166" s="1315"/>
      <c r="D166" s="1316"/>
      <c r="E166" s="1316"/>
      <c r="F166" s="1316"/>
      <c r="G166" s="526"/>
      <c r="H166" s="109">
        <f>SUM(Gexarquniq!C13)</f>
        <v>2500</v>
      </c>
      <c r="I166" s="109">
        <f>SUM(Gexarquniq!D13)</f>
        <v>10000</v>
      </c>
      <c r="J166" s="109">
        <f>SUM(Gexarquniq!E13)</f>
        <v>10000</v>
      </c>
      <c r="K166" s="109">
        <f>SUM(Gexarquniq!F13)</f>
        <v>10000</v>
      </c>
    </row>
    <row r="167" spans="1:11" ht="39.75" customHeight="1" thickBot="1" x14ac:dyDescent="0.3">
      <c r="A167" s="768" t="s">
        <v>108</v>
      </c>
      <c r="B167" s="769"/>
      <c r="C167" s="1317">
        <f>K166</f>
        <v>10000</v>
      </c>
      <c r="D167" s="1317"/>
      <c r="E167" s="1317"/>
      <c r="F167" s="1317"/>
      <c r="G167" s="526"/>
      <c r="H167" s="527"/>
      <c r="I167" s="527"/>
      <c r="J167" s="527"/>
      <c r="K167" s="525"/>
    </row>
    <row r="168" spans="1:11" ht="93" customHeight="1" thickBot="1" x14ac:dyDescent="0.3">
      <c r="A168" s="768" t="s">
        <v>109</v>
      </c>
      <c r="B168" s="769"/>
      <c r="C168" s="531"/>
      <c r="D168" s="531"/>
      <c r="E168" s="531"/>
      <c r="F168" s="531"/>
      <c r="G168" s="526"/>
      <c r="H168" s="527"/>
      <c r="I168" s="527"/>
      <c r="J168" s="527"/>
      <c r="K168" s="525"/>
    </row>
    <row r="169" spans="1:11" x14ac:dyDescent="0.25">
      <c r="A169" s="631" t="s">
        <v>80</v>
      </c>
      <c r="B169" s="632"/>
      <c r="C169" s="632"/>
      <c r="D169" s="632"/>
      <c r="E169" s="632"/>
      <c r="F169" s="632"/>
      <c r="G169" s="632"/>
      <c r="H169" s="633"/>
      <c r="I169" s="633"/>
      <c r="J169" s="633"/>
      <c r="K169" s="634"/>
    </row>
    <row r="170" spans="1:11" ht="15.75" customHeight="1" thickBot="1" x14ac:dyDescent="0.35">
      <c r="A170" s="1122" t="s">
        <v>1176</v>
      </c>
      <c r="B170" s="1123"/>
      <c r="C170" s="1123"/>
      <c r="D170" s="1123"/>
      <c r="E170" s="1123"/>
      <c r="F170" s="1123"/>
      <c r="G170" s="1123"/>
      <c r="H170" s="1123"/>
      <c r="I170" s="1123"/>
      <c r="J170" s="1123"/>
      <c r="K170" s="1124"/>
    </row>
    <row r="171" spans="1:11" x14ac:dyDescent="0.25">
      <c r="A171" s="631" t="s">
        <v>81</v>
      </c>
      <c r="B171" s="632"/>
      <c r="C171" s="632"/>
      <c r="D171" s="632"/>
      <c r="E171" s="632"/>
      <c r="F171" s="632"/>
      <c r="G171" s="632"/>
      <c r="H171" s="633"/>
      <c r="I171" s="633"/>
      <c r="J171" s="633"/>
      <c r="K171" s="634"/>
    </row>
    <row r="172" spans="1:11" ht="15.75" customHeight="1" thickBot="1" x14ac:dyDescent="0.35">
      <c r="A172" s="1122" t="s">
        <v>1177</v>
      </c>
      <c r="B172" s="1123"/>
      <c r="C172" s="1123"/>
      <c r="D172" s="1123"/>
      <c r="E172" s="1123"/>
      <c r="F172" s="1123"/>
      <c r="G172" s="1123"/>
      <c r="H172" s="1123"/>
      <c r="I172" s="1123"/>
      <c r="J172" s="1123"/>
      <c r="K172" s="1124"/>
    </row>
    <row r="173" spans="1:11" x14ac:dyDescent="0.3">
      <c r="A173" s="1278" t="s">
        <v>68</v>
      </c>
      <c r="B173" s="1279"/>
      <c r="C173" s="1280" t="s">
        <v>38</v>
      </c>
      <c r="D173" s="1281"/>
      <c r="E173" s="1281"/>
      <c r="F173" s="1281"/>
      <c r="G173" s="1281"/>
      <c r="H173" s="1281"/>
      <c r="I173" s="1281"/>
      <c r="J173" s="1281"/>
      <c r="K173" s="1282"/>
    </row>
    <row r="174" spans="1:11" x14ac:dyDescent="0.3">
      <c r="A174" s="1206"/>
      <c r="B174" s="1207"/>
      <c r="C174" s="1211" t="s">
        <v>88</v>
      </c>
      <c r="D174" s="1197"/>
      <c r="E174" s="1197"/>
      <c r="F174" s="1197"/>
      <c r="G174" s="1212"/>
      <c r="H174" s="1212"/>
      <c r="I174" s="1212"/>
      <c r="J174" s="1212"/>
      <c r="K174" s="1213"/>
    </row>
    <row r="175" spans="1:11" ht="16.5" customHeight="1" thickBot="1" x14ac:dyDescent="0.35">
      <c r="A175" s="1214"/>
      <c r="B175" s="1215"/>
      <c r="C175" s="1208" t="s">
        <v>89</v>
      </c>
      <c r="D175" s="1209"/>
      <c r="E175" s="1209"/>
      <c r="F175" s="1209"/>
      <c r="G175" s="1216"/>
      <c r="H175" s="1216"/>
      <c r="I175" s="1216"/>
      <c r="J175" s="1216"/>
      <c r="K175" s="1210"/>
    </row>
    <row r="176" spans="1:11" ht="32.25" customHeight="1" thickBot="1" x14ac:dyDescent="0.35">
      <c r="A176" s="1217">
        <v>1047</v>
      </c>
      <c r="B176" s="430" t="s">
        <v>1116</v>
      </c>
      <c r="C176" s="1122" t="s">
        <v>745</v>
      </c>
      <c r="D176" s="1123"/>
      <c r="E176" s="1123"/>
      <c r="F176" s="1123"/>
      <c r="G176" s="1123"/>
      <c r="H176" s="1123"/>
      <c r="I176" s="1123"/>
      <c r="J176" s="1123"/>
      <c r="K176" s="1124"/>
    </row>
    <row r="177" spans="1:11" ht="66.75" thickBot="1" x14ac:dyDescent="0.35">
      <c r="A177" s="1218" t="s">
        <v>92</v>
      </c>
      <c r="B177" s="1219"/>
      <c r="C177" s="1220" t="s">
        <v>93</v>
      </c>
      <c r="D177" s="1221">
        <v>5</v>
      </c>
      <c r="E177" s="1221">
        <v>5</v>
      </c>
      <c r="F177" s="1221">
        <v>5</v>
      </c>
      <c r="G177" s="1221">
        <v>5</v>
      </c>
      <c r="H177" s="430"/>
      <c r="I177" s="430"/>
      <c r="J177" s="430"/>
      <c r="K177" s="430"/>
    </row>
    <row r="178" spans="1:11" ht="50.25" thickBot="1" x14ac:dyDescent="0.35">
      <c r="A178" s="1122"/>
      <c r="B178" s="1124"/>
      <c r="C178" s="1220" t="s">
        <v>94</v>
      </c>
      <c r="D178" s="1220"/>
      <c r="E178" s="1220"/>
      <c r="F178" s="1220"/>
      <c r="G178" s="430"/>
      <c r="H178" s="430"/>
      <c r="I178" s="430"/>
      <c r="J178" s="430"/>
      <c r="K178" s="430"/>
    </row>
    <row r="179" spans="1:11" ht="17.25" thickBot="1" x14ac:dyDescent="0.35">
      <c r="A179" s="1222" t="s">
        <v>95</v>
      </c>
      <c r="B179" s="1223"/>
      <c r="C179" s="1220"/>
      <c r="D179" s="1220"/>
      <c r="E179" s="1220"/>
      <c r="F179" s="1220"/>
      <c r="G179" s="430"/>
      <c r="H179" s="430"/>
      <c r="I179" s="430"/>
      <c r="J179" s="430"/>
      <c r="K179" s="430"/>
    </row>
    <row r="180" spans="1:11" ht="62.25" customHeight="1" thickBot="1" x14ac:dyDescent="0.35">
      <c r="A180" s="1222" t="s">
        <v>96</v>
      </c>
      <c r="B180" s="1224"/>
      <c r="C180" s="1223"/>
      <c r="D180" s="1220"/>
      <c r="E180" s="1220"/>
      <c r="F180" s="1220"/>
      <c r="G180" s="430"/>
      <c r="H180" s="47">
        <f>SUM(Gexarquniq!C37,Gexarquniq!C39:C41,Gexarquniq!C67)</f>
        <v>37000</v>
      </c>
      <c r="I180" s="47">
        <f>SUM(Gexarquniq!D37,Gexarquniq!D39:D41,Gexarquniq!D67)</f>
        <v>112000</v>
      </c>
      <c r="J180" s="47">
        <f>SUM(Gexarquniq!E37,Gexarquniq!E39:E41,Gexarquniq!E67)</f>
        <v>212000</v>
      </c>
      <c r="K180" s="47">
        <f>SUM(Gexarquniq!F37,Gexarquniq!F39:F41,Gexarquniq!F67)</f>
        <v>212000</v>
      </c>
    </row>
    <row r="181" spans="1:11" ht="38.25" customHeight="1" thickBot="1" x14ac:dyDescent="0.35">
      <c r="A181" s="1222" t="s">
        <v>97</v>
      </c>
      <c r="B181" s="1223"/>
      <c r="C181" s="47">
        <f>K180</f>
        <v>212000</v>
      </c>
      <c r="D181" s="1225"/>
      <c r="E181" s="1225"/>
      <c r="F181" s="1225"/>
      <c r="G181" s="430"/>
      <c r="H181" s="430"/>
      <c r="I181" s="430"/>
      <c r="J181" s="430"/>
      <c r="K181" s="430"/>
    </row>
    <row r="182" spans="1:11" ht="87.75" customHeight="1" thickBot="1" x14ac:dyDescent="0.35">
      <c r="A182" s="1222" t="s">
        <v>98</v>
      </c>
      <c r="B182" s="1223"/>
      <c r="C182" s="1220"/>
      <c r="D182" s="1220"/>
      <c r="E182" s="1220"/>
      <c r="F182" s="1220"/>
      <c r="G182" s="430"/>
      <c r="H182" s="430"/>
      <c r="I182" s="430"/>
      <c r="J182" s="430"/>
      <c r="K182" s="430"/>
    </row>
    <row r="183" spans="1:11" ht="31.5" customHeight="1" thickBot="1" x14ac:dyDescent="0.35">
      <c r="A183" s="1226" t="s">
        <v>80</v>
      </c>
      <c r="B183" s="1227"/>
      <c r="C183" s="1227"/>
      <c r="D183" s="1227"/>
      <c r="E183" s="1227"/>
      <c r="F183" s="1227"/>
      <c r="G183" s="1227"/>
      <c r="H183" s="1227"/>
      <c r="I183" s="1227"/>
      <c r="J183" s="1227"/>
      <c r="K183" s="1228"/>
    </row>
    <row r="184" spans="1:11" ht="26.25" customHeight="1" thickBot="1" x14ac:dyDescent="0.35">
      <c r="A184" s="1122" t="s">
        <v>1176</v>
      </c>
      <c r="B184" s="1123"/>
      <c r="C184" s="1123"/>
      <c r="D184" s="1123"/>
      <c r="E184" s="1123"/>
      <c r="F184" s="1123"/>
      <c r="G184" s="1123"/>
      <c r="H184" s="1123"/>
      <c r="I184" s="1123"/>
      <c r="J184" s="1123"/>
      <c r="K184" s="1124"/>
    </row>
    <row r="185" spans="1:11" ht="29.25" customHeight="1" thickBot="1" x14ac:dyDescent="0.35">
      <c r="A185" s="1226" t="s">
        <v>81</v>
      </c>
      <c r="B185" s="1227"/>
      <c r="C185" s="1227"/>
      <c r="D185" s="1227"/>
      <c r="E185" s="1227"/>
      <c r="F185" s="1227"/>
      <c r="G185" s="1227"/>
      <c r="H185" s="1227"/>
      <c r="I185" s="1227"/>
      <c r="J185" s="1227"/>
      <c r="K185" s="1228"/>
    </row>
    <row r="186" spans="1:11" ht="27.75" customHeight="1" thickBot="1" x14ac:dyDescent="0.35">
      <c r="A186" s="1122" t="s">
        <v>1177</v>
      </c>
      <c r="B186" s="1123"/>
      <c r="C186" s="1123"/>
      <c r="D186" s="1123"/>
      <c r="E186" s="1123"/>
      <c r="F186" s="1123"/>
      <c r="G186" s="1123"/>
      <c r="H186" s="1123"/>
      <c r="I186" s="1123"/>
      <c r="J186" s="1123"/>
      <c r="K186" s="1124"/>
    </row>
    <row r="187" spans="1:11" x14ac:dyDescent="0.3">
      <c r="A187" s="1206"/>
      <c r="B187" s="1207"/>
      <c r="C187" s="1211" t="s">
        <v>137</v>
      </c>
      <c r="D187" s="1197"/>
      <c r="E187" s="1197"/>
      <c r="F187" s="1197"/>
      <c r="G187" s="1212"/>
      <c r="H187" s="1212"/>
      <c r="I187" s="1212"/>
      <c r="J187" s="1212"/>
      <c r="K187" s="1213"/>
    </row>
    <row r="188" spans="1:11" ht="17.25" thickBot="1" x14ac:dyDescent="0.35">
      <c r="A188" s="1214"/>
      <c r="B188" s="1215"/>
      <c r="C188" s="1208" t="s">
        <v>89</v>
      </c>
      <c r="D188" s="1209"/>
      <c r="E188" s="1209"/>
      <c r="F188" s="1209"/>
      <c r="G188" s="1216"/>
      <c r="H188" s="1216"/>
      <c r="I188" s="1216"/>
      <c r="J188" s="1216"/>
      <c r="K188" s="1210"/>
    </row>
    <row r="189" spans="1:11" ht="17.25" thickBot="1" x14ac:dyDescent="0.35">
      <c r="A189" s="1217">
        <v>1047</v>
      </c>
      <c r="B189" s="430" t="s">
        <v>1117</v>
      </c>
      <c r="C189" s="1122" t="s">
        <v>137</v>
      </c>
      <c r="D189" s="1123"/>
      <c r="E189" s="1123"/>
      <c r="F189" s="1123"/>
      <c r="G189" s="1123"/>
      <c r="H189" s="1123"/>
      <c r="I189" s="1123"/>
      <c r="J189" s="1123"/>
      <c r="K189" s="1124"/>
    </row>
    <row r="190" spans="1:11" ht="33.75" thickBot="1" x14ac:dyDescent="0.35">
      <c r="A190" s="1222" t="s">
        <v>92</v>
      </c>
      <c r="B190" s="1223"/>
      <c r="C190" s="1220" t="s">
        <v>138</v>
      </c>
      <c r="D190" s="430">
        <v>4</v>
      </c>
      <c r="E190" s="430">
        <v>4</v>
      </c>
      <c r="F190" s="430">
        <v>4</v>
      </c>
      <c r="G190" s="430">
        <v>4</v>
      </c>
      <c r="H190" s="430"/>
      <c r="I190" s="430"/>
      <c r="J190" s="430"/>
      <c r="K190" s="430"/>
    </row>
    <row r="191" spans="1:11" ht="17.25" thickBot="1" x14ac:dyDescent="0.35">
      <c r="A191" s="1222" t="s">
        <v>95</v>
      </c>
      <c r="B191" s="1223"/>
      <c r="C191" s="1220"/>
      <c r="D191" s="1220"/>
      <c r="E191" s="1220"/>
      <c r="F191" s="1220"/>
      <c r="G191" s="430"/>
      <c r="H191" s="430"/>
      <c r="I191" s="430"/>
      <c r="J191" s="430"/>
      <c r="K191" s="430"/>
    </row>
    <row r="192" spans="1:11" ht="52.5" customHeight="1" thickBot="1" x14ac:dyDescent="0.35">
      <c r="A192" s="1222" t="s">
        <v>96</v>
      </c>
      <c r="B192" s="1224"/>
      <c r="C192" s="1223"/>
      <c r="D192" s="1220"/>
      <c r="E192" s="1220"/>
      <c r="F192" s="1220"/>
      <c r="G192" s="430"/>
      <c r="H192" s="47">
        <f>SUM(Gexarquniq!C16:C17)</f>
        <v>4000</v>
      </c>
      <c r="I192" s="47">
        <f>SUM(Gexarquniq!D16:D17)</f>
        <v>16000</v>
      </c>
      <c r="J192" s="47">
        <f>SUM(Gexarquniq!E16:E17)</f>
        <v>16000</v>
      </c>
      <c r="K192" s="47">
        <f>SUM(Gexarquniq!F16:F17)</f>
        <v>16000</v>
      </c>
    </row>
    <row r="193" spans="1:11" ht="45.75" customHeight="1" thickBot="1" x14ac:dyDescent="0.35">
      <c r="A193" s="1222" t="s">
        <v>97</v>
      </c>
      <c r="B193" s="1223"/>
      <c r="C193" s="47">
        <f>K192</f>
        <v>16000</v>
      </c>
      <c r="D193" s="47"/>
      <c r="E193" s="47"/>
      <c r="F193" s="47"/>
      <c r="G193" s="430"/>
      <c r="H193" s="430"/>
      <c r="I193" s="430"/>
      <c r="J193" s="430"/>
      <c r="K193" s="430"/>
    </row>
    <row r="194" spans="1:11" ht="82.5" customHeight="1" thickBot="1" x14ac:dyDescent="0.35">
      <c r="A194" s="1222" t="s">
        <v>98</v>
      </c>
      <c r="B194" s="1223"/>
      <c r="C194" s="1220"/>
      <c r="D194" s="1220"/>
      <c r="E194" s="1220"/>
      <c r="F194" s="1220"/>
      <c r="G194" s="430"/>
      <c r="H194" s="430"/>
      <c r="I194" s="430"/>
      <c r="J194" s="430"/>
      <c r="K194" s="430"/>
    </row>
    <row r="195" spans="1:11" x14ac:dyDescent="0.3">
      <c r="A195" s="1229" t="s">
        <v>80</v>
      </c>
      <c r="B195" s="1230"/>
      <c r="C195" s="1230"/>
      <c r="D195" s="1230"/>
      <c r="E195" s="1230"/>
      <c r="F195" s="1230"/>
      <c r="G195" s="1230"/>
      <c r="H195" s="1230"/>
      <c r="I195" s="1230"/>
      <c r="J195" s="1230"/>
      <c r="K195" s="1231"/>
    </row>
    <row r="196" spans="1:11" ht="15.75" customHeight="1" thickBot="1" x14ac:dyDescent="0.35">
      <c r="A196" s="1122" t="s">
        <v>1176</v>
      </c>
      <c r="B196" s="1123"/>
      <c r="C196" s="1123"/>
      <c r="D196" s="1123"/>
      <c r="E196" s="1123"/>
      <c r="F196" s="1123"/>
      <c r="G196" s="1123"/>
      <c r="H196" s="1123"/>
      <c r="I196" s="1123"/>
      <c r="J196" s="1123"/>
      <c r="K196" s="1124"/>
    </row>
    <row r="197" spans="1:11" x14ac:dyDescent="0.3">
      <c r="A197" s="1229" t="s">
        <v>81</v>
      </c>
      <c r="B197" s="1230"/>
      <c r="C197" s="1230"/>
      <c r="D197" s="1230"/>
      <c r="E197" s="1230"/>
      <c r="F197" s="1230"/>
      <c r="G197" s="1230"/>
      <c r="H197" s="1230"/>
      <c r="I197" s="1230"/>
      <c r="J197" s="1230"/>
      <c r="K197" s="1231"/>
    </row>
    <row r="198" spans="1:11" ht="15.75" customHeight="1" thickBot="1" x14ac:dyDescent="0.35">
      <c r="A198" s="1122" t="s">
        <v>1177</v>
      </c>
      <c r="B198" s="1123"/>
      <c r="C198" s="1123"/>
      <c r="D198" s="1123"/>
      <c r="E198" s="1123"/>
      <c r="F198" s="1123"/>
      <c r="G198" s="1123"/>
      <c r="H198" s="1123"/>
      <c r="I198" s="1123"/>
      <c r="J198" s="1123"/>
      <c r="K198" s="1124"/>
    </row>
    <row r="199" spans="1:11" x14ac:dyDescent="0.3">
      <c r="A199" s="1278" t="s">
        <v>68</v>
      </c>
      <c r="B199" s="1279"/>
      <c r="C199" s="1280" t="s">
        <v>38</v>
      </c>
      <c r="D199" s="1281"/>
      <c r="E199" s="1281"/>
      <c r="F199" s="1281"/>
      <c r="G199" s="1281"/>
      <c r="H199" s="1281"/>
      <c r="I199" s="1281"/>
      <c r="J199" s="1281"/>
      <c r="K199" s="1282"/>
    </row>
    <row r="200" spans="1:11" x14ac:dyDescent="0.3">
      <c r="A200" s="1206"/>
      <c r="B200" s="1207"/>
      <c r="C200" s="1211" t="s">
        <v>134</v>
      </c>
      <c r="D200" s="1197"/>
      <c r="E200" s="1197"/>
      <c r="F200" s="1197"/>
      <c r="G200" s="1212"/>
      <c r="H200" s="1212"/>
      <c r="I200" s="1212"/>
      <c r="J200" s="1212"/>
      <c r="K200" s="1213"/>
    </row>
    <row r="201" spans="1:11" ht="17.25" thickBot="1" x14ac:dyDescent="0.35">
      <c r="A201" s="1214"/>
      <c r="B201" s="1215"/>
      <c r="C201" s="1208" t="s">
        <v>89</v>
      </c>
      <c r="D201" s="1209"/>
      <c r="E201" s="1209"/>
      <c r="F201" s="1209"/>
      <c r="G201" s="1216"/>
      <c r="H201" s="1216"/>
      <c r="I201" s="1216"/>
      <c r="J201" s="1216"/>
      <c r="K201" s="1210"/>
    </row>
    <row r="202" spans="1:11" ht="33.75" customHeight="1" thickBot="1" x14ac:dyDescent="0.35">
      <c r="A202" s="1217">
        <v>1047</v>
      </c>
      <c r="B202" s="430" t="s">
        <v>1118</v>
      </c>
      <c r="C202" s="1122" t="s">
        <v>746</v>
      </c>
      <c r="D202" s="1123"/>
      <c r="E202" s="1123"/>
      <c r="F202" s="1123"/>
      <c r="G202" s="1123"/>
      <c r="H202" s="1123"/>
      <c r="I202" s="1123"/>
      <c r="J202" s="1123"/>
      <c r="K202" s="1124"/>
    </row>
    <row r="203" spans="1:11" s="1320" customFormat="1" ht="66.75" thickBot="1" x14ac:dyDescent="0.3">
      <c r="A203" s="1318" t="s">
        <v>92</v>
      </c>
      <c r="B203" s="1319"/>
      <c r="C203" s="1221" t="s">
        <v>136</v>
      </c>
      <c r="D203" s="1221">
        <v>2.5</v>
      </c>
      <c r="E203" s="1221">
        <v>7.6</v>
      </c>
      <c r="F203" s="1221">
        <v>7.6</v>
      </c>
      <c r="G203" s="1221">
        <v>7.6</v>
      </c>
      <c r="H203" s="1221"/>
      <c r="I203" s="1221"/>
      <c r="J203" s="1221"/>
      <c r="K203" s="1221"/>
    </row>
    <row r="204" spans="1:11" ht="17.25" thickBot="1" x14ac:dyDescent="0.35">
      <c r="A204" s="1222" t="s">
        <v>95</v>
      </c>
      <c r="B204" s="1223"/>
      <c r="C204" s="1220"/>
      <c r="D204" s="1220"/>
      <c r="E204" s="1220"/>
      <c r="F204" s="1220"/>
      <c r="G204" s="430"/>
      <c r="H204" s="430"/>
      <c r="I204" s="430"/>
      <c r="J204" s="430"/>
      <c r="K204" s="430"/>
    </row>
    <row r="205" spans="1:11" ht="52.5" customHeight="1" thickBot="1" x14ac:dyDescent="0.35">
      <c r="A205" s="1222" t="s">
        <v>96</v>
      </c>
      <c r="B205" s="1224"/>
      <c r="C205" s="1223"/>
      <c r="D205" s="1220"/>
      <c r="E205" s="1220"/>
      <c r="F205" s="1220"/>
      <c r="G205" s="430"/>
      <c r="H205" s="83">
        <f>SUM(Gexarquniq!C42:C45,Gexarquniq!C47,Gexarquniq!C38)</f>
        <v>40000</v>
      </c>
      <c r="I205" s="83">
        <f>SUM(Gexarquniq!D42:D45,Gexarquniq!D47,Gexarquniq!D38)</f>
        <v>160000</v>
      </c>
      <c r="J205" s="83">
        <f>SUM(Gexarquniq!E42:E45,Gexarquniq!E47,Gexarquniq!E38)</f>
        <v>160000</v>
      </c>
      <c r="K205" s="83">
        <f>SUM(Gexarquniq!F42:F45,Gexarquniq!F47,Gexarquniq!F38)</f>
        <v>160000</v>
      </c>
    </row>
    <row r="206" spans="1:11" ht="39" customHeight="1" thickBot="1" x14ac:dyDescent="0.35">
      <c r="A206" s="1222" t="s">
        <v>97</v>
      </c>
      <c r="B206" s="1223"/>
      <c r="C206" s="83">
        <f>K205</f>
        <v>160000</v>
      </c>
      <c r="D206" s="83"/>
      <c r="E206" s="83"/>
      <c r="F206" s="83"/>
      <c r="G206" s="430"/>
      <c r="H206" s="430"/>
      <c r="I206" s="430"/>
      <c r="J206" s="430"/>
      <c r="K206" s="430"/>
    </row>
    <row r="207" spans="1:11" ht="86.25" customHeight="1" thickBot="1" x14ac:dyDescent="0.35">
      <c r="A207" s="1222" t="s">
        <v>98</v>
      </c>
      <c r="B207" s="1223"/>
      <c r="C207" s="1220"/>
      <c r="D207" s="1220"/>
      <c r="E207" s="1220"/>
      <c r="F207" s="1220"/>
      <c r="G207" s="430"/>
      <c r="H207" s="430"/>
      <c r="I207" s="430"/>
      <c r="J207" s="430"/>
      <c r="K207" s="430"/>
    </row>
    <row r="208" spans="1:11" x14ac:dyDescent="0.3">
      <c r="A208" s="1229" t="s">
        <v>80</v>
      </c>
      <c r="B208" s="1230"/>
      <c r="C208" s="1230"/>
      <c r="D208" s="1230"/>
      <c r="E208" s="1230"/>
      <c r="F208" s="1230"/>
      <c r="G208" s="1230"/>
      <c r="H208" s="1230"/>
      <c r="I208" s="1230"/>
      <c r="J208" s="1230"/>
      <c r="K208" s="1231"/>
    </row>
    <row r="209" spans="1:11" ht="15.75" customHeight="1" thickBot="1" x14ac:dyDescent="0.35">
      <c r="A209" s="1122" t="s">
        <v>1176</v>
      </c>
      <c r="B209" s="1123"/>
      <c r="C209" s="1123"/>
      <c r="D209" s="1123"/>
      <c r="E209" s="1123"/>
      <c r="F209" s="1123"/>
      <c r="G209" s="1123"/>
      <c r="H209" s="1123"/>
      <c r="I209" s="1123"/>
      <c r="J209" s="1123"/>
      <c r="K209" s="1124"/>
    </row>
    <row r="210" spans="1:11" x14ac:dyDescent="0.3">
      <c r="A210" s="1229" t="s">
        <v>81</v>
      </c>
      <c r="B210" s="1230"/>
      <c r="C210" s="1230"/>
      <c r="D210" s="1230"/>
      <c r="E210" s="1230"/>
      <c r="F210" s="1230"/>
      <c r="G210" s="1230"/>
      <c r="H210" s="1230"/>
      <c r="I210" s="1230"/>
      <c r="J210" s="1230"/>
      <c r="K210" s="1231"/>
    </row>
    <row r="211" spans="1:11" ht="15.75" customHeight="1" thickBot="1" x14ac:dyDescent="0.35">
      <c r="A211" s="1122" t="s">
        <v>1177</v>
      </c>
      <c r="B211" s="1123"/>
      <c r="C211" s="1123"/>
      <c r="D211" s="1123"/>
      <c r="E211" s="1123"/>
      <c r="F211" s="1123"/>
      <c r="G211" s="1123"/>
      <c r="H211" s="1123"/>
      <c r="I211" s="1123"/>
      <c r="J211" s="1123"/>
      <c r="K211" s="1124"/>
    </row>
    <row r="212" spans="1:11" ht="16.5" customHeight="1" x14ac:dyDescent="0.25">
      <c r="A212" s="1321" t="s">
        <v>68</v>
      </c>
      <c r="B212" s="1322"/>
      <c r="C212" s="1147" t="s">
        <v>38</v>
      </c>
      <c r="D212" s="1148"/>
      <c r="E212" s="1148"/>
      <c r="F212" s="1148"/>
      <c r="G212" s="1148"/>
      <c r="H212" s="1148"/>
      <c r="I212" s="1148"/>
      <c r="J212" s="1148"/>
      <c r="K212" s="1149"/>
    </row>
    <row r="213" spans="1:11" ht="16.5" customHeight="1" x14ac:dyDescent="0.25">
      <c r="A213" s="1323"/>
      <c r="B213" s="1324"/>
      <c r="C213" s="1152" t="s">
        <v>102</v>
      </c>
      <c r="D213" s="1153"/>
      <c r="E213" s="1153"/>
      <c r="F213" s="1153"/>
      <c r="G213" s="1153"/>
      <c r="H213" s="1153"/>
      <c r="I213" s="1153"/>
      <c r="J213" s="1153"/>
      <c r="K213" s="1154"/>
    </row>
    <row r="214" spans="1:11" x14ac:dyDescent="0.25">
      <c r="A214" s="1293">
        <v>1047</v>
      </c>
      <c r="B214" s="1233" t="s">
        <v>1119</v>
      </c>
      <c r="C214" s="1234" t="s">
        <v>72</v>
      </c>
      <c r="D214" s="1235"/>
      <c r="E214" s="1235"/>
      <c r="F214" s="1235"/>
      <c r="G214" s="1235"/>
      <c r="H214" s="1235"/>
      <c r="I214" s="1235"/>
      <c r="J214" s="1235"/>
      <c r="K214" s="1236"/>
    </row>
    <row r="215" spans="1:11" ht="35.25" customHeight="1" thickBot="1" x14ac:dyDescent="0.3">
      <c r="A215" s="1294"/>
      <c r="B215" s="1142"/>
      <c r="C215" s="1238" t="s">
        <v>104</v>
      </c>
      <c r="D215" s="1239"/>
      <c r="E215" s="1239"/>
      <c r="F215" s="1239"/>
      <c r="G215" s="1239"/>
      <c r="H215" s="1239"/>
      <c r="I215" s="1239"/>
      <c r="J215" s="1239"/>
      <c r="K215" s="1240"/>
    </row>
    <row r="216" spans="1:11" ht="66" x14ac:dyDescent="0.25">
      <c r="A216" s="1241" t="s">
        <v>92</v>
      </c>
      <c r="B216" s="1242"/>
      <c r="C216" s="1243" t="s">
        <v>105</v>
      </c>
      <c r="D216" s="429">
        <v>31</v>
      </c>
      <c r="E216" s="429">
        <v>31</v>
      </c>
      <c r="F216" s="429">
        <v>31</v>
      </c>
      <c r="G216" s="429">
        <v>31</v>
      </c>
      <c r="H216" s="1263"/>
      <c r="I216" s="1263"/>
      <c r="J216" s="1263"/>
      <c r="K216" s="1245"/>
    </row>
    <row r="217" spans="1:11" ht="122.25" customHeight="1" thickBot="1" x14ac:dyDescent="0.3">
      <c r="A217" s="1246" t="s">
        <v>95</v>
      </c>
      <c r="B217" s="1247"/>
      <c r="C217" s="1248" t="s">
        <v>106</v>
      </c>
      <c r="D217" s="1248"/>
      <c r="E217" s="1248"/>
      <c r="F217" s="1248"/>
      <c r="G217" s="1249"/>
      <c r="H217" s="1250"/>
      <c r="I217" s="1250"/>
      <c r="J217" s="1250"/>
      <c r="K217" s="1251"/>
    </row>
    <row r="218" spans="1:11" ht="54.75" customHeight="1" thickBot="1" x14ac:dyDescent="0.3">
      <c r="A218" s="1257" t="s">
        <v>107</v>
      </c>
      <c r="B218" s="1181"/>
      <c r="C218" s="1258"/>
      <c r="D218" s="1254"/>
      <c r="E218" s="1254"/>
      <c r="F218" s="1254"/>
      <c r="G218" s="1255"/>
      <c r="H218" s="256">
        <f>Gexarquniq!C68</f>
        <v>57000</v>
      </c>
      <c r="I218" s="256">
        <f>Gexarquniq!D68</f>
        <v>57000</v>
      </c>
      <c r="J218" s="256">
        <f>Gexarquniq!E68</f>
        <v>57000</v>
      </c>
      <c r="K218" s="256">
        <f>Gexarquniq!F68</f>
        <v>57000</v>
      </c>
    </row>
    <row r="219" spans="1:11" ht="53.25" customHeight="1" thickBot="1" x14ac:dyDescent="0.3">
      <c r="A219" s="1257" t="s">
        <v>108</v>
      </c>
      <c r="B219" s="1258"/>
      <c r="C219" s="256">
        <f>K218</f>
        <v>57000</v>
      </c>
      <c r="D219" s="1264"/>
      <c r="E219" s="1264"/>
      <c r="F219" s="1264"/>
      <c r="G219" s="1255"/>
      <c r="H219" s="1260"/>
      <c r="I219" s="1260"/>
      <c r="J219" s="1260"/>
      <c r="K219" s="1261"/>
    </row>
    <row r="220" spans="1:11" ht="87" customHeight="1" thickBot="1" x14ac:dyDescent="0.3">
      <c r="A220" s="1257" t="s">
        <v>109</v>
      </c>
      <c r="B220" s="1258"/>
      <c r="C220" s="1262"/>
      <c r="D220" s="1262"/>
      <c r="E220" s="1262"/>
      <c r="F220" s="1262"/>
      <c r="G220" s="1255"/>
      <c r="H220" s="1260"/>
      <c r="I220" s="1260"/>
      <c r="J220" s="1260"/>
      <c r="K220" s="1261"/>
    </row>
    <row r="221" spans="1:11" ht="16.5" customHeight="1" x14ac:dyDescent="0.25">
      <c r="A221" s="1168" t="s">
        <v>80</v>
      </c>
      <c r="B221" s="1169"/>
      <c r="C221" s="1169"/>
      <c r="D221" s="1169"/>
      <c r="E221" s="1169"/>
      <c r="F221" s="1169"/>
      <c r="G221" s="1169"/>
      <c r="H221" s="1169"/>
      <c r="I221" s="1169"/>
      <c r="J221" s="1169"/>
      <c r="K221" s="1325"/>
    </row>
    <row r="222" spans="1:11" ht="17.25" customHeight="1" thickBot="1" x14ac:dyDescent="0.35">
      <c r="A222" s="1122" t="s">
        <v>1176</v>
      </c>
      <c r="B222" s="1123"/>
      <c r="C222" s="1123"/>
      <c r="D222" s="1123"/>
      <c r="E222" s="1123"/>
      <c r="F222" s="1123"/>
      <c r="G222" s="1123"/>
      <c r="H222" s="1123"/>
      <c r="I222" s="1123"/>
      <c r="J222" s="1123"/>
      <c r="K222" s="1124"/>
    </row>
    <row r="223" spans="1:11" ht="16.5" customHeight="1" x14ac:dyDescent="0.25">
      <c r="A223" s="1168" t="s">
        <v>81</v>
      </c>
      <c r="B223" s="1169"/>
      <c r="C223" s="1169"/>
      <c r="D223" s="1169"/>
      <c r="E223" s="1169"/>
      <c r="F223" s="1169"/>
      <c r="G223" s="1169"/>
      <c r="H223" s="1169"/>
      <c r="I223" s="1169"/>
      <c r="J223" s="1169"/>
      <c r="K223" s="1325"/>
    </row>
    <row r="224" spans="1:11" ht="17.25" customHeight="1" thickBot="1" x14ac:dyDescent="0.35">
      <c r="A224" s="1122" t="s">
        <v>1177</v>
      </c>
      <c r="B224" s="1123"/>
      <c r="C224" s="1123"/>
      <c r="D224" s="1123"/>
      <c r="E224" s="1123"/>
      <c r="F224" s="1123"/>
      <c r="G224" s="1123"/>
      <c r="H224" s="1123"/>
      <c r="I224" s="1123"/>
      <c r="J224" s="1123"/>
      <c r="K224" s="1124"/>
    </row>
    <row r="228" ht="33.75" customHeight="1" x14ac:dyDescent="0.25"/>
    <row r="229" ht="50.25" customHeight="1" x14ac:dyDescent="0.25"/>
    <row r="237" ht="33.75" customHeight="1" x14ac:dyDescent="0.25"/>
  </sheetData>
  <mergeCells count="255">
    <mergeCell ref="A84:C84"/>
    <mergeCell ref="A85:K85"/>
    <mergeCell ref="A86:K86"/>
    <mergeCell ref="A87:K87"/>
    <mergeCell ref="A88:K88"/>
    <mergeCell ref="A89:K89"/>
    <mergeCell ref="A90:K90"/>
    <mergeCell ref="A78:B79"/>
    <mergeCell ref="C78:K78"/>
    <mergeCell ref="C79:K79"/>
    <mergeCell ref="A80:A81"/>
    <mergeCell ref="B80:B81"/>
    <mergeCell ref="C80:K80"/>
    <mergeCell ref="C81:K81"/>
    <mergeCell ref="A82:B82"/>
    <mergeCell ref="A83:B83"/>
    <mergeCell ref="A13:B14"/>
    <mergeCell ref="C13:K13"/>
    <mergeCell ref="C14:K14"/>
    <mergeCell ref="A15:A16"/>
    <mergeCell ref="B15:B16"/>
    <mergeCell ref="C15:K15"/>
    <mergeCell ref="C16:K16"/>
    <mergeCell ref="A1:K1"/>
    <mergeCell ref="A6:K6"/>
    <mergeCell ref="A8:K8"/>
    <mergeCell ref="A10:C12"/>
    <mergeCell ref="D10:K10"/>
    <mergeCell ref="D11:G11"/>
    <mergeCell ref="H11:K11"/>
    <mergeCell ref="A3:K3"/>
    <mergeCell ref="A23:K23"/>
    <mergeCell ref="A24:K24"/>
    <mergeCell ref="A25:K25"/>
    <mergeCell ref="A26:B27"/>
    <mergeCell ref="C26:K26"/>
    <mergeCell ref="C27:K27"/>
    <mergeCell ref="A17:B17"/>
    <mergeCell ref="A18:B18"/>
    <mergeCell ref="A19:C19"/>
    <mergeCell ref="A20:K20"/>
    <mergeCell ref="A21:K21"/>
    <mergeCell ref="A22:K22"/>
    <mergeCell ref="A32:C32"/>
    <mergeCell ref="A33:K33"/>
    <mergeCell ref="A34:K34"/>
    <mergeCell ref="A35:K35"/>
    <mergeCell ref="A36:K36"/>
    <mergeCell ref="A37:K37"/>
    <mergeCell ref="A28:A29"/>
    <mergeCell ref="B28:B29"/>
    <mergeCell ref="C28:K28"/>
    <mergeCell ref="C29:K29"/>
    <mergeCell ref="A30:B30"/>
    <mergeCell ref="A31:B31"/>
    <mergeCell ref="A98:B99"/>
    <mergeCell ref="C98:K98"/>
    <mergeCell ref="C99:K99"/>
    <mergeCell ref="A100:A101"/>
    <mergeCell ref="B100:B101"/>
    <mergeCell ref="C100:K100"/>
    <mergeCell ref="C101:K101"/>
    <mergeCell ref="A38:K38"/>
    <mergeCell ref="A93:K93"/>
    <mergeCell ref="A95:C97"/>
    <mergeCell ref="D95:K95"/>
    <mergeCell ref="D96:G96"/>
    <mergeCell ref="H96:K96"/>
    <mergeCell ref="A43:B43"/>
    <mergeCell ref="A44:B44"/>
    <mergeCell ref="A45:C45"/>
    <mergeCell ref="A46:K46"/>
    <mergeCell ref="A47:K47"/>
    <mergeCell ref="A48:K48"/>
    <mergeCell ref="A49:K49"/>
    <mergeCell ref="A50:K50"/>
    <mergeCell ref="A51:K51"/>
    <mergeCell ref="A52:B53"/>
    <mergeCell ref="C52:K52"/>
    <mergeCell ref="A112:B113"/>
    <mergeCell ref="C112:K112"/>
    <mergeCell ref="C113:K113"/>
    <mergeCell ref="A102:B102"/>
    <mergeCell ref="A103:K103"/>
    <mergeCell ref="A104:K104"/>
    <mergeCell ref="A105:K105"/>
    <mergeCell ref="A106:B106"/>
    <mergeCell ref="C106:K106"/>
    <mergeCell ref="A107:B107"/>
    <mergeCell ref="A108:K108"/>
    <mergeCell ref="A109:K109"/>
    <mergeCell ref="A147:B148"/>
    <mergeCell ref="C147:K147"/>
    <mergeCell ref="C148:K148"/>
    <mergeCell ref="A149:A150"/>
    <mergeCell ref="B149:B150"/>
    <mergeCell ref="C149:K149"/>
    <mergeCell ref="C150:K150"/>
    <mergeCell ref="A123:K123"/>
    <mergeCell ref="A124:K124"/>
    <mergeCell ref="A140:K140"/>
    <mergeCell ref="A142:K142"/>
    <mergeCell ref="A144:C146"/>
    <mergeCell ref="D144:K144"/>
    <mergeCell ref="D145:G145"/>
    <mergeCell ref="H145:K145"/>
    <mergeCell ref="A125:B127"/>
    <mergeCell ref="C125:K125"/>
    <mergeCell ref="C126:K126"/>
    <mergeCell ref="C127:K127"/>
    <mergeCell ref="C128:K128"/>
    <mergeCell ref="A129:B129"/>
    <mergeCell ref="A130:K130"/>
    <mergeCell ref="A131:K131"/>
    <mergeCell ref="A132:K132"/>
    <mergeCell ref="A157:K157"/>
    <mergeCell ref="A158:K158"/>
    <mergeCell ref="A159:K159"/>
    <mergeCell ref="A151:B151"/>
    <mergeCell ref="A152:B152"/>
    <mergeCell ref="A153:C153"/>
    <mergeCell ref="A154:B154"/>
    <mergeCell ref="A155:B155"/>
    <mergeCell ref="A156:K156"/>
    <mergeCell ref="A164:B164"/>
    <mergeCell ref="A165:B165"/>
    <mergeCell ref="A166:C166"/>
    <mergeCell ref="A167:B167"/>
    <mergeCell ref="A168:B168"/>
    <mergeCell ref="A169:K169"/>
    <mergeCell ref="A160:B161"/>
    <mergeCell ref="C160:K160"/>
    <mergeCell ref="C161:K161"/>
    <mergeCell ref="A162:A163"/>
    <mergeCell ref="B162:B163"/>
    <mergeCell ref="C162:K162"/>
    <mergeCell ref="C163:K163"/>
    <mergeCell ref="C176:K176"/>
    <mergeCell ref="A177:B178"/>
    <mergeCell ref="A179:B179"/>
    <mergeCell ref="A180:C180"/>
    <mergeCell ref="A181:B181"/>
    <mergeCell ref="A182:B182"/>
    <mergeCell ref="A170:K170"/>
    <mergeCell ref="A171:K171"/>
    <mergeCell ref="A172:K172"/>
    <mergeCell ref="A173:B175"/>
    <mergeCell ref="C173:K173"/>
    <mergeCell ref="C174:K174"/>
    <mergeCell ref="C175:K175"/>
    <mergeCell ref="C189:K189"/>
    <mergeCell ref="A190:B190"/>
    <mergeCell ref="A191:B191"/>
    <mergeCell ref="A192:C192"/>
    <mergeCell ref="A193:B193"/>
    <mergeCell ref="A194:B194"/>
    <mergeCell ref="A183:K183"/>
    <mergeCell ref="A184:K184"/>
    <mergeCell ref="A185:K185"/>
    <mergeCell ref="A186:K186"/>
    <mergeCell ref="A187:B188"/>
    <mergeCell ref="C187:K187"/>
    <mergeCell ref="C188:K188"/>
    <mergeCell ref="C202:K202"/>
    <mergeCell ref="A203:B203"/>
    <mergeCell ref="A204:B204"/>
    <mergeCell ref="A205:C205"/>
    <mergeCell ref="A206:B206"/>
    <mergeCell ref="A207:B207"/>
    <mergeCell ref="A195:K195"/>
    <mergeCell ref="A196:K196"/>
    <mergeCell ref="A197:K197"/>
    <mergeCell ref="A198:K198"/>
    <mergeCell ref="A199:B201"/>
    <mergeCell ref="C199:K199"/>
    <mergeCell ref="C200:K200"/>
    <mergeCell ref="C201:K201"/>
    <mergeCell ref="A216:B216"/>
    <mergeCell ref="A217:B217"/>
    <mergeCell ref="A208:K208"/>
    <mergeCell ref="A209:K209"/>
    <mergeCell ref="A210:K210"/>
    <mergeCell ref="A211:K211"/>
    <mergeCell ref="A212:B213"/>
    <mergeCell ref="C212:K212"/>
    <mergeCell ref="C213:K213"/>
    <mergeCell ref="A224:K224"/>
    <mergeCell ref="A39:B40"/>
    <mergeCell ref="C39:K39"/>
    <mergeCell ref="C40:K40"/>
    <mergeCell ref="A41:A42"/>
    <mergeCell ref="B41:B42"/>
    <mergeCell ref="C41:K41"/>
    <mergeCell ref="C42:K42"/>
    <mergeCell ref="A218:C218"/>
    <mergeCell ref="A219:B219"/>
    <mergeCell ref="A220:B220"/>
    <mergeCell ref="A221:K221"/>
    <mergeCell ref="A222:K222"/>
    <mergeCell ref="A223:K223"/>
    <mergeCell ref="A214:A215"/>
    <mergeCell ref="B214:B215"/>
    <mergeCell ref="C214:K214"/>
    <mergeCell ref="C215:K215"/>
    <mergeCell ref="A133:B133"/>
    <mergeCell ref="C133:K133"/>
    <mergeCell ref="A134:B134"/>
    <mergeCell ref="A135:K135"/>
    <mergeCell ref="A136:K136"/>
    <mergeCell ref="A137:K137"/>
    <mergeCell ref="C53:K53"/>
    <mergeCell ref="A54:A55"/>
    <mergeCell ref="B54:B55"/>
    <mergeCell ref="C54:K54"/>
    <mergeCell ref="C55:K55"/>
    <mergeCell ref="A56:B56"/>
    <mergeCell ref="A57:B57"/>
    <mergeCell ref="A58:C58"/>
    <mergeCell ref="A59:K59"/>
    <mergeCell ref="A60:K60"/>
    <mergeCell ref="A61:K61"/>
    <mergeCell ref="A62:K62"/>
    <mergeCell ref="A63:K63"/>
    <mergeCell ref="A64:K64"/>
    <mergeCell ref="A65:B66"/>
    <mergeCell ref="C65:K65"/>
    <mergeCell ref="C66:K66"/>
    <mergeCell ref="A67:A68"/>
    <mergeCell ref="B67:B68"/>
    <mergeCell ref="C67:K67"/>
    <mergeCell ref="C68:K68"/>
    <mergeCell ref="A138:K138"/>
    <mergeCell ref="A69:B69"/>
    <mergeCell ref="A70:B70"/>
    <mergeCell ref="A71:C71"/>
    <mergeCell ref="A72:K72"/>
    <mergeCell ref="A73:K73"/>
    <mergeCell ref="A74:K74"/>
    <mergeCell ref="A75:K75"/>
    <mergeCell ref="A76:K76"/>
    <mergeCell ref="A77:K77"/>
    <mergeCell ref="A118:K118"/>
    <mergeCell ref="A119:B119"/>
    <mergeCell ref="C119:K119"/>
    <mergeCell ref="A120:B120"/>
    <mergeCell ref="A121:K121"/>
    <mergeCell ref="A122:K122"/>
    <mergeCell ref="A114:A115"/>
    <mergeCell ref="B114:B115"/>
    <mergeCell ref="C114:K114"/>
    <mergeCell ref="C115:K115"/>
    <mergeCell ref="A116:B116"/>
    <mergeCell ref="A117:K117"/>
    <mergeCell ref="A110:K110"/>
    <mergeCell ref="A111:K111"/>
  </mergeCells>
  <pageMargins left="0.2" right="0.21" top="0.17" bottom="0.16" header="0.31496062992126" footer="0.31496062992126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workbookViewId="0">
      <selection activeCell="C74" sqref="C74:C79"/>
    </sheetView>
  </sheetViews>
  <sheetFormatPr defaultRowHeight="15" x14ac:dyDescent="0.25"/>
  <cols>
    <col min="1" max="1" width="8.28515625" style="480" customWidth="1"/>
    <col min="2" max="2" width="43" style="480" customWidth="1"/>
    <col min="3" max="3" width="16.5703125" style="480" customWidth="1"/>
    <col min="4" max="4" width="15.85546875" style="480" customWidth="1"/>
    <col min="5" max="5" width="15.140625" style="480" customWidth="1"/>
    <col min="6" max="6" width="16.7109375" style="480" customWidth="1"/>
    <col min="7" max="7" width="16.28515625" style="480" hidden="1" customWidth="1"/>
    <col min="8" max="16384" width="9.140625" style="480"/>
  </cols>
  <sheetData>
    <row r="1" spans="1:7" ht="17.25" customHeight="1" x14ac:dyDescent="0.25">
      <c r="A1" s="914" t="s">
        <v>24</v>
      </c>
      <c r="B1" s="914"/>
      <c r="C1" s="914"/>
      <c r="D1" s="914"/>
      <c r="E1" s="914"/>
      <c r="F1" s="914"/>
    </row>
    <row r="2" spans="1:7" ht="48" customHeight="1" x14ac:dyDescent="0.25">
      <c r="A2" s="914" t="s">
        <v>534</v>
      </c>
      <c r="B2" s="914"/>
      <c r="C2" s="914"/>
      <c r="D2" s="914"/>
      <c r="E2" s="914"/>
      <c r="F2" s="914"/>
    </row>
    <row r="3" spans="1:7" ht="17.25" x14ac:dyDescent="0.25">
      <c r="A3" s="481"/>
      <c r="B3" s="481"/>
      <c r="C3" s="481"/>
      <c r="D3" s="481"/>
      <c r="E3" s="481"/>
    </row>
    <row r="4" spans="1:7" ht="45.75" customHeight="1" x14ac:dyDescent="0.25">
      <c r="A4" s="915" t="s">
        <v>23</v>
      </c>
      <c r="B4" s="915"/>
      <c r="C4" s="915"/>
      <c r="D4" s="915"/>
      <c r="E4" s="915"/>
      <c r="F4" s="915"/>
    </row>
    <row r="5" spans="1:7" ht="17.25" x14ac:dyDescent="0.25">
      <c r="A5" s="482"/>
      <c r="B5" s="482"/>
      <c r="C5" s="482"/>
      <c r="D5" s="482"/>
      <c r="E5" s="482"/>
    </row>
    <row r="6" spans="1:7" ht="18" customHeight="1" x14ac:dyDescent="0.25">
      <c r="A6" s="913" t="s">
        <v>5</v>
      </c>
      <c r="B6" s="913"/>
      <c r="C6" s="913"/>
      <c r="D6" s="913"/>
      <c r="E6" s="913"/>
      <c r="F6" s="913"/>
    </row>
    <row r="7" spans="1:7" ht="99" customHeight="1" x14ac:dyDescent="0.25">
      <c r="A7" s="483" t="s">
        <v>1</v>
      </c>
      <c r="B7" s="484" t="s">
        <v>6</v>
      </c>
      <c r="C7" s="67" t="s">
        <v>458</v>
      </c>
      <c r="D7" s="67" t="s">
        <v>16</v>
      </c>
      <c r="E7" s="67" t="s">
        <v>17</v>
      </c>
      <c r="F7" s="66" t="s">
        <v>7</v>
      </c>
    </row>
    <row r="8" spans="1:7" ht="17.25" x14ac:dyDescent="0.25">
      <c r="A8" s="485"/>
      <c r="B8" s="483" t="s">
        <v>0</v>
      </c>
      <c r="C8" s="486">
        <f>C10+C33+C72+C80+C84+C107+C108</f>
        <v>450398.85</v>
      </c>
      <c r="D8" s="486">
        <f t="shared" ref="D8:F8" si="0">D10+D33+D72+D80+D84+D107+D108</f>
        <v>991933.4</v>
      </c>
      <c r="E8" s="486">
        <f t="shared" si="0"/>
        <v>1003933.4</v>
      </c>
      <c r="F8" s="486">
        <f t="shared" si="0"/>
        <v>1003933.4</v>
      </c>
    </row>
    <row r="9" spans="1:7" ht="17.25" x14ac:dyDescent="0.25">
      <c r="A9" s="485"/>
      <c r="B9" s="485" t="s">
        <v>8</v>
      </c>
      <c r="C9" s="487"/>
      <c r="D9" s="487"/>
      <c r="E9" s="487"/>
      <c r="F9" s="488"/>
    </row>
    <row r="10" spans="1:7" ht="34.5" x14ac:dyDescent="0.25">
      <c r="A10" s="69">
        <v>1</v>
      </c>
      <c r="B10" s="66" t="s">
        <v>12</v>
      </c>
      <c r="C10" s="407">
        <f t="shared" ref="C10:E10" si="1">SUM(C12:C32)</f>
        <v>105003.75</v>
      </c>
      <c r="D10" s="407">
        <f t="shared" si="1"/>
        <v>241944</v>
      </c>
      <c r="E10" s="407">
        <f t="shared" si="1"/>
        <v>253944</v>
      </c>
      <c r="F10" s="407">
        <f>SUM(F12:F32)</f>
        <v>253944</v>
      </c>
    </row>
    <row r="11" spans="1:7" ht="17.25" x14ac:dyDescent="0.25">
      <c r="A11" s="69"/>
      <c r="B11" s="66" t="s">
        <v>9</v>
      </c>
      <c r="C11" s="407"/>
      <c r="D11" s="407"/>
      <c r="E11" s="407"/>
      <c r="F11" s="488"/>
    </row>
    <row r="12" spans="1:7" s="489" customFormat="1" ht="40.5" x14ac:dyDescent="0.25">
      <c r="A12" s="6" t="s">
        <v>308</v>
      </c>
      <c r="B12" s="408" t="s">
        <v>535</v>
      </c>
      <c r="C12" s="409">
        <v>6157</v>
      </c>
      <c r="D12" s="409">
        <v>6157</v>
      </c>
      <c r="E12" s="409">
        <v>6157</v>
      </c>
      <c r="F12" s="409">
        <v>6157</v>
      </c>
      <c r="G12" s="449" t="s">
        <v>1008</v>
      </c>
    </row>
    <row r="13" spans="1:7" s="489" customFormat="1" ht="40.5" x14ac:dyDescent="0.25">
      <c r="A13" s="6" t="s">
        <v>309</v>
      </c>
      <c r="B13" s="408" t="s">
        <v>541</v>
      </c>
      <c r="C13" s="5">
        <v>5810</v>
      </c>
      <c r="D13" s="5">
        <v>5810</v>
      </c>
      <c r="E13" s="5">
        <v>5810</v>
      </c>
      <c r="F13" s="5">
        <v>5810</v>
      </c>
      <c r="G13" s="449" t="s">
        <v>1008</v>
      </c>
    </row>
    <row r="14" spans="1:7" s="489" customFormat="1" ht="40.5" x14ac:dyDescent="0.25">
      <c r="A14" s="6" t="s">
        <v>310</v>
      </c>
      <c r="B14" s="408" t="s">
        <v>542</v>
      </c>
      <c r="C14" s="343">
        <f t="shared" ref="C14:C15" si="2">D14*25%</f>
        <v>1250</v>
      </c>
      <c r="D14" s="5">
        <v>5000</v>
      </c>
      <c r="E14" s="5">
        <v>5000</v>
      </c>
      <c r="F14" s="5">
        <v>5000</v>
      </c>
      <c r="G14" s="449" t="s">
        <v>1008</v>
      </c>
    </row>
    <row r="15" spans="1:7" s="489" customFormat="1" ht="40.5" x14ac:dyDescent="0.25">
      <c r="A15" s="6" t="s">
        <v>345</v>
      </c>
      <c r="B15" s="408" t="s">
        <v>548</v>
      </c>
      <c r="C15" s="343">
        <f t="shared" si="2"/>
        <v>3225</v>
      </c>
      <c r="D15" s="409">
        <v>12900</v>
      </c>
      <c r="E15" s="409">
        <v>12900</v>
      </c>
      <c r="F15" s="409">
        <v>12900</v>
      </c>
      <c r="G15" s="449" t="s">
        <v>1009</v>
      </c>
    </row>
    <row r="16" spans="1:7" s="489" customFormat="1" ht="54" x14ac:dyDescent="0.25">
      <c r="A16" s="6" t="s">
        <v>346</v>
      </c>
      <c r="B16" s="408" t="s">
        <v>536</v>
      </c>
      <c r="C16" s="409">
        <v>5628</v>
      </c>
      <c r="D16" s="409">
        <v>5628</v>
      </c>
      <c r="E16" s="409">
        <v>5628</v>
      </c>
      <c r="F16" s="409">
        <v>5628</v>
      </c>
      <c r="G16" s="449" t="s">
        <v>1008</v>
      </c>
    </row>
    <row r="17" spans="1:7" s="489" customFormat="1" ht="40.5" x14ac:dyDescent="0.25">
      <c r="A17" s="6" t="s">
        <v>347</v>
      </c>
      <c r="B17" s="408" t="s">
        <v>537</v>
      </c>
      <c r="C17" s="343">
        <f t="shared" ref="C17" si="3">D17*25%</f>
        <v>6107.5</v>
      </c>
      <c r="D17" s="409">
        <v>24430</v>
      </c>
      <c r="E17" s="409">
        <v>24430</v>
      </c>
      <c r="F17" s="409">
        <v>24430</v>
      </c>
      <c r="G17" s="449" t="s">
        <v>1008</v>
      </c>
    </row>
    <row r="18" spans="1:7" s="489" customFormat="1" ht="54" x14ac:dyDescent="0.25">
      <c r="A18" s="6" t="s">
        <v>348</v>
      </c>
      <c r="B18" s="408" t="s">
        <v>552</v>
      </c>
      <c r="C18" s="409">
        <v>3000</v>
      </c>
      <c r="D18" s="409">
        <v>3000</v>
      </c>
      <c r="E18" s="409">
        <v>3000</v>
      </c>
      <c r="F18" s="409">
        <v>3000</v>
      </c>
      <c r="G18" s="449" t="s">
        <v>1009</v>
      </c>
    </row>
    <row r="19" spans="1:7" s="489" customFormat="1" ht="40.5" x14ac:dyDescent="0.25">
      <c r="A19" s="6" t="s">
        <v>349</v>
      </c>
      <c r="B19" s="408" t="s">
        <v>538</v>
      </c>
      <c r="C19" s="409">
        <v>8339</v>
      </c>
      <c r="D19" s="409">
        <v>8339</v>
      </c>
      <c r="E19" s="409">
        <v>8339</v>
      </c>
      <c r="F19" s="409">
        <v>8339</v>
      </c>
      <c r="G19" s="449" t="s">
        <v>1008</v>
      </c>
    </row>
    <row r="20" spans="1:7" s="489" customFormat="1" ht="72" x14ac:dyDescent="0.25">
      <c r="A20" s="6" t="s">
        <v>350</v>
      </c>
      <c r="B20" s="408" t="s">
        <v>539</v>
      </c>
      <c r="C20" s="409">
        <v>16783</v>
      </c>
      <c r="D20" s="409">
        <v>16783</v>
      </c>
      <c r="E20" s="409">
        <v>16783</v>
      </c>
      <c r="F20" s="409">
        <v>16783</v>
      </c>
      <c r="G20" s="449" t="s">
        <v>1008</v>
      </c>
    </row>
    <row r="21" spans="1:7" s="489" customFormat="1" ht="54" x14ac:dyDescent="0.25">
      <c r="A21" s="6" t="s">
        <v>351</v>
      </c>
      <c r="B21" s="408" t="s">
        <v>549</v>
      </c>
      <c r="C21" s="343">
        <f t="shared" ref="C21:C26" si="4">D21*25%</f>
        <v>5000</v>
      </c>
      <c r="D21" s="409">
        <v>20000</v>
      </c>
      <c r="E21" s="409">
        <v>20000</v>
      </c>
      <c r="F21" s="409">
        <v>20000</v>
      </c>
      <c r="G21" s="449" t="s">
        <v>1009</v>
      </c>
    </row>
    <row r="22" spans="1:7" s="489" customFormat="1" ht="40.5" x14ac:dyDescent="0.25">
      <c r="A22" s="6" t="s">
        <v>352</v>
      </c>
      <c r="B22" s="408" t="s">
        <v>711</v>
      </c>
      <c r="C22" s="343">
        <f t="shared" si="4"/>
        <v>7497.75</v>
      </c>
      <c r="D22" s="5">
        <v>29991</v>
      </c>
      <c r="E22" s="5">
        <v>29991</v>
      </c>
      <c r="F22" s="5">
        <v>29991</v>
      </c>
      <c r="G22" s="449" t="s">
        <v>1008</v>
      </c>
    </row>
    <row r="23" spans="1:7" s="489" customFormat="1" ht="40.5" x14ac:dyDescent="0.25">
      <c r="A23" s="6" t="s">
        <v>353</v>
      </c>
      <c r="B23" s="408" t="s">
        <v>543</v>
      </c>
      <c r="C23" s="343">
        <v>0</v>
      </c>
      <c r="D23" s="5">
        <v>0</v>
      </c>
      <c r="E23" s="5">
        <v>12000</v>
      </c>
      <c r="F23" s="5">
        <v>12000</v>
      </c>
      <c r="G23" s="449" t="s">
        <v>1008</v>
      </c>
    </row>
    <row r="24" spans="1:7" s="489" customFormat="1" ht="40.5" x14ac:dyDescent="0.25">
      <c r="A24" s="6" t="s">
        <v>354</v>
      </c>
      <c r="B24" s="408" t="s">
        <v>544</v>
      </c>
      <c r="C24" s="343">
        <f t="shared" si="4"/>
        <v>7500</v>
      </c>
      <c r="D24" s="5">
        <v>30000</v>
      </c>
      <c r="E24" s="5">
        <v>30000</v>
      </c>
      <c r="F24" s="5">
        <v>30000</v>
      </c>
      <c r="G24" s="449" t="s">
        <v>1008</v>
      </c>
    </row>
    <row r="25" spans="1:7" s="489" customFormat="1" ht="54" x14ac:dyDescent="0.25">
      <c r="A25" s="6" t="s">
        <v>355</v>
      </c>
      <c r="B25" s="408" t="s">
        <v>550</v>
      </c>
      <c r="C25" s="343">
        <f t="shared" si="4"/>
        <v>675</v>
      </c>
      <c r="D25" s="409">
        <v>2700</v>
      </c>
      <c r="E25" s="409">
        <v>2700</v>
      </c>
      <c r="F25" s="409">
        <v>2700</v>
      </c>
      <c r="G25" s="449" t="s">
        <v>1009</v>
      </c>
    </row>
    <row r="26" spans="1:7" s="489" customFormat="1" ht="54" x14ac:dyDescent="0.25">
      <c r="A26" s="6" t="s">
        <v>356</v>
      </c>
      <c r="B26" s="408" t="s">
        <v>551</v>
      </c>
      <c r="C26" s="343">
        <f t="shared" si="4"/>
        <v>675</v>
      </c>
      <c r="D26" s="409">
        <v>2700</v>
      </c>
      <c r="E26" s="409">
        <v>2700</v>
      </c>
      <c r="F26" s="409">
        <v>2700</v>
      </c>
      <c r="G26" s="449" t="s">
        <v>1009</v>
      </c>
    </row>
    <row r="27" spans="1:7" s="489" customFormat="1" ht="54" x14ac:dyDescent="0.25">
      <c r="A27" s="6" t="s">
        <v>357</v>
      </c>
      <c r="B27" s="408" t="s">
        <v>540</v>
      </c>
      <c r="C27" s="409">
        <v>1640</v>
      </c>
      <c r="D27" s="409">
        <v>1640</v>
      </c>
      <c r="E27" s="409">
        <v>1640</v>
      </c>
      <c r="F27" s="409">
        <v>1640</v>
      </c>
      <c r="G27" s="449" t="s">
        <v>1008</v>
      </c>
    </row>
    <row r="28" spans="1:7" s="489" customFormat="1" ht="54" x14ac:dyDescent="0.25">
      <c r="A28" s="6" t="s">
        <v>358</v>
      </c>
      <c r="B28" s="408" t="s">
        <v>546</v>
      </c>
      <c r="C28" s="343">
        <f t="shared" ref="C28:C31" si="5">D28*25%</f>
        <v>3750</v>
      </c>
      <c r="D28" s="5">
        <v>15000</v>
      </c>
      <c r="E28" s="5">
        <v>15000</v>
      </c>
      <c r="F28" s="5">
        <v>15000</v>
      </c>
      <c r="G28" s="449" t="s">
        <v>1008</v>
      </c>
    </row>
    <row r="29" spans="1:7" s="489" customFormat="1" ht="40.5" x14ac:dyDescent="0.25">
      <c r="A29" s="6" t="s">
        <v>359</v>
      </c>
      <c r="B29" s="408" t="s">
        <v>547</v>
      </c>
      <c r="C29" s="343">
        <f t="shared" si="5"/>
        <v>7866.5</v>
      </c>
      <c r="D29" s="5">
        <v>31466</v>
      </c>
      <c r="E29" s="5">
        <v>31466</v>
      </c>
      <c r="F29" s="5">
        <v>31466</v>
      </c>
      <c r="G29" s="449" t="s">
        <v>1008</v>
      </c>
    </row>
    <row r="30" spans="1:7" s="489" customFormat="1" ht="40.5" x14ac:dyDescent="0.25">
      <c r="A30" s="6" t="s">
        <v>673</v>
      </c>
      <c r="B30" s="408" t="s">
        <v>553</v>
      </c>
      <c r="C30" s="343">
        <f t="shared" si="5"/>
        <v>725</v>
      </c>
      <c r="D30" s="409">
        <v>2900</v>
      </c>
      <c r="E30" s="409">
        <v>2900</v>
      </c>
      <c r="F30" s="409">
        <v>2900</v>
      </c>
      <c r="G30" s="449" t="s">
        <v>1009</v>
      </c>
    </row>
    <row r="31" spans="1:7" s="489" customFormat="1" ht="40.5" x14ac:dyDescent="0.25">
      <c r="A31" s="6" t="s">
        <v>674</v>
      </c>
      <c r="B31" s="408" t="s">
        <v>554</v>
      </c>
      <c r="C31" s="343">
        <f t="shared" si="5"/>
        <v>1375</v>
      </c>
      <c r="D31" s="409">
        <v>5500</v>
      </c>
      <c r="E31" s="409">
        <v>5500</v>
      </c>
      <c r="F31" s="409">
        <v>5500</v>
      </c>
      <c r="G31" s="449" t="s">
        <v>1009</v>
      </c>
    </row>
    <row r="32" spans="1:7" s="489" customFormat="1" ht="40.5" x14ac:dyDescent="0.25">
      <c r="A32" s="6" t="s">
        <v>675</v>
      </c>
      <c r="B32" s="408" t="s">
        <v>545</v>
      </c>
      <c r="C32" s="5">
        <v>12000</v>
      </c>
      <c r="D32" s="5">
        <v>12000</v>
      </c>
      <c r="E32" s="5">
        <v>12000</v>
      </c>
      <c r="F32" s="5">
        <v>12000</v>
      </c>
      <c r="G32" s="449" t="s">
        <v>1008</v>
      </c>
    </row>
    <row r="33" spans="1:7" ht="36" customHeight="1" x14ac:dyDescent="0.25">
      <c r="A33" s="490">
        <v>2</v>
      </c>
      <c r="B33" s="66" t="s">
        <v>11</v>
      </c>
      <c r="C33" s="486">
        <f>SUM(C35:C71)</f>
        <v>300482.69999999995</v>
      </c>
      <c r="D33" s="486">
        <f t="shared" ref="D33:F33" si="6">SUM(D35:D71)</f>
        <v>705077</v>
      </c>
      <c r="E33" s="486">
        <f t="shared" si="6"/>
        <v>705077</v>
      </c>
      <c r="F33" s="486">
        <f t="shared" si="6"/>
        <v>705077</v>
      </c>
    </row>
    <row r="34" spans="1:7" ht="17.25" x14ac:dyDescent="0.25">
      <c r="A34" s="491"/>
      <c r="B34" s="483" t="s">
        <v>9</v>
      </c>
      <c r="C34" s="492"/>
      <c r="D34" s="492"/>
      <c r="E34" s="492"/>
      <c r="F34" s="488"/>
    </row>
    <row r="35" spans="1:7" s="489" customFormat="1" ht="54" x14ac:dyDescent="0.25">
      <c r="A35" s="410" t="s">
        <v>311</v>
      </c>
      <c r="B35" s="408" t="s">
        <v>555</v>
      </c>
      <c r="C35" s="5">
        <f>E35*80%</f>
        <v>56636</v>
      </c>
      <c r="D35" s="409">
        <v>70795</v>
      </c>
      <c r="E35" s="409">
        <v>70795</v>
      </c>
      <c r="F35" s="409">
        <v>70795</v>
      </c>
      <c r="G35" s="449" t="s">
        <v>1008</v>
      </c>
    </row>
    <row r="36" spans="1:7" s="489" customFormat="1" ht="54" x14ac:dyDescent="0.25">
      <c r="A36" s="410" t="s">
        <v>313</v>
      </c>
      <c r="B36" s="408" t="s">
        <v>556</v>
      </c>
      <c r="C36" s="5">
        <v>8222</v>
      </c>
      <c r="D36" s="5">
        <v>8222</v>
      </c>
      <c r="E36" s="5">
        <v>8222</v>
      </c>
      <c r="F36" s="5">
        <v>8222</v>
      </c>
      <c r="G36" s="449" t="s">
        <v>1008</v>
      </c>
    </row>
    <row r="37" spans="1:7" s="489" customFormat="1" ht="54" x14ac:dyDescent="0.25">
      <c r="A37" s="410" t="s">
        <v>314</v>
      </c>
      <c r="B37" s="408" t="s">
        <v>557</v>
      </c>
      <c r="C37" s="5">
        <f>E37*80%</f>
        <v>16596</v>
      </c>
      <c r="D37" s="5">
        <v>20745</v>
      </c>
      <c r="E37" s="5">
        <v>20745</v>
      </c>
      <c r="F37" s="5">
        <v>20745</v>
      </c>
      <c r="G37" s="449" t="s">
        <v>1008</v>
      </c>
    </row>
    <row r="38" spans="1:7" s="493" customFormat="1" ht="54" x14ac:dyDescent="0.25">
      <c r="A38" s="410" t="s">
        <v>315</v>
      </c>
      <c r="B38" s="408" t="s">
        <v>290</v>
      </c>
      <c r="C38" s="409">
        <v>4440</v>
      </c>
      <c r="D38" s="409">
        <v>4440</v>
      </c>
      <c r="E38" s="409">
        <v>4440</v>
      </c>
      <c r="F38" s="409">
        <v>4440</v>
      </c>
      <c r="G38" s="449" t="s">
        <v>1008</v>
      </c>
    </row>
    <row r="39" spans="1:7" s="489" customFormat="1" ht="40.5" x14ac:dyDescent="0.25">
      <c r="A39" s="410" t="s">
        <v>316</v>
      </c>
      <c r="B39" s="408" t="s">
        <v>288</v>
      </c>
      <c r="C39" s="343">
        <f t="shared" ref="C39" si="7">D39*25%</f>
        <v>7050</v>
      </c>
      <c r="D39" s="5">
        <v>28200</v>
      </c>
      <c r="E39" s="5">
        <v>28200</v>
      </c>
      <c r="F39" s="5">
        <v>28200</v>
      </c>
      <c r="G39" s="449" t="s">
        <v>1008</v>
      </c>
    </row>
    <row r="40" spans="1:7" s="489" customFormat="1" ht="54" x14ac:dyDescent="0.25">
      <c r="A40" s="410" t="s">
        <v>317</v>
      </c>
      <c r="B40" s="408" t="s">
        <v>558</v>
      </c>
      <c r="C40" s="5">
        <f>E40*80%</f>
        <v>41854.400000000001</v>
      </c>
      <c r="D40" s="5">
        <v>52318</v>
      </c>
      <c r="E40" s="5">
        <v>52318</v>
      </c>
      <c r="F40" s="5">
        <v>52318</v>
      </c>
      <c r="G40" s="449" t="s">
        <v>1008</v>
      </c>
    </row>
    <row r="41" spans="1:7" s="489" customFormat="1" ht="66" customHeight="1" x14ac:dyDescent="0.25">
      <c r="A41" s="410" t="s">
        <v>334</v>
      </c>
      <c r="B41" s="408" t="s">
        <v>289</v>
      </c>
      <c r="C41" s="343">
        <f t="shared" ref="C41" si="8">D41*25%</f>
        <v>7500</v>
      </c>
      <c r="D41" s="409">
        <v>30000</v>
      </c>
      <c r="E41" s="409">
        <v>30000</v>
      </c>
      <c r="F41" s="409">
        <v>30000</v>
      </c>
      <c r="G41" s="449" t="s">
        <v>1008</v>
      </c>
    </row>
    <row r="42" spans="1:7" s="489" customFormat="1" ht="54" x14ac:dyDescent="0.25">
      <c r="A42" s="410" t="s">
        <v>335</v>
      </c>
      <c r="B42" s="408" t="s">
        <v>291</v>
      </c>
      <c r="C42" s="409">
        <v>8000</v>
      </c>
      <c r="D42" s="409">
        <v>8000</v>
      </c>
      <c r="E42" s="409">
        <v>8000</v>
      </c>
      <c r="F42" s="409">
        <v>8000</v>
      </c>
      <c r="G42" s="449" t="s">
        <v>1008</v>
      </c>
    </row>
    <row r="43" spans="1:7" s="489" customFormat="1" ht="40.5" x14ac:dyDescent="0.25">
      <c r="A43" s="410" t="s">
        <v>318</v>
      </c>
      <c r="B43" s="408" t="s">
        <v>559</v>
      </c>
      <c r="C43" s="343">
        <f t="shared" ref="C43:C58" si="9">D43*25%</f>
        <v>3872.5</v>
      </c>
      <c r="D43" s="409">
        <v>15490</v>
      </c>
      <c r="E43" s="409">
        <v>15490</v>
      </c>
      <c r="F43" s="409">
        <v>15490</v>
      </c>
      <c r="G43" s="449" t="s">
        <v>1008</v>
      </c>
    </row>
    <row r="44" spans="1:7" s="489" customFormat="1" ht="40.5" x14ac:dyDescent="0.25">
      <c r="A44" s="410" t="s">
        <v>319</v>
      </c>
      <c r="B44" s="408" t="s">
        <v>560</v>
      </c>
      <c r="C44" s="343">
        <f t="shared" si="9"/>
        <v>3845.25</v>
      </c>
      <c r="D44" s="409">
        <v>15381</v>
      </c>
      <c r="E44" s="409">
        <v>15381</v>
      </c>
      <c r="F44" s="409">
        <v>15381</v>
      </c>
      <c r="G44" s="449" t="s">
        <v>1008</v>
      </c>
    </row>
    <row r="45" spans="1:7" s="489" customFormat="1" ht="40.5" x14ac:dyDescent="0.25">
      <c r="A45" s="410" t="s">
        <v>320</v>
      </c>
      <c r="B45" s="408" t="s">
        <v>561</v>
      </c>
      <c r="C45" s="343">
        <f t="shared" si="9"/>
        <v>6955.5</v>
      </c>
      <c r="D45" s="409">
        <v>27822</v>
      </c>
      <c r="E45" s="409">
        <v>27822</v>
      </c>
      <c r="F45" s="409">
        <v>27822</v>
      </c>
      <c r="G45" s="449" t="s">
        <v>1008</v>
      </c>
    </row>
    <row r="46" spans="1:7" s="489" customFormat="1" ht="54" x14ac:dyDescent="0.25">
      <c r="A46" s="410" t="s">
        <v>312</v>
      </c>
      <c r="B46" s="408" t="s">
        <v>292</v>
      </c>
      <c r="C46" s="343">
        <f t="shared" si="9"/>
        <v>22589.5</v>
      </c>
      <c r="D46" s="5">
        <v>90358</v>
      </c>
      <c r="E46" s="5">
        <v>90358</v>
      </c>
      <c r="F46" s="5">
        <v>90358</v>
      </c>
      <c r="G46" s="449" t="s">
        <v>1008</v>
      </c>
    </row>
    <row r="47" spans="1:7" s="489" customFormat="1" ht="63" customHeight="1" x14ac:dyDescent="0.25">
      <c r="A47" s="410" t="s">
        <v>321</v>
      </c>
      <c r="B47" s="408" t="s">
        <v>562</v>
      </c>
      <c r="C47" s="343">
        <f t="shared" si="9"/>
        <v>9441.75</v>
      </c>
      <c r="D47" s="5">
        <v>37767</v>
      </c>
      <c r="E47" s="5">
        <v>37767</v>
      </c>
      <c r="F47" s="5">
        <v>37767</v>
      </c>
      <c r="G47" s="449" t="s">
        <v>1008</v>
      </c>
    </row>
    <row r="48" spans="1:7" s="489" customFormat="1" ht="40.5" x14ac:dyDescent="0.25">
      <c r="A48" s="410" t="s">
        <v>322</v>
      </c>
      <c r="B48" s="408" t="s">
        <v>563</v>
      </c>
      <c r="C48" s="343">
        <f t="shared" si="9"/>
        <v>1557.5</v>
      </c>
      <c r="D48" s="409">
        <v>6230</v>
      </c>
      <c r="E48" s="409">
        <v>6230</v>
      </c>
      <c r="F48" s="409">
        <v>6230</v>
      </c>
      <c r="G48" s="449" t="s">
        <v>1008</v>
      </c>
    </row>
    <row r="49" spans="1:7" s="489" customFormat="1" ht="40.5" x14ac:dyDescent="0.25">
      <c r="A49" s="410" t="s">
        <v>323</v>
      </c>
      <c r="B49" s="408" t="s">
        <v>564</v>
      </c>
      <c r="C49" s="343">
        <f t="shared" si="9"/>
        <v>4593.5</v>
      </c>
      <c r="D49" s="409">
        <v>18374</v>
      </c>
      <c r="E49" s="409">
        <v>18374</v>
      </c>
      <c r="F49" s="409">
        <v>18374</v>
      </c>
      <c r="G49" s="449" t="s">
        <v>1008</v>
      </c>
    </row>
    <row r="50" spans="1:7" s="489" customFormat="1" ht="54" x14ac:dyDescent="0.25">
      <c r="A50" s="410" t="s">
        <v>324</v>
      </c>
      <c r="B50" s="408" t="s">
        <v>565</v>
      </c>
      <c r="C50" s="343">
        <f t="shared" si="9"/>
        <v>4991.25</v>
      </c>
      <c r="D50" s="409">
        <v>19965</v>
      </c>
      <c r="E50" s="409">
        <v>19965</v>
      </c>
      <c r="F50" s="409">
        <v>19965</v>
      </c>
      <c r="G50" s="449" t="s">
        <v>1008</v>
      </c>
    </row>
    <row r="51" spans="1:7" s="489" customFormat="1" ht="54" x14ac:dyDescent="0.25">
      <c r="A51" s="410" t="s">
        <v>325</v>
      </c>
      <c r="B51" s="408" t="s">
        <v>566</v>
      </c>
      <c r="C51" s="343">
        <f t="shared" si="9"/>
        <v>3750</v>
      </c>
      <c r="D51" s="409">
        <v>15000</v>
      </c>
      <c r="E51" s="409">
        <v>15000</v>
      </c>
      <c r="F51" s="409">
        <v>15000</v>
      </c>
      <c r="G51" s="449" t="s">
        <v>1008</v>
      </c>
    </row>
    <row r="52" spans="1:7" s="489" customFormat="1" ht="54" x14ac:dyDescent="0.25">
      <c r="A52" s="410" t="s">
        <v>326</v>
      </c>
      <c r="B52" s="408" t="s">
        <v>573</v>
      </c>
      <c r="C52" s="343">
        <f t="shared" si="9"/>
        <v>3657</v>
      </c>
      <c r="D52" s="409">
        <v>14628</v>
      </c>
      <c r="E52" s="409">
        <v>14628</v>
      </c>
      <c r="F52" s="409">
        <v>14628</v>
      </c>
      <c r="G52" s="449" t="s">
        <v>1008</v>
      </c>
    </row>
    <row r="53" spans="1:7" s="489" customFormat="1" ht="40.5" x14ac:dyDescent="0.25">
      <c r="A53" s="410" t="s">
        <v>327</v>
      </c>
      <c r="B53" s="408" t="s">
        <v>567</v>
      </c>
      <c r="C53" s="409">
        <v>2570</v>
      </c>
      <c r="D53" s="409">
        <v>2570</v>
      </c>
      <c r="E53" s="409">
        <v>2570</v>
      </c>
      <c r="F53" s="409">
        <v>2570</v>
      </c>
      <c r="G53" s="449" t="s">
        <v>1008</v>
      </c>
    </row>
    <row r="54" spans="1:7" s="489" customFormat="1" ht="40.5" x14ac:dyDescent="0.25">
      <c r="A54" s="410" t="s">
        <v>328</v>
      </c>
      <c r="B54" s="408" t="s">
        <v>568</v>
      </c>
      <c r="C54" s="343">
        <f t="shared" si="9"/>
        <v>4489.5</v>
      </c>
      <c r="D54" s="409">
        <v>17958</v>
      </c>
      <c r="E54" s="409">
        <v>17958</v>
      </c>
      <c r="F54" s="409">
        <v>17958</v>
      </c>
      <c r="G54" s="449" t="s">
        <v>1008</v>
      </c>
    </row>
    <row r="55" spans="1:7" s="489" customFormat="1" ht="40.5" x14ac:dyDescent="0.25">
      <c r="A55" s="410" t="s">
        <v>329</v>
      </c>
      <c r="B55" s="408" t="s">
        <v>581</v>
      </c>
      <c r="C55" s="343">
        <f t="shared" si="9"/>
        <v>2500</v>
      </c>
      <c r="D55" s="409">
        <v>10000</v>
      </c>
      <c r="E55" s="409">
        <v>10000</v>
      </c>
      <c r="F55" s="409">
        <v>10000</v>
      </c>
      <c r="G55" s="449" t="s">
        <v>1009</v>
      </c>
    </row>
    <row r="56" spans="1:7" s="489" customFormat="1" ht="40.5" x14ac:dyDescent="0.25">
      <c r="A56" s="410" t="s">
        <v>330</v>
      </c>
      <c r="B56" s="408" t="s">
        <v>856</v>
      </c>
      <c r="C56" s="343">
        <f t="shared" si="9"/>
        <v>5000</v>
      </c>
      <c r="D56" s="409">
        <v>20000</v>
      </c>
      <c r="E56" s="409">
        <v>20000</v>
      </c>
      <c r="F56" s="409">
        <v>20000</v>
      </c>
      <c r="G56" s="449" t="s">
        <v>1009</v>
      </c>
    </row>
    <row r="57" spans="1:7" s="489" customFormat="1" ht="40.5" x14ac:dyDescent="0.25">
      <c r="A57" s="410" t="s">
        <v>331</v>
      </c>
      <c r="B57" s="408" t="s">
        <v>575</v>
      </c>
      <c r="C57" s="343">
        <f t="shared" si="9"/>
        <v>2500</v>
      </c>
      <c r="D57" s="409">
        <v>10000</v>
      </c>
      <c r="E57" s="409">
        <v>10000</v>
      </c>
      <c r="F57" s="409">
        <v>10000</v>
      </c>
      <c r="G57" s="449" t="s">
        <v>1009</v>
      </c>
    </row>
    <row r="58" spans="1:7" s="489" customFormat="1" ht="54" x14ac:dyDescent="0.25">
      <c r="A58" s="410" t="s">
        <v>332</v>
      </c>
      <c r="B58" s="408" t="s">
        <v>569</v>
      </c>
      <c r="C58" s="343">
        <f t="shared" si="9"/>
        <v>1651.25</v>
      </c>
      <c r="D58" s="409">
        <v>6605</v>
      </c>
      <c r="E58" s="409">
        <v>6605</v>
      </c>
      <c r="F58" s="409">
        <v>6605</v>
      </c>
      <c r="G58" s="449" t="s">
        <v>1008</v>
      </c>
    </row>
    <row r="59" spans="1:7" s="489" customFormat="1" ht="40.5" x14ac:dyDescent="0.25">
      <c r="A59" s="410" t="s">
        <v>333</v>
      </c>
      <c r="B59" s="408" t="s">
        <v>570</v>
      </c>
      <c r="C59" s="409">
        <v>909</v>
      </c>
      <c r="D59" s="409">
        <v>909</v>
      </c>
      <c r="E59" s="409">
        <v>909</v>
      </c>
      <c r="F59" s="409">
        <v>909</v>
      </c>
      <c r="G59" s="449" t="s">
        <v>1008</v>
      </c>
    </row>
    <row r="60" spans="1:7" s="489" customFormat="1" ht="54" x14ac:dyDescent="0.25">
      <c r="A60" s="410" t="s">
        <v>334</v>
      </c>
      <c r="B60" s="408" t="s">
        <v>571</v>
      </c>
      <c r="C60" s="343">
        <f>F60*60%</f>
        <v>19708.8</v>
      </c>
      <c r="D60" s="409">
        <v>32848</v>
      </c>
      <c r="E60" s="409">
        <v>32848</v>
      </c>
      <c r="F60" s="409">
        <v>32848</v>
      </c>
      <c r="G60" s="449" t="s">
        <v>1008</v>
      </c>
    </row>
    <row r="61" spans="1:7" s="489" customFormat="1" ht="40.5" x14ac:dyDescent="0.25">
      <c r="A61" s="410" t="s">
        <v>335</v>
      </c>
      <c r="B61" s="408" t="s">
        <v>1007</v>
      </c>
      <c r="C61" s="343">
        <f t="shared" ref="C61:C63" si="10">D61*25%</f>
        <v>750</v>
      </c>
      <c r="D61" s="409">
        <v>3000</v>
      </c>
      <c r="E61" s="409">
        <v>3000</v>
      </c>
      <c r="F61" s="409">
        <v>3000</v>
      </c>
      <c r="G61" s="449" t="s">
        <v>1008</v>
      </c>
    </row>
    <row r="62" spans="1:7" s="489" customFormat="1" ht="40.5" x14ac:dyDescent="0.25">
      <c r="A62" s="410" t="s">
        <v>336</v>
      </c>
      <c r="B62" s="408" t="s">
        <v>579</v>
      </c>
      <c r="C62" s="343">
        <f t="shared" si="10"/>
        <v>1750</v>
      </c>
      <c r="D62" s="409">
        <v>7000</v>
      </c>
      <c r="E62" s="409">
        <v>7000</v>
      </c>
      <c r="F62" s="409">
        <v>7000</v>
      </c>
      <c r="G62" s="449" t="s">
        <v>1009</v>
      </c>
    </row>
    <row r="63" spans="1:7" s="489" customFormat="1" ht="40.5" x14ac:dyDescent="0.25">
      <c r="A63" s="410" t="s">
        <v>337</v>
      </c>
      <c r="B63" s="408" t="s">
        <v>582</v>
      </c>
      <c r="C63" s="343">
        <f t="shared" si="10"/>
        <v>400</v>
      </c>
      <c r="D63" s="409">
        <v>1600</v>
      </c>
      <c r="E63" s="409">
        <v>1600</v>
      </c>
      <c r="F63" s="409">
        <v>1600</v>
      </c>
      <c r="G63" s="449" t="s">
        <v>1009</v>
      </c>
    </row>
    <row r="64" spans="1:7" s="489" customFormat="1" ht="54" x14ac:dyDescent="0.25">
      <c r="A64" s="410" t="s">
        <v>338</v>
      </c>
      <c r="B64" s="408" t="s">
        <v>572</v>
      </c>
      <c r="C64" s="409">
        <v>6191</v>
      </c>
      <c r="D64" s="409">
        <v>6191</v>
      </c>
      <c r="E64" s="409">
        <v>6191</v>
      </c>
      <c r="F64" s="409">
        <v>6191</v>
      </c>
      <c r="G64" s="449" t="s">
        <v>1008</v>
      </c>
    </row>
    <row r="65" spans="1:7" s="489" customFormat="1" ht="40.5" x14ac:dyDescent="0.25">
      <c r="A65" s="410" t="s">
        <v>339</v>
      </c>
      <c r="B65" s="408" t="s">
        <v>574</v>
      </c>
      <c r="C65" s="409">
        <v>9167</v>
      </c>
      <c r="D65" s="409">
        <v>9167</v>
      </c>
      <c r="E65" s="409">
        <v>9167</v>
      </c>
      <c r="F65" s="409">
        <v>9167</v>
      </c>
      <c r="G65" s="449" t="s">
        <v>1008</v>
      </c>
    </row>
    <row r="66" spans="1:7" s="489" customFormat="1" ht="54" x14ac:dyDescent="0.25">
      <c r="A66" s="410" t="s">
        <v>340</v>
      </c>
      <c r="B66" s="408" t="s">
        <v>576</v>
      </c>
      <c r="C66" s="409">
        <v>1794</v>
      </c>
      <c r="D66" s="409">
        <v>1794</v>
      </c>
      <c r="E66" s="409">
        <v>1794</v>
      </c>
      <c r="F66" s="409">
        <v>1794</v>
      </c>
      <c r="G66" s="449" t="s">
        <v>1008</v>
      </c>
    </row>
    <row r="67" spans="1:7" s="489" customFormat="1" ht="40.5" x14ac:dyDescent="0.25">
      <c r="A67" s="410" t="s">
        <v>341</v>
      </c>
      <c r="B67" s="408" t="s">
        <v>577</v>
      </c>
      <c r="C67" s="343">
        <f t="shared" ref="C67:C68" si="11">D67*25%</f>
        <v>3750</v>
      </c>
      <c r="D67" s="409">
        <v>15000</v>
      </c>
      <c r="E67" s="409">
        <v>15000</v>
      </c>
      <c r="F67" s="409">
        <v>15000</v>
      </c>
      <c r="G67" s="449" t="s">
        <v>1009</v>
      </c>
    </row>
    <row r="68" spans="1:7" s="489" customFormat="1" ht="40.5" x14ac:dyDescent="0.25">
      <c r="A68" s="410" t="s">
        <v>342</v>
      </c>
      <c r="B68" s="408" t="s">
        <v>578</v>
      </c>
      <c r="C68" s="343">
        <f t="shared" si="11"/>
        <v>13750</v>
      </c>
      <c r="D68" s="409">
        <v>55000</v>
      </c>
      <c r="E68" s="409">
        <v>55000</v>
      </c>
      <c r="F68" s="409">
        <v>55000</v>
      </c>
      <c r="G68" s="449" t="s">
        <v>1009</v>
      </c>
    </row>
    <row r="69" spans="1:7" s="489" customFormat="1" ht="40.5" x14ac:dyDescent="0.25">
      <c r="A69" s="410" t="s">
        <v>343</v>
      </c>
      <c r="B69" s="408" t="s">
        <v>580</v>
      </c>
      <c r="C69" s="343">
        <f>D69*25%</f>
        <v>1675</v>
      </c>
      <c r="D69" s="409">
        <v>6700</v>
      </c>
      <c r="E69" s="409">
        <v>6700</v>
      </c>
      <c r="F69" s="409">
        <v>6700</v>
      </c>
      <c r="G69" s="449" t="s">
        <v>1009</v>
      </c>
    </row>
    <row r="70" spans="1:7" s="489" customFormat="1" ht="40.5" x14ac:dyDescent="0.25">
      <c r="A70" s="410" t="s">
        <v>360</v>
      </c>
      <c r="B70" s="408" t="s">
        <v>900</v>
      </c>
      <c r="C70" s="409">
        <v>3500</v>
      </c>
      <c r="D70" s="409">
        <v>3500</v>
      </c>
      <c r="E70" s="409">
        <v>3500</v>
      </c>
      <c r="F70" s="409">
        <v>3500</v>
      </c>
      <c r="G70" s="449" t="s">
        <v>1009</v>
      </c>
    </row>
    <row r="71" spans="1:7" s="489" customFormat="1" ht="40.5" x14ac:dyDescent="0.25">
      <c r="A71" s="410" t="s">
        <v>894</v>
      </c>
      <c r="B71" s="408" t="s">
        <v>895</v>
      </c>
      <c r="C71" s="409">
        <f t="shared" ref="C71" si="12">D71*25%</f>
        <v>2875</v>
      </c>
      <c r="D71" s="409">
        <v>11500</v>
      </c>
      <c r="E71" s="409">
        <v>11500</v>
      </c>
      <c r="F71" s="409">
        <v>11500</v>
      </c>
      <c r="G71" s="449" t="s">
        <v>1009</v>
      </c>
    </row>
    <row r="72" spans="1:7" s="494" customFormat="1" ht="69" x14ac:dyDescent="0.25">
      <c r="A72" s="11">
        <v>3</v>
      </c>
      <c r="B72" s="436" t="s">
        <v>731</v>
      </c>
      <c r="C72" s="467">
        <f>SUM(C74:C79)</f>
        <v>6640</v>
      </c>
      <c r="D72" s="467">
        <f t="shared" ref="D72:F72" si="13">SUM(D74:D79)</f>
        <v>6640</v>
      </c>
      <c r="E72" s="467">
        <f t="shared" si="13"/>
        <v>6640</v>
      </c>
      <c r="F72" s="467">
        <f t="shared" si="13"/>
        <v>6640</v>
      </c>
    </row>
    <row r="73" spans="1:7" s="494" customFormat="1" ht="17.25" x14ac:dyDescent="0.25">
      <c r="A73" s="70"/>
      <c r="B73" s="125" t="s">
        <v>9</v>
      </c>
      <c r="C73" s="469"/>
      <c r="D73" s="469"/>
      <c r="E73" s="469"/>
      <c r="F73" s="495"/>
    </row>
    <row r="74" spans="1:7" s="496" customFormat="1" ht="40.5" x14ac:dyDescent="0.25">
      <c r="A74" s="410" t="s">
        <v>344</v>
      </c>
      <c r="B74" s="145" t="s">
        <v>857</v>
      </c>
      <c r="C74" s="5">
        <v>3020</v>
      </c>
      <c r="D74" s="5">
        <v>3020</v>
      </c>
      <c r="E74" s="5">
        <v>3020</v>
      </c>
      <c r="F74" s="5">
        <v>3020</v>
      </c>
      <c r="G74" s="449" t="s">
        <v>1009</v>
      </c>
    </row>
    <row r="75" spans="1:7" s="496" customFormat="1" ht="40.5" x14ac:dyDescent="0.25">
      <c r="A75" s="410" t="s">
        <v>424</v>
      </c>
      <c r="B75" s="145" t="s">
        <v>858</v>
      </c>
      <c r="C75" s="5">
        <v>1740</v>
      </c>
      <c r="D75" s="5">
        <v>1740</v>
      </c>
      <c r="E75" s="5">
        <v>1740</v>
      </c>
      <c r="F75" s="5">
        <v>1740</v>
      </c>
      <c r="G75" s="449" t="s">
        <v>1009</v>
      </c>
    </row>
    <row r="76" spans="1:7" s="496" customFormat="1" ht="40.5" x14ac:dyDescent="0.25">
      <c r="A76" s="410" t="s">
        <v>749</v>
      </c>
      <c r="B76" s="145" t="s">
        <v>859</v>
      </c>
      <c r="C76" s="5">
        <v>600</v>
      </c>
      <c r="D76" s="5">
        <v>600</v>
      </c>
      <c r="E76" s="5">
        <v>600</v>
      </c>
      <c r="F76" s="5">
        <v>600</v>
      </c>
      <c r="G76" s="449" t="s">
        <v>1009</v>
      </c>
    </row>
    <row r="77" spans="1:7" s="496" customFormat="1" ht="40.5" x14ac:dyDescent="0.25">
      <c r="A77" s="410" t="s">
        <v>750</v>
      </c>
      <c r="B77" s="145" t="s">
        <v>860</v>
      </c>
      <c r="C77" s="5">
        <v>700</v>
      </c>
      <c r="D77" s="5">
        <v>700</v>
      </c>
      <c r="E77" s="5">
        <v>700</v>
      </c>
      <c r="F77" s="5">
        <v>700</v>
      </c>
      <c r="G77" s="449" t="s">
        <v>1009</v>
      </c>
    </row>
    <row r="78" spans="1:7" s="496" customFormat="1" ht="40.5" x14ac:dyDescent="0.25">
      <c r="A78" s="410" t="s">
        <v>751</v>
      </c>
      <c r="B78" s="145" t="s">
        <v>896</v>
      </c>
      <c r="C78" s="5">
        <v>380</v>
      </c>
      <c r="D78" s="5">
        <v>380</v>
      </c>
      <c r="E78" s="5">
        <v>380</v>
      </c>
      <c r="F78" s="5">
        <v>380</v>
      </c>
      <c r="G78" s="449" t="s">
        <v>1009</v>
      </c>
    </row>
    <row r="79" spans="1:7" s="496" customFormat="1" ht="40.5" x14ac:dyDescent="0.25">
      <c r="A79" s="410" t="s">
        <v>752</v>
      </c>
      <c r="B79" s="145" t="s">
        <v>897</v>
      </c>
      <c r="C79" s="5">
        <v>200</v>
      </c>
      <c r="D79" s="5">
        <v>200</v>
      </c>
      <c r="E79" s="5">
        <v>200</v>
      </c>
      <c r="F79" s="5">
        <v>200</v>
      </c>
      <c r="G79" s="449" t="s">
        <v>1009</v>
      </c>
    </row>
    <row r="80" spans="1:7" s="496" customFormat="1" ht="18" x14ac:dyDescent="0.25">
      <c r="A80" s="9">
        <v>4</v>
      </c>
      <c r="B80" s="436" t="s">
        <v>304</v>
      </c>
      <c r="C80" s="497">
        <f t="shared" ref="C80:E80" si="14">SUM(C82:C83)</f>
        <v>6000</v>
      </c>
      <c r="D80" s="497">
        <f t="shared" si="14"/>
        <v>6000</v>
      </c>
      <c r="E80" s="497">
        <f t="shared" si="14"/>
        <v>6000</v>
      </c>
      <c r="F80" s="497">
        <f>SUM(F82:F83)</f>
        <v>6000</v>
      </c>
    </row>
    <row r="81" spans="1:7" s="496" customFormat="1" ht="18" x14ac:dyDescent="0.25">
      <c r="A81" s="410"/>
      <c r="B81" s="436" t="s">
        <v>9</v>
      </c>
      <c r="C81" s="5"/>
      <c r="D81" s="5"/>
      <c r="E81" s="5"/>
      <c r="F81" s="5"/>
    </row>
    <row r="82" spans="1:7" s="496" customFormat="1" ht="54" x14ac:dyDescent="0.25">
      <c r="A82" s="410" t="s">
        <v>754</v>
      </c>
      <c r="B82" s="408" t="s">
        <v>583</v>
      </c>
      <c r="C82" s="409">
        <v>5000</v>
      </c>
      <c r="D82" s="409">
        <v>5000</v>
      </c>
      <c r="E82" s="409">
        <v>5000</v>
      </c>
      <c r="F82" s="409">
        <v>5000</v>
      </c>
      <c r="G82" s="449" t="s">
        <v>1009</v>
      </c>
    </row>
    <row r="83" spans="1:7" s="496" customFormat="1" ht="72" x14ac:dyDescent="0.25">
      <c r="A83" s="410" t="s">
        <v>755</v>
      </c>
      <c r="B83" s="408" t="s">
        <v>880</v>
      </c>
      <c r="C83" s="5">
        <v>1000</v>
      </c>
      <c r="D83" s="5">
        <v>1000</v>
      </c>
      <c r="E83" s="5">
        <v>1000</v>
      </c>
      <c r="F83" s="5">
        <v>1000</v>
      </c>
      <c r="G83" s="449" t="s">
        <v>1009</v>
      </c>
    </row>
    <row r="84" spans="1:7" s="496" customFormat="1" ht="34.5" x14ac:dyDescent="0.25">
      <c r="A84" s="435">
        <v>5</v>
      </c>
      <c r="B84" s="125" t="s">
        <v>1081</v>
      </c>
      <c r="C84" s="497">
        <f>SUM(C86:C106)</f>
        <v>14000</v>
      </c>
      <c r="D84" s="497">
        <f>SUM(D86:D106)</f>
        <v>14000</v>
      </c>
      <c r="E84" s="497">
        <f>SUM(E86:E106)</f>
        <v>14000</v>
      </c>
      <c r="F84" s="497">
        <f>SUM(F86:F106)</f>
        <v>14000</v>
      </c>
    </row>
    <row r="85" spans="1:7" s="496" customFormat="1" ht="18" x14ac:dyDescent="0.25">
      <c r="A85" s="410"/>
      <c r="B85" s="66" t="s">
        <v>9</v>
      </c>
      <c r="C85" s="409"/>
      <c r="D85" s="409"/>
      <c r="E85" s="409"/>
      <c r="F85" s="409"/>
    </row>
    <row r="86" spans="1:7" s="496" customFormat="1" ht="126" x14ac:dyDescent="0.25">
      <c r="A86" s="410" t="s">
        <v>759</v>
      </c>
      <c r="B86" s="408" t="s">
        <v>1047</v>
      </c>
      <c r="C86" s="5">
        <v>1500</v>
      </c>
      <c r="D86" s="5">
        <v>1500</v>
      </c>
      <c r="E86" s="5">
        <v>1500</v>
      </c>
      <c r="F86" s="5">
        <v>1500</v>
      </c>
      <c r="G86" s="449" t="s">
        <v>1009</v>
      </c>
    </row>
    <row r="87" spans="1:7" s="496" customFormat="1" ht="90" x14ac:dyDescent="0.25">
      <c r="A87" s="410" t="s">
        <v>760</v>
      </c>
      <c r="B87" s="408" t="s">
        <v>1048</v>
      </c>
      <c r="C87" s="5">
        <v>700</v>
      </c>
      <c r="D87" s="5">
        <v>700</v>
      </c>
      <c r="E87" s="5">
        <v>700</v>
      </c>
      <c r="F87" s="5">
        <v>700</v>
      </c>
      <c r="G87" s="449" t="s">
        <v>1009</v>
      </c>
    </row>
    <row r="88" spans="1:7" s="496" customFormat="1" ht="90" x14ac:dyDescent="0.25">
      <c r="A88" s="410" t="s">
        <v>761</v>
      </c>
      <c r="B88" s="408" t="s">
        <v>1049</v>
      </c>
      <c r="C88" s="5">
        <v>800</v>
      </c>
      <c r="D88" s="5">
        <v>800</v>
      </c>
      <c r="E88" s="5">
        <v>800</v>
      </c>
      <c r="F88" s="5">
        <v>800</v>
      </c>
      <c r="G88" s="449" t="s">
        <v>1009</v>
      </c>
    </row>
    <row r="89" spans="1:7" s="496" customFormat="1" ht="90" x14ac:dyDescent="0.25">
      <c r="A89" s="410" t="s">
        <v>861</v>
      </c>
      <c r="B89" s="408" t="s">
        <v>1050</v>
      </c>
      <c r="C89" s="5">
        <v>500</v>
      </c>
      <c r="D89" s="5">
        <v>500</v>
      </c>
      <c r="E89" s="5">
        <v>500</v>
      </c>
      <c r="F89" s="5">
        <v>500</v>
      </c>
      <c r="G89" s="449" t="s">
        <v>1009</v>
      </c>
    </row>
    <row r="90" spans="1:7" s="496" customFormat="1" ht="90" x14ac:dyDescent="0.25">
      <c r="A90" s="410" t="s">
        <v>862</v>
      </c>
      <c r="B90" s="408" t="s">
        <v>1051</v>
      </c>
      <c r="C90" s="5">
        <v>500</v>
      </c>
      <c r="D90" s="5">
        <v>500</v>
      </c>
      <c r="E90" s="5">
        <v>500</v>
      </c>
      <c r="F90" s="5">
        <v>500</v>
      </c>
      <c r="G90" s="449" t="s">
        <v>1009</v>
      </c>
    </row>
    <row r="91" spans="1:7" s="496" customFormat="1" ht="90" x14ac:dyDescent="0.25">
      <c r="A91" s="410" t="s">
        <v>863</v>
      </c>
      <c r="B91" s="408" t="s">
        <v>1052</v>
      </c>
      <c r="C91" s="5">
        <v>1000</v>
      </c>
      <c r="D91" s="5">
        <v>1000</v>
      </c>
      <c r="E91" s="5">
        <v>1000</v>
      </c>
      <c r="F91" s="5">
        <v>1000</v>
      </c>
      <c r="G91" s="449" t="s">
        <v>1009</v>
      </c>
    </row>
    <row r="92" spans="1:7" s="496" customFormat="1" ht="90" x14ac:dyDescent="0.25">
      <c r="A92" s="410" t="s">
        <v>864</v>
      </c>
      <c r="B92" s="408" t="s">
        <v>1053</v>
      </c>
      <c r="C92" s="5">
        <v>800</v>
      </c>
      <c r="D92" s="5">
        <v>800</v>
      </c>
      <c r="E92" s="5">
        <v>800</v>
      </c>
      <c r="F92" s="5">
        <v>800</v>
      </c>
      <c r="G92" s="449" t="s">
        <v>1009</v>
      </c>
    </row>
    <row r="93" spans="1:7" s="496" customFormat="1" ht="126" x14ac:dyDescent="0.25">
      <c r="A93" s="410" t="s">
        <v>865</v>
      </c>
      <c r="B93" s="408" t="s">
        <v>1054</v>
      </c>
      <c r="C93" s="5">
        <v>1500</v>
      </c>
      <c r="D93" s="5">
        <v>1500</v>
      </c>
      <c r="E93" s="5">
        <v>1500</v>
      </c>
      <c r="F93" s="5">
        <v>1500</v>
      </c>
      <c r="G93" s="449" t="s">
        <v>1009</v>
      </c>
    </row>
    <row r="94" spans="1:7" s="496" customFormat="1" ht="90" x14ac:dyDescent="0.25">
      <c r="A94" s="410" t="s">
        <v>866</v>
      </c>
      <c r="B94" s="408" t="s">
        <v>1055</v>
      </c>
      <c r="C94" s="5">
        <v>400</v>
      </c>
      <c r="D94" s="5">
        <v>400</v>
      </c>
      <c r="E94" s="5">
        <v>400</v>
      </c>
      <c r="F94" s="5">
        <v>400</v>
      </c>
      <c r="G94" s="449" t="s">
        <v>1009</v>
      </c>
    </row>
    <row r="95" spans="1:7" s="496" customFormat="1" ht="108" x14ac:dyDescent="0.25">
      <c r="A95" s="410" t="s">
        <v>867</v>
      </c>
      <c r="B95" s="408" t="s">
        <v>1056</v>
      </c>
      <c r="C95" s="5">
        <v>200</v>
      </c>
      <c r="D95" s="5">
        <v>200</v>
      </c>
      <c r="E95" s="5">
        <v>200</v>
      </c>
      <c r="F95" s="5">
        <v>200</v>
      </c>
      <c r="G95" s="449" t="s">
        <v>1009</v>
      </c>
    </row>
    <row r="96" spans="1:7" s="496" customFormat="1" ht="90" x14ac:dyDescent="0.25">
      <c r="A96" s="410" t="s">
        <v>868</v>
      </c>
      <c r="B96" s="408" t="s">
        <v>1057</v>
      </c>
      <c r="C96" s="5">
        <v>1800</v>
      </c>
      <c r="D96" s="5">
        <v>1800</v>
      </c>
      <c r="E96" s="5">
        <v>1800</v>
      </c>
      <c r="F96" s="5">
        <v>1800</v>
      </c>
      <c r="G96" s="449" t="s">
        <v>1009</v>
      </c>
    </row>
    <row r="97" spans="1:7" s="496" customFormat="1" ht="90" x14ac:dyDescent="0.25">
      <c r="A97" s="410" t="s">
        <v>869</v>
      </c>
      <c r="B97" s="408" t="s">
        <v>1058</v>
      </c>
      <c r="C97" s="5">
        <v>900</v>
      </c>
      <c r="D97" s="5">
        <v>900</v>
      </c>
      <c r="E97" s="5">
        <v>900</v>
      </c>
      <c r="F97" s="5">
        <v>900</v>
      </c>
      <c r="G97" s="449" t="s">
        <v>1009</v>
      </c>
    </row>
    <row r="98" spans="1:7" s="496" customFormat="1" ht="90" x14ac:dyDescent="0.25">
      <c r="A98" s="410" t="s">
        <v>870</v>
      </c>
      <c r="B98" s="408" t="s">
        <v>1059</v>
      </c>
      <c r="C98" s="5">
        <v>600</v>
      </c>
      <c r="D98" s="5">
        <v>600</v>
      </c>
      <c r="E98" s="5">
        <v>600</v>
      </c>
      <c r="F98" s="5">
        <v>600</v>
      </c>
      <c r="G98" s="449" t="s">
        <v>1009</v>
      </c>
    </row>
    <row r="99" spans="1:7" s="496" customFormat="1" ht="90" x14ac:dyDescent="0.25">
      <c r="A99" s="410" t="s">
        <v>871</v>
      </c>
      <c r="B99" s="408" t="s">
        <v>1060</v>
      </c>
      <c r="C99" s="5">
        <v>300</v>
      </c>
      <c r="D99" s="5">
        <v>300</v>
      </c>
      <c r="E99" s="5">
        <v>300</v>
      </c>
      <c r="F99" s="5">
        <v>300</v>
      </c>
      <c r="G99" s="449" t="s">
        <v>1009</v>
      </c>
    </row>
    <row r="100" spans="1:7" s="496" customFormat="1" ht="90" x14ac:dyDescent="0.25">
      <c r="A100" s="410" t="s">
        <v>872</v>
      </c>
      <c r="B100" s="408" t="s">
        <v>1064</v>
      </c>
      <c r="C100" s="5">
        <v>500</v>
      </c>
      <c r="D100" s="5">
        <v>500</v>
      </c>
      <c r="E100" s="5">
        <v>500</v>
      </c>
      <c r="F100" s="5">
        <v>500</v>
      </c>
      <c r="G100" s="449" t="s">
        <v>1009</v>
      </c>
    </row>
    <row r="101" spans="1:7" s="496" customFormat="1" ht="108" x14ac:dyDescent="0.25">
      <c r="A101" s="410" t="s">
        <v>873</v>
      </c>
      <c r="B101" s="408" t="s">
        <v>1065</v>
      </c>
      <c r="C101" s="5">
        <v>300</v>
      </c>
      <c r="D101" s="5">
        <v>300</v>
      </c>
      <c r="E101" s="5">
        <v>300</v>
      </c>
      <c r="F101" s="5">
        <v>300</v>
      </c>
      <c r="G101" s="449" t="s">
        <v>1009</v>
      </c>
    </row>
    <row r="102" spans="1:7" s="496" customFormat="1" ht="108" x14ac:dyDescent="0.25">
      <c r="A102" s="410" t="s">
        <v>874</v>
      </c>
      <c r="B102" s="408" t="s">
        <v>1066</v>
      </c>
      <c r="C102" s="5">
        <v>300</v>
      </c>
      <c r="D102" s="5">
        <v>300</v>
      </c>
      <c r="E102" s="5">
        <v>300</v>
      </c>
      <c r="F102" s="5">
        <v>300</v>
      </c>
      <c r="G102" s="449" t="s">
        <v>1009</v>
      </c>
    </row>
    <row r="103" spans="1:7" s="496" customFormat="1" ht="126" x14ac:dyDescent="0.25">
      <c r="A103" s="410" t="s">
        <v>875</v>
      </c>
      <c r="B103" s="408" t="s">
        <v>1067</v>
      </c>
      <c r="C103" s="5">
        <v>700</v>
      </c>
      <c r="D103" s="5">
        <v>700</v>
      </c>
      <c r="E103" s="5">
        <v>700</v>
      </c>
      <c r="F103" s="5">
        <v>700</v>
      </c>
      <c r="G103" s="449" t="s">
        <v>1009</v>
      </c>
    </row>
    <row r="104" spans="1:7" s="496" customFormat="1" ht="90" x14ac:dyDescent="0.25">
      <c r="A104" s="410" t="s">
        <v>876</v>
      </c>
      <c r="B104" s="408" t="s">
        <v>1061</v>
      </c>
      <c r="C104" s="5">
        <v>300</v>
      </c>
      <c r="D104" s="5">
        <v>300</v>
      </c>
      <c r="E104" s="5">
        <v>300</v>
      </c>
      <c r="F104" s="5">
        <v>300</v>
      </c>
      <c r="G104" s="449" t="s">
        <v>1009</v>
      </c>
    </row>
    <row r="105" spans="1:7" s="496" customFormat="1" ht="90" x14ac:dyDescent="0.25">
      <c r="A105" s="410" t="s">
        <v>877</v>
      </c>
      <c r="B105" s="408" t="s">
        <v>1062</v>
      </c>
      <c r="C105" s="5">
        <v>200</v>
      </c>
      <c r="D105" s="5">
        <v>200</v>
      </c>
      <c r="E105" s="5">
        <v>200</v>
      </c>
      <c r="F105" s="5">
        <v>200</v>
      </c>
      <c r="G105" s="449" t="s">
        <v>1009</v>
      </c>
    </row>
    <row r="106" spans="1:7" s="496" customFormat="1" ht="90" x14ac:dyDescent="0.25">
      <c r="A106" s="410" t="s">
        <v>878</v>
      </c>
      <c r="B106" s="408" t="s">
        <v>1063</v>
      </c>
      <c r="C106" s="5">
        <v>200</v>
      </c>
      <c r="D106" s="5">
        <v>200</v>
      </c>
      <c r="E106" s="5">
        <v>200</v>
      </c>
      <c r="F106" s="5">
        <v>200</v>
      </c>
      <c r="G106" s="449" t="s">
        <v>1009</v>
      </c>
    </row>
    <row r="107" spans="1:7" ht="34.5" x14ac:dyDescent="0.25">
      <c r="A107" s="9">
        <v>6</v>
      </c>
      <c r="B107" s="125" t="s">
        <v>13</v>
      </c>
      <c r="C107" s="497">
        <v>7346</v>
      </c>
      <c r="D107" s="497">
        <v>7346</v>
      </c>
      <c r="E107" s="497">
        <v>7346</v>
      </c>
      <c r="F107" s="497">
        <v>7346</v>
      </c>
    </row>
    <row r="108" spans="1:7" ht="69" x14ac:dyDescent="0.25">
      <c r="A108" s="468">
        <v>7</v>
      </c>
      <c r="B108" s="469" t="s">
        <v>1184</v>
      </c>
      <c r="C108" s="66">
        <f>C110</f>
        <v>10926.4</v>
      </c>
      <c r="D108" s="66">
        <f t="shared" ref="D108:F108" si="15">D110</f>
        <v>10926.4</v>
      </c>
      <c r="E108" s="66">
        <f t="shared" si="15"/>
        <v>10926.4</v>
      </c>
      <c r="F108" s="66">
        <f t="shared" si="15"/>
        <v>10926.4</v>
      </c>
    </row>
    <row r="109" spans="1:7" ht="18" x14ac:dyDescent="0.25">
      <c r="B109" s="66" t="s">
        <v>9</v>
      </c>
      <c r="C109" s="1"/>
      <c r="D109" s="1"/>
      <c r="E109" s="1"/>
      <c r="F109" s="1"/>
    </row>
    <row r="110" spans="1:7" ht="234" x14ac:dyDescent="0.25">
      <c r="A110" s="470" t="s">
        <v>998</v>
      </c>
      <c r="B110" s="145" t="s">
        <v>1186</v>
      </c>
      <c r="C110" s="1">
        <v>10926.4</v>
      </c>
      <c r="D110" s="1">
        <v>10926.4</v>
      </c>
      <c r="E110" s="1">
        <v>10926.4</v>
      </c>
      <c r="F110" s="1">
        <v>10926.4</v>
      </c>
    </row>
  </sheetData>
  <mergeCells count="4">
    <mergeCell ref="A6:F6"/>
    <mergeCell ref="A1:F1"/>
    <mergeCell ref="A2:F2"/>
    <mergeCell ref="A4:F4"/>
  </mergeCells>
  <pageMargins left="0.23622047244094499" right="0.23622047244094499" top="0.15748031496063" bottom="0.15748031496063" header="0.31496062992126" footer="0.17"/>
  <pageSetup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opLeftCell="A175" zoomScale="85" zoomScaleNormal="85" workbookViewId="0">
      <selection activeCell="J162" sqref="A162:XFD174"/>
    </sheetView>
  </sheetViews>
  <sheetFormatPr defaultRowHeight="15" x14ac:dyDescent="0.25"/>
  <cols>
    <col min="1" max="1" width="11" style="194" customWidth="1"/>
    <col min="2" max="2" width="11.7109375" style="194" customWidth="1"/>
    <col min="3" max="3" width="25.42578125" style="194" customWidth="1"/>
    <col min="4" max="5" width="17.5703125" style="194" customWidth="1"/>
    <col min="6" max="6" width="13.7109375" style="194" customWidth="1"/>
    <col min="7" max="7" width="17.42578125" style="194" customWidth="1"/>
    <col min="8" max="8" width="12.5703125" style="194" customWidth="1"/>
    <col min="9" max="9" width="13" style="194" customWidth="1"/>
    <col min="10" max="10" width="9.140625" style="194"/>
    <col min="11" max="11" width="10" style="194" bestFit="1" customWidth="1"/>
    <col min="12" max="256" width="9.140625" style="194"/>
    <col min="257" max="257" width="11" style="194" customWidth="1"/>
    <col min="258" max="258" width="11.7109375" style="194" customWidth="1"/>
    <col min="259" max="259" width="21.28515625" style="194" customWidth="1"/>
    <col min="260" max="261" width="17.5703125" style="194" customWidth="1"/>
    <col min="262" max="262" width="19.5703125" style="194" customWidth="1"/>
    <col min="263" max="263" width="17.85546875" style="194" customWidth="1"/>
    <col min="264" max="264" width="18.140625" style="194" customWidth="1"/>
    <col min="265" max="265" width="16" style="194" customWidth="1"/>
    <col min="266" max="266" width="9.140625" style="194"/>
    <col min="267" max="267" width="10" style="194" bestFit="1" customWidth="1"/>
    <col min="268" max="512" width="9.140625" style="194"/>
    <col min="513" max="513" width="11" style="194" customWidth="1"/>
    <col min="514" max="514" width="11.7109375" style="194" customWidth="1"/>
    <col min="515" max="515" width="21.28515625" style="194" customWidth="1"/>
    <col min="516" max="517" width="17.5703125" style="194" customWidth="1"/>
    <col min="518" max="518" width="19.5703125" style="194" customWidth="1"/>
    <col min="519" max="519" width="17.85546875" style="194" customWidth="1"/>
    <col min="520" max="520" width="18.140625" style="194" customWidth="1"/>
    <col min="521" max="521" width="16" style="194" customWidth="1"/>
    <col min="522" max="522" width="9.140625" style="194"/>
    <col min="523" max="523" width="10" style="194" bestFit="1" customWidth="1"/>
    <col min="524" max="768" width="9.140625" style="194"/>
    <col min="769" max="769" width="11" style="194" customWidth="1"/>
    <col min="770" max="770" width="11.7109375" style="194" customWidth="1"/>
    <col min="771" max="771" width="21.28515625" style="194" customWidth="1"/>
    <col min="772" max="773" width="17.5703125" style="194" customWidth="1"/>
    <col min="774" max="774" width="19.5703125" style="194" customWidth="1"/>
    <col min="775" max="775" width="17.85546875" style="194" customWidth="1"/>
    <col min="776" max="776" width="18.140625" style="194" customWidth="1"/>
    <col min="777" max="777" width="16" style="194" customWidth="1"/>
    <col min="778" max="778" width="9.140625" style="194"/>
    <col min="779" max="779" width="10" style="194" bestFit="1" customWidth="1"/>
    <col min="780" max="1024" width="9.140625" style="194"/>
    <col min="1025" max="1025" width="11" style="194" customWidth="1"/>
    <col min="1026" max="1026" width="11.7109375" style="194" customWidth="1"/>
    <col min="1027" max="1027" width="21.28515625" style="194" customWidth="1"/>
    <col min="1028" max="1029" width="17.5703125" style="194" customWidth="1"/>
    <col min="1030" max="1030" width="19.5703125" style="194" customWidth="1"/>
    <col min="1031" max="1031" width="17.85546875" style="194" customWidth="1"/>
    <col min="1032" max="1032" width="18.140625" style="194" customWidth="1"/>
    <col min="1033" max="1033" width="16" style="194" customWidth="1"/>
    <col min="1034" max="1034" width="9.140625" style="194"/>
    <col min="1035" max="1035" width="10" style="194" bestFit="1" customWidth="1"/>
    <col min="1036" max="1280" width="9.140625" style="194"/>
    <col min="1281" max="1281" width="11" style="194" customWidth="1"/>
    <col min="1282" max="1282" width="11.7109375" style="194" customWidth="1"/>
    <col min="1283" max="1283" width="21.28515625" style="194" customWidth="1"/>
    <col min="1284" max="1285" width="17.5703125" style="194" customWidth="1"/>
    <col min="1286" max="1286" width="19.5703125" style="194" customWidth="1"/>
    <col min="1287" max="1287" width="17.85546875" style="194" customWidth="1"/>
    <col min="1288" max="1288" width="18.140625" style="194" customWidth="1"/>
    <col min="1289" max="1289" width="16" style="194" customWidth="1"/>
    <col min="1290" max="1290" width="9.140625" style="194"/>
    <col min="1291" max="1291" width="10" style="194" bestFit="1" customWidth="1"/>
    <col min="1292" max="1536" width="9.140625" style="194"/>
    <col min="1537" max="1537" width="11" style="194" customWidth="1"/>
    <col min="1538" max="1538" width="11.7109375" style="194" customWidth="1"/>
    <col min="1539" max="1539" width="21.28515625" style="194" customWidth="1"/>
    <col min="1540" max="1541" width="17.5703125" style="194" customWidth="1"/>
    <col min="1542" max="1542" width="19.5703125" style="194" customWidth="1"/>
    <col min="1543" max="1543" width="17.85546875" style="194" customWidth="1"/>
    <col min="1544" max="1544" width="18.140625" style="194" customWidth="1"/>
    <col min="1545" max="1545" width="16" style="194" customWidth="1"/>
    <col min="1546" max="1546" width="9.140625" style="194"/>
    <col min="1547" max="1547" width="10" style="194" bestFit="1" customWidth="1"/>
    <col min="1548" max="1792" width="9.140625" style="194"/>
    <col min="1793" max="1793" width="11" style="194" customWidth="1"/>
    <col min="1794" max="1794" width="11.7109375" style="194" customWidth="1"/>
    <col min="1795" max="1795" width="21.28515625" style="194" customWidth="1"/>
    <col min="1796" max="1797" width="17.5703125" style="194" customWidth="1"/>
    <col min="1798" max="1798" width="19.5703125" style="194" customWidth="1"/>
    <col min="1799" max="1799" width="17.85546875" style="194" customWidth="1"/>
    <col min="1800" max="1800" width="18.140625" style="194" customWidth="1"/>
    <col min="1801" max="1801" width="16" style="194" customWidth="1"/>
    <col min="1802" max="1802" width="9.140625" style="194"/>
    <col min="1803" max="1803" width="10" style="194" bestFit="1" customWidth="1"/>
    <col min="1804" max="2048" width="9.140625" style="194"/>
    <col min="2049" max="2049" width="11" style="194" customWidth="1"/>
    <col min="2050" max="2050" width="11.7109375" style="194" customWidth="1"/>
    <col min="2051" max="2051" width="21.28515625" style="194" customWidth="1"/>
    <col min="2052" max="2053" width="17.5703125" style="194" customWidth="1"/>
    <col min="2054" max="2054" width="19.5703125" style="194" customWidth="1"/>
    <col min="2055" max="2055" width="17.85546875" style="194" customWidth="1"/>
    <col min="2056" max="2056" width="18.140625" style="194" customWidth="1"/>
    <col min="2057" max="2057" width="16" style="194" customWidth="1"/>
    <col min="2058" max="2058" width="9.140625" style="194"/>
    <col min="2059" max="2059" width="10" style="194" bestFit="1" customWidth="1"/>
    <col min="2060" max="2304" width="9.140625" style="194"/>
    <col min="2305" max="2305" width="11" style="194" customWidth="1"/>
    <col min="2306" max="2306" width="11.7109375" style="194" customWidth="1"/>
    <col min="2307" max="2307" width="21.28515625" style="194" customWidth="1"/>
    <col min="2308" max="2309" width="17.5703125" style="194" customWidth="1"/>
    <col min="2310" max="2310" width="19.5703125" style="194" customWidth="1"/>
    <col min="2311" max="2311" width="17.85546875" style="194" customWidth="1"/>
    <col min="2312" max="2312" width="18.140625" style="194" customWidth="1"/>
    <col min="2313" max="2313" width="16" style="194" customWidth="1"/>
    <col min="2314" max="2314" width="9.140625" style="194"/>
    <col min="2315" max="2315" width="10" style="194" bestFit="1" customWidth="1"/>
    <col min="2316" max="2560" width="9.140625" style="194"/>
    <col min="2561" max="2561" width="11" style="194" customWidth="1"/>
    <col min="2562" max="2562" width="11.7109375" style="194" customWidth="1"/>
    <col min="2563" max="2563" width="21.28515625" style="194" customWidth="1"/>
    <col min="2564" max="2565" width="17.5703125" style="194" customWidth="1"/>
    <col min="2566" max="2566" width="19.5703125" style="194" customWidth="1"/>
    <col min="2567" max="2567" width="17.85546875" style="194" customWidth="1"/>
    <col min="2568" max="2568" width="18.140625" style="194" customWidth="1"/>
    <col min="2569" max="2569" width="16" style="194" customWidth="1"/>
    <col min="2570" max="2570" width="9.140625" style="194"/>
    <col min="2571" max="2571" width="10" style="194" bestFit="1" customWidth="1"/>
    <col min="2572" max="2816" width="9.140625" style="194"/>
    <col min="2817" max="2817" width="11" style="194" customWidth="1"/>
    <col min="2818" max="2818" width="11.7109375" style="194" customWidth="1"/>
    <col min="2819" max="2819" width="21.28515625" style="194" customWidth="1"/>
    <col min="2820" max="2821" width="17.5703125" style="194" customWidth="1"/>
    <col min="2822" max="2822" width="19.5703125" style="194" customWidth="1"/>
    <col min="2823" max="2823" width="17.85546875" style="194" customWidth="1"/>
    <col min="2824" max="2824" width="18.140625" style="194" customWidth="1"/>
    <col min="2825" max="2825" width="16" style="194" customWidth="1"/>
    <col min="2826" max="2826" width="9.140625" style="194"/>
    <col min="2827" max="2827" width="10" style="194" bestFit="1" customWidth="1"/>
    <col min="2828" max="3072" width="9.140625" style="194"/>
    <col min="3073" max="3073" width="11" style="194" customWidth="1"/>
    <col min="3074" max="3074" width="11.7109375" style="194" customWidth="1"/>
    <col min="3075" max="3075" width="21.28515625" style="194" customWidth="1"/>
    <col min="3076" max="3077" width="17.5703125" style="194" customWidth="1"/>
    <col min="3078" max="3078" width="19.5703125" style="194" customWidth="1"/>
    <col min="3079" max="3079" width="17.85546875" style="194" customWidth="1"/>
    <col min="3080" max="3080" width="18.140625" style="194" customWidth="1"/>
    <col min="3081" max="3081" width="16" style="194" customWidth="1"/>
    <col min="3082" max="3082" width="9.140625" style="194"/>
    <col min="3083" max="3083" width="10" style="194" bestFit="1" customWidth="1"/>
    <col min="3084" max="3328" width="9.140625" style="194"/>
    <col min="3329" max="3329" width="11" style="194" customWidth="1"/>
    <col min="3330" max="3330" width="11.7109375" style="194" customWidth="1"/>
    <col min="3331" max="3331" width="21.28515625" style="194" customWidth="1"/>
    <col min="3332" max="3333" width="17.5703125" style="194" customWidth="1"/>
    <col min="3334" max="3334" width="19.5703125" style="194" customWidth="1"/>
    <col min="3335" max="3335" width="17.85546875" style="194" customWidth="1"/>
    <col min="3336" max="3336" width="18.140625" style="194" customWidth="1"/>
    <col min="3337" max="3337" width="16" style="194" customWidth="1"/>
    <col min="3338" max="3338" width="9.140625" style="194"/>
    <col min="3339" max="3339" width="10" style="194" bestFit="1" customWidth="1"/>
    <col min="3340" max="3584" width="9.140625" style="194"/>
    <col min="3585" max="3585" width="11" style="194" customWidth="1"/>
    <col min="3586" max="3586" width="11.7109375" style="194" customWidth="1"/>
    <col min="3587" max="3587" width="21.28515625" style="194" customWidth="1"/>
    <col min="3588" max="3589" width="17.5703125" style="194" customWidth="1"/>
    <col min="3590" max="3590" width="19.5703125" style="194" customWidth="1"/>
    <col min="3591" max="3591" width="17.85546875" style="194" customWidth="1"/>
    <col min="3592" max="3592" width="18.140625" style="194" customWidth="1"/>
    <col min="3593" max="3593" width="16" style="194" customWidth="1"/>
    <col min="3594" max="3594" width="9.140625" style="194"/>
    <col min="3595" max="3595" width="10" style="194" bestFit="1" customWidth="1"/>
    <col min="3596" max="3840" width="9.140625" style="194"/>
    <col min="3841" max="3841" width="11" style="194" customWidth="1"/>
    <col min="3842" max="3842" width="11.7109375" style="194" customWidth="1"/>
    <col min="3843" max="3843" width="21.28515625" style="194" customWidth="1"/>
    <col min="3844" max="3845" width="17.5703125" style="194" customWidth="1"/>
    <col min="3846" max="3846" width="19.5703125" style="194" customWidth="1"/>
    <col min="3847" max="3847" width="17.85546875" style="194" customWidth="1"/>
    <col min="3848" max="3848" width="18.140625" style="194" customWidth="1"/>
    <col min="3849" max="3849" width="16" style="194" customWidth="1"/>
    <col min="3850" max="3850" width="9.140625" style="194"/>
    <col min="3851" max="3851" width="10" style="194" bestFit="1" customWidth="1"/>
    <col min="3852" max="4096" width="9.140625" style="194"/>
    <col min="4097" max="4097" width="11" style="194" customWidth="1"/>
    <col min="4098" max="4098" width="11.7109375" style="194" customWidth="1"/>
    <col min="4099" max="4099" width="21.28515625" style="194" customWidth="1"/>
    <col min="4100" max="4101" width="17.5703125" style="194" customWidth="1"/>
    <col min="4102" max="4102" width="19.5703125" style="194" customWidth="1"/>
    <col min="4103" max="4103" width="17.85546875" style="194" customWidth="1"/>
    <col min="4104" max="4104" width="18.140625" style="194" customWidth="1"/>
    <col min="4105" max="4105" width="16" style="194" customWidth="1"/>
    <col min="4106" max="4106" width="9.140625" style="194"/>
    <col min="4107" max="4107" width="10" style="194" bestFit="1" customWidth="1"/>
    <col min="4108" max="4352" width="9.140625" style="194"/>
    <col min="4353" max="4353" width="11" style="194" customWidth="1"/>
    <col min="4354" max="4354" width="11.7109375" style="194" customWidth="1"/>
    <col min="4355" max="4355" width="21.28515625" style="194" customWidth="1"/>
    <col min="4356" max="4357" width="17.5703125" style="194" customWidth="1"/>
    <col min="4358" max="4358" width="19.5703125" style="194" customWidth="1"/>
    <col min="4359" max="4359" width="17.85546875" style="194" customWidth="1"/>
    <col min="4360" max="4360" width="18.140625" style="194" customWidth="1"/>
    <col min="4361" max="4361" width="16" style="194" customWidth="1"/>
    <col min="4362" max="4362" width="9.140625" style="194"/>
    <col min="4363" max="4363" width="10" style="194" bestFit="1" customWidth="1"/>
    <col min="4364" max="4608" width="9.140625" style="194"/>
    <col min="4609" max="4609" width="11" style="194" customWidth="1"/>
    <col min="4610" max="4610" width="11.7109375" style="194" customWidth="1"/>
    <col min="4611" max="4611" width="21.28515625" style="194" customWidth="1"/>
    <col min="4612" max="4613" width="17.5703125" style="194" customWidth="1"/>
    <col min="4614" max="4614" width="19.5703125" style="194" customWidth="1"/>
    <col min="4615" max="4615" width="17.85546875" style="194" customWidth="1"/>
    <col min="4616" max="4616" width="18.140625" style="194" customWidth="1"/>
    <col min="4617" max="4617" width="16" style="194" customWidth="1"/>
    <col min="4618" max="4618" width="9.140625" style="194"/>
    <col min="4619" max="4619" width="10" style="194" bestFit="1" customWidth="1"/>
    <col min="4620" max="4864" width="9.140625" style="194"/>
    <col min="4865" max="4865" width="11" style="194" customWidth="1"/>
    <col min="4866" max="4866" width="11.7109375" style="194" customWidth="1"/>
    <col min="4867" max="4867" width="21.28515625" style="194" customWidth="1"/>
    <col min="4868" max="4869" width="17.5703125" style="194" customWidth="1"/>
    <col min="4870" max="4870" width="19.5703125" style="194" customWidth="1"/>
    <col min="4871" max="4871" width="17.85546875" style="194" customWidth="1"/>
    <col min="4872" max="4872" width="18.140625" style="194" customWidth="1"/>
    <col min="4873" max="4873" width="16" style="194" customWidth="1"/>
    <col min="4874" max="4874" width="9.140625" style="194"/>
    <col min="4875" max="4875" width="10" style="194" bestFit="1" customWidth="1"/>
    <col min="4876" max="5120" width="9.140625" style="194"/>
    <col min="5121" max="5121" width="11" style="194" customWidth="1"/>
    <col min="5122" max="5122" width="11.7109375" style="194" customWidth="1"/>
    <col min="5123" max="5123" width="21.28515625" style="194" customWidth="1"/>
    <col min="5124" max="5125" width="17.5703125" style="194" customWidth="1"/>
    <col min="5126" max="5126" width="19.5703125" style="194" customWidth="1"/>
    <col min="5127" max="5127" width="17.85546875" style="194" customWidth="1"/>
    <col min="5128" max="5128" width="18.140625" style="194" customWidth="1"/>
    <col min="5129" max="5129" width="16" style="194" customWidth="1"/>
    <col min="5130" max="5130" width="9.140625" style="194"/>
    <col min="5131" max="5131" width="10" style="194" bestFit="1" customWidth="1"/>
    <col min="5132" max="5376" width="9.140625" style="194"/>
    <col min="5377" max="5377" width="11" style="194" customWidth="1"/>
    <col min="5378" max="5378" width="11.7109375" style="194" customWidth="1"/>
    <col min="5379" max="5379" width="21.28515625" style="194" customWidth="1"/>
    <col min="5380" max="5381" width="17.5703125" style="194" customWidth="1"/>
    <col min="5382" max="5382" width="19.5703125" style="194" customWidth="1"/>
    <col min="5383" max="5383" width="17.85546875" style="194" customWidth="1"/>
    <col min="5384" max="5384" width="18.140625" style="194" customWidth="1"/>
    <col min="5385" max="5385" width="16" style="194" customWidth="1"/>
    <col min="5386" max="5386" width="9.140625" style="194"/>
    <col min="5387" max="5387" width="10" style="194" bestFit="1" customWidth="1"/>
    <col min="5388" max="5632" width="9.140625" style="194"/>
    <col min="5633" max="5633" width="11" style="194" customWidth="1"/>
    <col min="5634" max="5634" width="11.7109375" style="194" customWidth="1"/>
    <col min="5635" max="5635" width="21.28515625" style="194" customWidth="1"/>
    <col min="5636" max="5637" width="17.5703125" style="194" customWidth="1"/>
    <col min="5638" max="5638" width="19.5703125" style="194" customWidth="1"/>
    <col min="5639" max="5639" width="17.85546875" style="194" customWidth="1"/>
    <col min="5640" max="5640" width="18.140625" style="194" customWidth="1"/>
    <col min="5641" max="5641" width="16" style="194" customWidth="1"/>
    <col min="5642" max="5642" width="9.140625" style="194"/>
    <col min="5643" max="5643" width="10" style="194" bestFit="1" customWidth="1"/>
    <col min="5644" max="5888" width="9.140625" style="194"/>
    <col min="5889" max="5889" width="11" style="194" customWidth="1"/>
    <col min="5890" max="5890" width="11.7109375" style="194" customWidth="1"/>
    <col min="5891" max="5891" width="21.28515625" style="194" customWidth="1"/>
    <col min="5892" max="5893" width="17.5703125" style="194" customWidth="1"/>
    <col min="5894" max="5894" width="19.5703125" style="194" customWidth="1"/>
    <col min="5895" max="5895" width="17.85546875" style="194" customWidth="1"/>
    <col min="5896" max="5896" width="18.140625" style="194" customWidth="1"/>
    <col min="5897" max="5897" width="16" style="194" customWidth="1"/>
    <col min="5898" max="5898" width="9.140625" style="194"/>
    <col min="5899" max="5899" width="10" style="194" bestFit="1" customWidth="1"/>
    <col min="5900" max="6144" width="9.140625" style="194"/>
    <col min="6145" max="6145" width="11" style="194" customWidth="1"/>
    <col min="6146" max="6146" width="11.7109375" style="194" customWidth="1"/>
    <col min="6147" max="6147" width="21.28515625" style="194" customWidth="1"/>
    <col min="6148" max="6149" width="17.5703125" style="194" customWidth="1"/>
    <col min="6150" max="6150" width="19.5703125" style="194" customWidth="1"/>
    <col min="6151" max="6151" width="17.85546875" style="194" customWidth="1"/>
    <col min="6152" max="6152" width="18.140625" style="194" customWidth="1"/>
    <col min="6153" max="6153" width="16" style="194" customWidth="1"/>
    <col min="6154" max="6154" width="9.140625" style="194"/>
    <col min="6155" max="6155" width="10" style="194" bestFit="1" customWidth="1"/>
    <col min="6156" max="6400" width="9.140625" style="194"/>
    <col min="6401" max="6401" width="11" style="194" customWidth="1"/>
    <col min="6402" max="6402" width="11.7109375" style="194" customWidth="1"/>
    <col min="6403" max="6403" width="21.28515625" style="194" customWidth="1"/>
    <col min="6404" max="6405" width="17.5703125" style="194" customWidth="1"/>
    <col min="6406" max="6406" width="19.5703125" style="194" customWidth="1"/>
    <col min="6407" max="6407" width="17.85546875" style="194" customWidth="1"/>
    <col min="6408" max="6408" width="18.140625" style="194" customWidth="1"/>
    <col min="6409" max="6409" width="16" style="194" customWidth="1"/>
    <col min="6410" max="6410" width="9.140625" style="194"/>
    <col min="6411" max="6411" width="10" style="194" bestFit="1" customWidth="1"/>
    <col min="6412" max="6656" width="9.140625" style="194"/>
    <col min="6657" max="6657" width="11" style="194" customWidth="1"/>
    <col min="6658" max="6658" width="11.7109375" style="194" customWidth="1"/>
    <col min="6659" max="6659" width="21.28515625" style="194" customWidth="1"/>
    <col min="6660" max="6661" width="17.5703125" style="194" customWidth="1"/>
    <col min="6662" max="6662" width="19.5703125" style="194" customWidth="1"/>
    <col min="6663" max="6663" width="17.85546875" style="194" customWidth="1"/>
    <col min="6664" max="6664" width="18.140625" style="194" customWidth="1"/>
    <col min="6665" max="6665" width="16" style="194" customWidth="1"/>
    <col min="6666" max="6666" width="9.140625" style="194"/>
    <col min="6667" max="6667" width="10" style="194" bestFit="1" customWidth="1"/>
    <col min="6668" max="6912" width="9.140625" style="194"/>
    <col min="6913" max="6913" width="11" style="194" customWidth="1"/>
    <col min="6914" max="6914" width="11.7109375" style="194" customWidth="1"/>
    <col min="6915" max="6915" width="21.28515625" style="194" customWidth="1"/>
    <col min="6916" max="6917" width="17.5703125" style="194" customWidth="1"/>
    <col min="6918" max="6918" width="19.5703125" style="194" customWidth="1"/>
    <col min="6919" max="6919" width="17.85546875" style="194" customWidth="1"/>
    <col min="6920" max="6920" width="18.140625" style="194" customWidth="1"/>
    <col min="6921" max="6921" width="16" style="194" customWidth="1"/>
    <col min="6922" max="6922" width="9.140625" style="194"/>
    <col min="6923" max="6923" width="10" style="194" bestFit="1" customWidth="1"/>
    <col min="6924" max="7168" width="9.140625" style="194"/>
    <col min="7169" max="7169" width="11" style="194" customWidth="1"/>
    <col min="7170" max="7170" width="11.7109375" style="194" customWidth="1"/>
    <col min="7171" max="7171" width="21.28515625" style="194" customWidth="1"/>
    <col min="7172" max="7173" width="17.5703125" style="194" customWidth="1"/>
    <col min="7174" max="7174" width="19.5703125" style="194" customWidth="1"/>
    <col min="7175" max="7175" width="17.85546875" style="194" customWidth="1"/>
    <col min="7176" max="7176" width="18.140625" style="194" customWidth="1"/>
    <col min="7177" max="7177" width="16" style="194" customWidth="1"/>
    <col min="7178" max="7178" width="9.140625" style="194"/>
    <col min="7179" max="7179" width="10" style="194" bestFit="1" customWidth="1"/>
    <col min="7180" max="7424" width="9.140625" style="194"/>
    <col min="7425" max="7425" width="11" style="194" customWidth="1"/>
    <col min="7426" max="7426" width="11.7109375" style="194" customWidth="1"/>
    <col min="7427" max="7427" width="21.28515625" style="194" customWidth="1"/>
    <col min="7428" max="7429" width="17.5703125" style="194" customWidth="1"/>
    <col min="7430" max="7430" width="19.5703125" style="194" customWidth="1"/>
    <col min="7431" max="7431" width="17.85546875" style="194" customWidth="1"/>
    <col min="7432" max="7432" width="18.140625" style="194" customWidth="1"/>
    <col min="7433" max="7433" width="16" style="194" customWidth="1"/>
    <col min="7434" max="7434" width="9.140625" style="194"/>
    <col min="7435" max="7435" width="10" style="194" bestFit="1" customWidth="1"/>
    <col min="7436" max="7680" width="9.140625" style="194"/>
    <col min="7681" max="7681" width="11" style="194" customWidth="1"/>
    <col min="7682" max="7682" width="11.7109375" style="194" customWidth="1"/>
    <col min="7683" max="7683" width="21.28515625" style="194" customWidth="1"/>
    <col min="7684" max="7685" width="17.5703125" style="194" customWidth="1"/>
    <col min="7686" max="7686" width="19.5703125" style="194" customWidth="1"/>
    <col min="7687" max="7687" width="17.85546875" style="194" customWidth="1"/>
    <col min="7688" max="7688" width="18.140625" style="194" customWidth="1"/>
    <col min="7689" max="7689" width="16" style="194" customWidth="1"/>
    <col min="7690" max="7690" width="9.140625" style="194"/>
    <col min="7691" max="7691" width="10" style="194" bestFit="1" customWidth="1"/>
    <col min="7692" max="7936" width="9.140625" style="194"/>
    <col min="7937" max="7937" width="11" style="194" customWidth="1"/>
    <col min="7938" max="7938" width="11.7109375" style="194" customWidth="1"/>
    <col min="7939" max="7939" width="21.28515625" style="194" customWidth="1"/>
    <col min="7940" max="7941" width="17.5703125" style="194" customWidth="1"/>
    <col min="7942" max="7942" width="19.5703125" style="194" customWidth="1"/>
    <col min="7943" max="7943" width="17.85546875" style="194" customWidth="1"/>
    <col min="7944" max="7944" width="18.140625" style="194" customWidth="1"/>
    <col min="7945" max="7945" width="16" style="194" customWidth="1"/>
    <col min="7946" max="7946" width="9.140625" style="194"/>
    <col min="7947" max="7947" width="10" style="194" bestFit="1" customWidth="1"/>
    <col min="7948" max="8192" width="9.140625" style="194"/>
    <col min="8193" max="8193" width="11" style="194" customWidth="1"/>
    <col min="8194" max="8194" width="11.7109375" style="194" customWidth="1"/>
    <col min="8195" max="8195" width="21.28515625" style="194" customWidth="1"/>
    <col min="8196" max="8197" width="17.5703125" style="194" customWidth="1"/>
    <col min="8198" max="8198" width="19.5703125" style="194" customWidth="1"/>
    <col min="8199" max="8199" width="17.85546875" style="194" customWidth="1"/>
    <col min="8200" max="8200" width="18.140625" style="194" customWidth="1"/>
    <col min="8201" max="8201" width="16" style="194" customWidth="1"/>
    <col min="8202" max="8202" width="9.140625" style="194"/>
    <col min="8203" max="8203" width="10" style="194" bestFit="1" customWidth="1"/>
    <col min="8204" max="8448" width="9.140625" style="194"/>
    <col min="8449" max="8449" width="11" style="194" customWidth="1"/>
    <col min="8450" max="8450" width="11.7109375" style="194" customWidth="1"/>
    <col min="8451" max="8451" width="21.28515625" style="194" customWidth="1"/>
    <col min="8452" max="8453" width="17.5703125" style="194" customWidth="1"/>
    <col min="8454" max="8454" width="19.5703125" style="194" customWidth="1"/>
    <col min="8455" max="8455" width="17.85546875" style="194" customWidth="1"/>
    <col min="8456" max="8456" width="18.140625" style="194" customWidth="1"/>
    <col min="8457" max="8457" width="16" style="194" customWidth="1"/>
    <col min="8458" max="8458" width="9.140625" style="194"/>
    <col min="8459" max="8459" width="10" style="194" bestFit="1" customWidth="1"/>
    <col min="8460" max="8704" width="9.140625" style="194"/>
    <col min="8705" max="8705" width="11" style="194" customWidth="1"/>
    <col min="8706" max="8706" width="11.7109375" style="194" customWidth="1"/>
    <col min="8707" max="8707" width="21.28515625" style="194" customWidth="1"/>
    <col min="8708" max="8709" width="17.5703125" style="194" customWidth="1"/>
    <col min="8710" max="8710" width="19.5703125" style="194" customWidth="1"/>
    <col min="8711" max="8711" width="17.85546875" style="194" customWidth="1"/>
    <col min="8712" max="8712" width="18.140625" style="194" customWidth="1"/>
    <col min="8713" max="8713" width="16" style="194" customWidth="1"/>
    <col min="8714" max="8714" width="9.140625" style="194"/>
    <col min="8715" max="8715" width="10" style="194" bestFit="1" customWidth="1"/>
    <col min="8716" max="8960" width="9.140625" style="194"/>
    <col min="8961" max="8961" width="11" style="194" customWidth="1"/>
    <col min="8962" max="8962" width="11.7109375" style="194" customWidth="1"/>
    <col min="8963" max="8963" width="21.28515625" style="194" customWidth="1"/>
    <col min="8964" max="8965" width="17.5703125" style="194" customWidth="1"/>
    <col min="8966" max="8966" width="19.5703125" style="194" customWidth="1"/>
    <col min="8967" max="8967" width="17.85546875" style="194" customWidth="1"/>
    <col min="8968" max="8968" width="18.140625" style="194" customWidth="1"/>
    <col min="8969" max="8969" width="16" style="194" customWidth="1"/>
    <col min="8970" max="8970" width="9.140625" style="194"/>
    <col min="8971" max="8971" width="10" style="194" bestFit="1" customWidth="1"/>
    <col min="8972" max="9216" width="9.140625" style="194"/>
    <col min="9217" max="9217" width="11" style="194" customWidth="1"/>
    <col min="9218" max="9218" width="11.7109375" style="194" customWidth="1"/>
    <col min="9219" max="9219" width="21.28515625" style="194" customWidth="1"/>
    <col min="9220" max="9221" width="17.5703125" style="194" customWidth="1"/>
    <col min="9222" max="9222" width="19.5703125" style="194" customWidth="1"/>
    <col min="9223" max="9223" width="17.85546875" style="194" customWidth="1"/>
    <col min="9224" max="9224" width="18.140625" style="194" customWidth="1"/>
    <col min="9225" max="9225" width="16" style="194" customWidth="1"/>
    <col min="9226" max="9226" width="9.140625" style="194"/>
    <col min="9227" max="9227" width="10" style="194" bestFit="1" customWidth="1"/>
    <col min="9228" max="9472" width="9.140625" style="194"/>
    <col min="9473" max="9473" width="11" style="194" customWidth="1"/>
    <col min="9474" max="9474" width="11.7109375" style="194" customWidth="1"/>
    <col min="9475" max="9475" width="21.28515625" style="194" customWidth="1"/>
    <col min="9476" max="9477" width="17.5703125" style="194" customWidth="1"/>
    <col min="9478" max="9478" width="19.5703125" style="194" customWidth="1"/>
    <col min="9479" max="9479" width="17.85546875" style="194" customWidth="1"/>
    <col min="9480" max="9480" width="18.140625" style="194" customWidth="1"/>
    <col min="9481" max="9481" width="16" style="194" customWidth="1"/>
    <col min="9482" max="9482" width="9.140625" style="194"/>
    <col min="9483" max="9483" width="10" style="194" bestFit="1" customWidth="1"/>
    <col min="9484" max="9728" width="9.140625" style="194"/>
    <col min="9729" max="9729" width="11" style="194" customWidth="1"/>
    <col min="9730" max="9730" width="11.7109375" style="194" customWidth="1"/>
    <col min="9731" max="9731" width="21.28515625" style="194" customWidth="1"/>
    <col min="9732" max="9733" width="17.5703125" style="194" customWidth="1"/>
    <col min="9734" max="9734" width="19.5703125" style="194" customWidth="1"/>
    <col min="9735" max="9735" width="17.85546875" style="194" customWidth="1"/>
    <col min="9736" max="9736" width="18.140625" style="194" customWidth="1"/>
    <col min="9737" max="9737" width="16" style="194" customWidth="1"/>
    <col min="9738" max="9738" width="9.140625" style="194"/>
    <col min="9739" max="9739" width="10" style="194" bestFit="1" customWidth="1"/>
    <col min="9740" max="9984" width="9.140625" style="194"/>
    <col min="9985" max="9985" width="11" style="194" customWidth="1"/>
    <col min="9986" max="9986" width="11.7109375" style="194" customWidth="1"/>
    <col min="9987" max="9987" width="21.28515625" style="194" customWidth="1"/>
    <col min="9988" max="9989" width="17.5703125" style="194" customWidth="1"/>
    <col min="9990" max="9990" width="19.5703125" style="194" customWidth="1"/>
    <col min="9991" max="9991" width="17.85546875" style="194" customWidth="1"/>
    <col min="9992" max="9992" width="18.140625" style="194" customWidth="1"/>
    <col min="9993" max="9993" width="16" style="194" customWidth="1"/>
    <col min="9994" max="9994" width="9.140625" style="194"/>
    <col min="9995" max="9995" width="10" style="194" bestFit="1" customWidth="1"/>
    <col min="9996" max="10240" width="9.140625" style="194"/>
    <col min="10241" max="10241" width="11" style="194" customWidth="1"/>
    <col min="10242" max="10242" width="11.7109375" style="194" customWidth="1"/>
    <col min="10243" max="10243" width="21.28515625" style="194" customWidth="1"/>
    <col min="10244" max="10245" width="17.5703125" style="194" customWidth="1"/>
    <col min="10246" max="10246" width="19.5703125" style="194" customWidth="1"/>
    <col min="10247" max="10247" width="17.85546875" style="194" customWidth="1"/>
    <col min="10248" max="10248" width="18.140625" style="194" customWidth="1"/>
    <col min="10249" max="10249" width="16" style="194" customWidth="1"/>
    <col min="10250" max="10250" width="9.140625" style="194"/>
    <col min="10251" max="10251" width="10" style="194" bestFit="1" customWidth="1"/>
    <col min="10252" max="10496" width="9.140625" style="194"/>
    <col min="10497" max="10497" width="11" style="194" customWidth="1"/>
    <col min="10498" max="10498" width="11.7109375" style="194" customWidth="1"/>
    <col min="10499" max="10499" width="21.28515625" style="194" customWidth="1"/>
    <col min="10500" max="10501" width="17.5703125" style="194" customWidth="1"/>
    <col min="10502" max="10502" width="19.5703125" style="194" customWidth="1"/>
    <col min="10503" max="10503" width="17.85546875" style="194" customWidth="1"/>
    <col min="10504" max="10504" width="18.140625" style="194" customWidth="1"/>
    <col min="10505" max="10505" width="16" style="194" customWidth="1"/>
    <col min="10506" max="10506" width="9.140625" style="194"/>
    <col min="10507" max="10507" width="10" style="194" bestFit="1" customWidth="1"/>
    <col min="10508" max="10752" width="9.140625" style="194"/>
    <col min="10753" max="10753" width="11" style="194" customWidth="1"/>
    <col min="10754" max="10754" width="11.7109375" style="194" customWidth="1"/>
    <col min="10755" max="10755" width="21.28515625" style="194" customWidth="1"/>
    <col min="10756" max="10757" width="17.5703125" style="194" customWidth="1"/>
    <col min="10758" max="10758" width="19.5703125" style="194" customWidth="1"/>
    <col min="10759" max="10759" width="17.85546875" style="194" customWidth="1"/>
    <col min="10760" max="10760" width="18.140625" style="194" customWidth="1"/>
    <col min="10761" max="10761" width="16" style="194" customWidth="1"/>
    <col min="10762" max="10762" width="9.140625" style="194"/>
    <col min="10763" max="10763" width="10" style="194" bestFit="1" customWidth="1"/>
    <col min="10764" max="11008" width="9.140625" style="194"/>
    <col min="11009" max="11009" width="11" style="194" customWidth="1"/>
    <col min="11010" max="11010" width="11.7109375" style="194" customWidth="1"/>
    <col min="11011" max="11011" width="21.28515625" style="194" customWidth="1"/>
    <col min="11012" max="11013" width="17.5703125" style="194" customWidth="1"/>
    <col min="11014" max="11014" width="19.5703125" style="194" customWidth="1"/>
    <col min="11015" max="11015" width="17.85546875" style="194" customWidth="1"/>
    <col min="11016" max="11016" width="18.140625" style="194" customWidth="1"/>
    <col min="11017" max="11017" width="16" style="194" customWidth="1"/>
    <col min="11018" max="11018" width="9.140625" style="194"/>
    <col min="11019" max="11019" width="10" style="194" bestFit="1" customWidth="1"/>
    <col min="11020" max="11264" width="9.140625" style="194"/>
    <col min="11265" max="11265" width="11" style="194" customWidth="1"/>
    <col min="11266" max="11266" width="11.7109375" style="194" customWidth="1"/>
    <col min="11267" max="11267" width="21.28515625" style="194" customWidth="1"/>
    <col min="11268" max="11269" width="17.5703125" style="194" customWidth="1"/>
    <col min="11270" max="11270" width="19.5703125" style="194" customWidth="1"/>
    <col min="11271" max="11271" width="17.85546875" style="194" customWidth="1"/>
    <col min="11272" max="11272" width="18.140625" style="194" customWidth="1"/>
    <col min="11273" max="11273" width="16" style="194" customWidth="1"/>
    <col min="11274" max="11274" width="9.140625" style="194"/>
    <col min="11275" max="11275" width="10" style="194" bestFit="1" customWidth="1"/>
    <col min="11276" max="11520" width="9.140625" style="194"/>
    <col min="11521" max="11521" width="11" style="194" customWidth="1"/>
    <col min="11522" max="11522" width="11.7109375" style="194" customWidth="1"/>
    <col min="11523" max="11523" width="21.28515625" style="194" customWidth="1"/>
    <col min="11524" max="11525" width="17.5703125" style="194" customWidth="1"/>
    <col min="11526" max="11526" width="19.5703125" style="194" customWidth="1"/>
    <col min="11527" max="11527" width="17.85546875" style="194" customWidth="1"/>
    <col min="11528" max="11528" width="18.140625" style="194" customWidth="1"/>
    <col min="11529" max="11529" width="16" style="194" customWidth="1"/>
    <col min="11530" max="11530" width="9.140625" style="194"/>
    <col min="11531" max="11531" width="10" style="194" bestFit="1" customWidth="1"/>
    <col min="11532" max="11776" width="9.140625" style="194"/>
    <col min="11777" max="11777" width="11" style="194" customWidth="1"/>
    <col min="11778" max="11778" width="11.7109375" style="194" customWidth="1"/>
    <col min="11779" max="11779" width="21.28515625" style="194" customWidth="1"/>
    <col min="11780" max="11781" width="17.5703125" style="194" customWidth="1"/>
    <col min="11782" max="11782" width="19.5703125" style="194" customWidth="1"/>
    <col min="11783" max="11783" width="17.85546875" style="194" customWidth="1"/>
    <col min="11784" max="11784" width="18.140625" style="194" customWidth="1"/>
    <col min="11785" max="11785" width="16" style="194" customWidth="1"/>
    <col min="11786" max="11786" width="9.140625" style="194"/>
    <col min="11787" max="11787" width="10" style="194" bestFit="1" customWidth="1"/>
    <col min="11788" max="12032" width="9.140625" style="194"/>
    <col min="12033" max="12033" width="11" style="194" customWidth="1"/>
    <col min="12034" max="12034" width="11.7109375" style="194" customWidth="1"/>
    <col min="12035" max="12035" width="21.28515625" style="194" customWidth="1"/>
    <col min="12036" max="12037" width="17.5703125" style="194" customWidth="1"/>
    <col min="12038" max="12038" width="19.5703125" style="194" customWidth="1"/>
    <col min="12039" max="12039" width="17.85546875" style="194" customWidth="1"/>
    <col min="12040" max="12040" width="18.140625" style="194" customWidth="1"/>
    <col min="12041" max="12041" width="16" style="194" customWidth="1"/>
    <col min="12042" max="12042" width="9.140625" style="194"/>
    <col min="12043" max="12043" width="10" style="194" bestFit="1" customWidth="1"/>
    <col min="12044" max="12288" width="9.140625" style="194"/>
    <col min="12289" max="12289" width="11" style="194" customWidth="1"/>
    <col min="12290" max="12290" width="11.7109375" style="194" customWidth="1"/>
    <col min="12291" max="12291" width="21.28515625" style="194" customWidth="1"/>
    <col min="12292" max="12293" width="17.5703125" style="194" customWidth="1"/>
    <col min="12294" max="12294" width="19.5703125" style="194" customWidth="1"/>
    <col min="12295" max="12295" width="17.85546875" style="194" customWidth="1"/>
    <col min="12296" max="12296" width="18.140625" style="194" customWidth="1"/>
    <col min="12297" max="12297" width="16" style="194" customWidth="1"/>
    <col min="12298" max="12298" width="9.140625" style="194"/>
    <col min="12299" max="12299" width="10" style="194" bestFit="1" customWidth="1"/>
    <col min="12300" max="12544" width="9.140625" style="194"/>
    <col min="12545" max="12545" width="11" style="194" customWidth="1"/>
    <col min="12546" max="12546" width="11.7109375" style="194" customWidth="1"/>
    <col min="12547" max="12547" width="21.28515625" style="194" customWidth="1"/>
    <col min="12548" max="12549" width="17.5703125" style="194" customWidth="1"/>
    <col min="12550" max="12550" width="19.5703125" style="194" customWidth="1"/>
    <col min="12551" max="12551" width="17.85546875" style="194" customWidth="1"/>
    <col min="12552" max="12552" width="18.140625" style="194" customWidth="1"/>
    <col min="12553" max="12553" width="16" style="194" customWidth="1"/>
    <col min="12554" max="12554" width="9.140625" style="194"/>
    <col min="12555" max="12555" width="10" style="194" bestFit="1" customWidth="1"/>
    <col min="12556" max="12800" width="9.140625" style="194"/>
    <col min="12801" max="12801" width="11" style="194" customWidth="1"/>
    <col min="12802" max="12802" width="11.7109375" style="194" customWidth="1"/>
    <col min="12803" max="12803" width="21.28515625" style="194" customWidth="1"/>
    <col min="12804" max="12805" width="17.5703125" style="194" customWidth="1"/>
    <col min="12806" max="12806" width="19.5703125" style="194" customWidth="1"/>
    <col min="12807" max="12807" width="17.85546875" style="194" customWidth="1"/>
    <col min="12808" max="12808" width="18.140625" style="194" customWidth="1"/>
    <col min="12809" max="12809" width="16" style="194" customWidth="1"/>
    <col min="12810" max="12810" width="9.140625" style="194"/>
    <col min="12811" max="12811" width="10" style="194" bestFit="1" customWidth="1"/>
    <col min="12812" max="13056" width="9.140625" style="194"/>
    <col min="13057" max="13057" width="11" style="194" customWidth="1"/>
    <col min="13058" max="13058" width="11.7109375" style="194" customWidth="1"/>
    <col min="13059" max="13059" width="21.28515625" style="194" customWidth="1"/>
    <col min="13060" max="13061" width="17.5703125" style="194" customWidth="1"/>
    <col min="13062" max="13062" width="19.5703125" style="194" customWidth="1"/>
    <col min="13063" max="13063" width="17.85546875" style="194" customWidth="1"/>
    <col min="13064" max="13064" width="18.140625" style="194" customWidth="1"/>
    <col min="13065" max="13065" width="16" style="194" customWidth="1"/>
    <col min="13066" max="13066" width="9.140625" style="194"/>
    <col min="13067" max="13067" width="10" style="194" bestFit="1" customWidth="1"/>
    <col min="13068" max="13312" width="9.140625" style="194"/>
    <col min="13313" max="13313" width="11" style="194" customWidth="1"/>
    <col min="13314" max="13314" width="11.7109375" style="194" customWidth="1"/>
    <col min="13315" max="13315" width="21.28515625" style="194" customWidth="1"/>
    <col min="13316" max="13317" width="17.5703125" style="194" customWidth="1"/>
    <col min="13318" max="13318" width="19.5703125" style="194" customWidth="1"/>
    <col min="13319" max="13319" width="17.85546875" style="194" customWidth="1"/>
    <col min="13320" max="13320" width="18.140625" style="194" customWidth="1"/>
    <col min="13321" max="13321" width="16" style="194" customWidth="1"/>
    <col min="13322" max="13322" width="9.140625" style="194"/>
    <col min="13323" max="13323" width="10" style="194" bestFit="1" customWidth="1"/>
    <col min="13324" max="13568" width="9.140625" style="194"/>
    <col min="13569" max="13569" width="11" style="194" customWidth="1"/>
    <col min="13570" max="13570" width="11.7109375" style="194" customWidth="1"/>
    <col min="13571" max="13571" width="21.28515625" style="194" customWidth="1"/>
    <col min="13572" max="13573" width="17.5703125" style="194" customWidth="1"/>
    <col min="13574" max="13574" width="19.5703125" style="194" customWidth="1"/>
    <col min="13575" max="13575" width="17.85546875" style="194" customWidth="1"/>
    <col min="13576" max="13576" width="18.140625" style="194" customWidth="1"/>
    <col min="13577" max="13577" width="16" style="194" customWidth="1"/>
    <col min="13578" max="13578" width="9.140625" style="194"/>
    <col min="13579" max="13579" width="10" style="194" bestFit="1" customWidth="1"/>
    <col min="13580" max="13824" width="9.140625" style="194"/>
    <col min="13825" max="13825" width="11" style="194" customWidth="1"/>
    <col min="13826" max="13826" width="11.7109375" style="194" customWidth="1"/>
    <col min="13827" max="13827" width="21.28515625" style="194" customWidth="1"/>
    <col min="13828" max="13829" width="17.5703125" style="194" customWidth="1"/>
    <col min="13830" max="13830" width="19.5703125" style="194" customWidth="1"/>
    <col min="13831" max="13831" width="17.85546875" style="194" customWidth="1"/>
    <col min="13832" max="13832" width="18.140625" style="194" customWidth="1"/>
    <col min="13833" max="13833" width="16" style="194" customWidth="1"/>
    <col min="13834" max="13834" width="9.140625" style="194"/>
    <col min="13835" max="13835" width="10" style="194" bestFit="1" customWidth="1"/>
    <col min="13836" max="14080" width="9.140625" style="194"/>
    <col min="14081" max="14081" width="11" style="194" customWidth="1"/>
    <col min="14082" max="14082" width="11.7109375" style="194" customWidth="1"/>
    <col min="14083" max="14083" width="21.28515625" style="194" customWidth="1"/>
    <col min="14084" max="14085" width="17.5703125" style="194" customWidth="1"/>
    <col min="14086" max="14086" width="19.5703125" style="194" customWidth="1"/>
    <col min="14087" max="14087" width="17.85546875" style="194" customWidth="1"/>
    <col min="14088" max="14088" width="18.140625" style="194" customWidth="1"/>
    <col min="14089" max="14089" width="16" style="194" customWidth="1"/>
    <col min="14090" max="14090" width="9.140625" style="194"/>
    <col min="14091" max="14091" width="10" style="194" bestFit="1" customWidth="1"/>
    <col min="14092" max="14336" width="9.140625" style="194"/>
    <col min="14337" max="14337" width="11" style="194" customWidth="1"/>
    <col min="14338" max="14338" width="11.7109375" style="194" customWidth="1"/>
    <col min="14339" max="14339" width="21.28515625" style="194" customWidth="1"/>
    <col min="14340" max="14341" width="17.5703125" style="194" customWidth="1"/>
    <col min="14342" max="14342" width="19.5703125" style="194" customWidth="1"/>
    <col min="14343" max="14343" width="17.85546875" style="194" customWidth="1"/>
    <col min="14344" max="14344" width="18.140625" style="194" customWidth="1"/>
    <col min="14345" max="14345" width="16" style="194" customWidth="1"/>
    <col min="14346" max="14346" width="9.140625" style="194"/>
    <col min="14347" max="14347" width="10" style="194" bestFit="1" customWidth="1"/>
    <col min="14348" max="14592" width="9.140625" style="194"/>
    <col min="14593" max="14593" width="11" style="194" customWidth="1"/>
    <col min="14594" max="14594" width="11.7109375" style="194" customWidth="1"/>
    <col min="14595" max="14595" width="21.28515625" style="194" customWidth="1"/>
    <col min="14596" max="14597" width="17.5703125" style="194" customWidth="1"/>
    <col min="14598" max="14598" width="19.5703125" style="194" customWidth="1"/>
    <col min="14599" max="14599" width="17.85546875" style="194" customWidth="1"/>
    <col min="14600" max="14600" width="18.140625" style="194" customWidth="1"/>
    <col min="14601" max="14601" width="16" style="194" customWidth="1"/>
    <col min="14602" max="14602" width="9.140625" style="194"/>
    <col min="14603" max="14603" width="10" style="194" bestFit="1" customWidth="1"/>
    <col min="14604" max="14848" width="9.140625" style="194"/>
    <col min="14849" max="14849" width="11" style="194" customWidth="1"/>
    <col min="14850" max="14850" width="11.7109375" style="194" customWidth="1"/>
    <col min="14851" max="14851" width="21.28515625" style="194" customWidth="1"/>
    <col min="14852" max="14853" width="17.5703125" style="194" customWidth="1"/>
    <col min="14854" max="14854" width="19.5703125" style="194" customWidth="1"/>
    <col min="14855" max="14855" width="17.85546875" style="194" customWidth="1"/>
    <col min="14856" max="14856" width="18.140625" style="194" customWidth="1"/>
    <col min="14857" max="14857" width="16" style="194" customWidth="1"/>
    <col min="14858" max="14858" width="9.140625" style="194"/>
    <col min="14859" max="14859" width="10" style="194" bestFit="1" customWidth="1"/>
    <col min="14860" max="15104" width="9.140625" style="194"/>
    <col min="15105" max="15105" width="11" style="194" customWidth="1"/>
    <col min="15106" max="15106" width="11.7109375" style="194" customWidth="1"/>
    <col min="15107" max="15107" width="21.28515625" style="194" customWidth="1"/>
    <col min="15108" max="15109" width="17.5703125" style="194" customWidth="1"/>
    <col min="15110" max="15110" width="19.5703125" style="194" customWidth="1"/>
    <col min="15111" max="15111" width="17.85546875" style="194" customWidth="1"/>
    <col min="15112" max="15112" width="18.140625" style="194" customWidth="1"/>
    <col min="15113" max="15113" width="16" style="194" customWidth="1"/>
    <col min="15114" max="15114" width="9.140625" style="194"/>
    <col min="15115" max="15115" width="10" style="194" bestFit="1" customWidth="1"/>
    <col min="15116" max="15360" width="9.140625" style="194"/>
    <col min="15361" max="15361" width="11" style="194" customWidth="1"/>
    <col min="15362" max="15362" width="11.7109375" style="194" customWidth="1"/>
    <col min="15363" max="15363" width="21.28515625" style="194" customWidth="1"/>
    <col min="15364" max="15365" width="17.5703125" style="194" customWidth="1"/>
    <col min="15366" max="15366" width="19.5703125" style="194" customWidth="1"/>
    <col min="15367" max="15367" width="17.85546875" style="194" customWidth="1"/>
    <col min="15368" max="15368" width="18.140625" style="194" customWidth="1"/>
    <col min="15369" max="15369" width="16" style="194" customWidth="1"/>
    <col min="15370" max="15370" width="9.140625" style="194"/>
    <col min="15371" max="15371" width="10" style="194" bestFit="1" customWidth="1"/>
    <col min="15372" max="15616" width="9.140625" style="194"/>
    <col min="15617" max="15617" width="11" style="194" customWidth="1"/>
    <col min="15618" max="15618" width="11.7109375" style="194" customWidth="1"/>
    <col min="15619" max="15619" width="21.28515625" style="194" customWidth="1"/>
    <col min="15620" max="15621" width="17.5703125" style="194" customWidth="1"/>
    <col min="15622" max="15622" width="19.5703125" style="194" customWidth="1"/>
    <col min="15623" max="15623" width="17.85546875" style="194" customWidth="1"/>
    <col min="15624" max="15624" width="18.140625" style="194" customWidth="1"/>
    <col min="15625" max="15625" width="16" style="194" customWidth="1"/>
    <col min="15626" max="15626" width="9.140625" style="194"/>
    <col min="15627" max="15627" width="10" style="194" bestFit="1" customWidth="1"/>
    <col min="15628" max="15872" width="9.140625" style="194"/>
    <col min="15873" max="15873" width="11" style="194" customWidth="1"/>
    <col min="15874" max="15874" width="11.7109375" style="194" customWidth="1"/>
    <col min="15875" max="15875" width="21.28515625" style="194" customWidth="1"/>
    <col min="15876" max="15877" width="17.5703125" style="194" customWidth="1"/>
    <col min="15878" max="15878" width="19.5703125" style="194" customWidth="1"/>
    <col min="15879" max="15879" width="17.85546875" style="194" customWidth="1"/>
    <col min="15880" max="15880" width="18.140625" style="194" customWidth="1"/>
    <col min="15881" max="15881" width="16" style="194" customWidth="1"/>
    <col min="15882" max="15882" width="9.140625" style="194"/>
    <col min="15883" max="15883" width="10" style="194" bestFit="1" customWidth="1"/>
    <col min="15884" max="16128" width="9.140625" style="194"/>
    <col min="16129" max="16129" width="11" style="194" customWidth="1"/>
    <col min="16130" max="16130" width="11.7109375" style="194" customWidth="1"/>
    <col min="16131" max="16131" width="21.28515625" style="194" customWidth="1"/>
    <col min="16132" max="16133" width="17.5703125" style="194" customWidth="1"/>
    <col min="16134" max="16134" width="19.5703125" style="194" customWidth="1"/>
    <col min="16135" max="16135" width="17.85546875" style="194" customWidth="1"/>
    <col min="16136" max="16136" width="18.140625" style="194" customWidth="1"/>
    <col min="16137" max="16137" width="16" style="194" customWidth="1"/>
    <col min="16138" max="16138" width="9.140625" style="194"/>
    <col min="16139" max="16139" width="10" style="194" bestFit="1" customWidth="1"/>
    <col min="16140" max="16384" width="9.140625" style="194"/>
  </cols>
  <sheetData>
    <row r="1" spans="1:9" ht="16.5" x14ac:dyDescent="0.25">
      <c r="A1" s="712" t="s">
        <v>188</v>
      </c>
      <c r="B1" s="712"/>
      <c r="C1" s="712"/>
      <c r="D1" s="712"/>
      <c r="E1" s="712"/>
      <c r="F1" s="712"/>
      <c r="G1" s="712"/>
      <c r="H1" s="712"/>
      <c r="I1" s="712"/>
    </row>
    <row r="2" spans="1:9" ht="16.5" x14ac:dyDescent="0.25">
      <c r="A2" s="171"/>
      <c r="B2" s="171"/>
      <c r="C2" s="171"/>
      <c r="D2" s="171"/>
      <c r="E2" s="171"/>
      <c r="F2" s="171"/>
      <c r="G2" s="171"/>
      <c r="H2" s="171"/>
      <c r="I2" s="171"/>
    </row>
    <row r="3" spans="1:9" ht="33.75" customHeight="1" x14ac:dyDescent="0.25">
      <c r="A3" s="714" t="s">
        <v>189</v>
      </c>
      <c r="B3" s="714"/>
      <c r="C3" s="714"/>
      <c r="D3" s="714"/>
      <c r="E3" s="714"/>
      <c r="F3" s="714"/>
      <c r="G3" s="714"/>
      <c r="H3" s="714"/>
      <c r="I3" s="714"/>
    </row>
    <row r="4" spans="1:9" x14ac:dyDescent="0.25">
      <c r="A4" s="195"/>
      <c r="B4" s="195"/>
      <c r="C4" s="195"/>
      <c r="D4" s="195"/>
      <c r="E4" s="195"/>
      <c r="F4" s="195"/>
      <c r="G4" s="195"/>
      <c r="H4" s="195"/>
      <c r="I4" s="195"/>
    </row>
    <row r="5" spans="1:9" ht="16.5" x14ac:dyDescent="0.25">
      <c r="A5" s="997" t="s">
        <v>63</v>
      </c>
      <c r="B5" s="997"/>
      <c r="C5" s="997"/>
      <c r="D5" s="997"/>
      <c r="E5" s="997"/>
      <c r="F5" s="997"/>
      <c r="G5" s="997"/>
      <c r="H5" s="997"/>
      <c r="I5" s="997"/>
    </row>
    <row r="7" spans="1:9" ht="16.5" x14ac:dyDescent="0.25">
      <c r="A7" s="997" t="s">
        <v>110</v>
      </c>
      <c r="B7" s="997"/>
      <c r="C7" s="997"/>
      <c r="D7" s="997"/>
      <c r="E7" s="997"/>
      <c r="F7" s="997"/>
      <c r="G7" s="997"/>
      <c r="H7" s="997"/>
      <c r="I7" s="997"/>
    </row>
    <row r="8" spans="1:9" ht="17.25" thickBot="1" x14ac:dyDescent="0.3">
      <c r="A8" s="190"/>
      <c r="B8" s="190"/>
      <c r="C8" s="190"/>
      <c r="D8" s="190"/>
      <c r="E8" s="190"/>
      <c r="F8" s="190"/>
      <c r="G8" s="190"/>
      <c r="H8" s="190"/>
      <c r="I8" s="190"/>
    </row>
    <row r="9" spans="1:9" ht="16.5" x14ac:dyDescent="0.25">
      <c r="A9" s="953" t="s">
        <v>65</v>
      </c>
      <c r="B9" s="954"/>
      <c r="C9" s="954"/>
      <c r="D9" s="728" t="s">
        <v>41</v>
      </c>
      <c r="E9" s="728"/>
      <c r="F9" s="728"/>
      <c r="G9" s="728"/>
      <c r="H9" s="728"/>
      <c r="I9" s="728"/>
    </row>
    <row r="10" spans="1:9" ht="16.5" x14ac:dyDescent="0.25">
      <c r="A10" s="955"/>
      <c r="B10" s="956"/>
      <c r="C10" s="956"/>
      <c r="D10" s="758" t="s">
        <v>132</v>
      </c>
      <c r="E10" s="758"/>
      <c r="F10" s="758"/>
      <c r="G10" s="758" t="s">
        <v>133</v>
      </c>
      <c r="H10" s="758"/>
      <c r="I10" s="758"/>
    </row>
    <row r="11" spans="1:9" ht="35.25" customHeight="1" thickBot="1" x14ac:dyDescent="0.3">
      <c r="A11" s="957"/>
      <c r="B11" s="958"/>
      <c r="C11" s="959"/>
      <c r="D11" s="23" t="s">
        <v>16</v>
      </c>
      <c r="E11" s="23" t="s">
        <v>17</v>
      </c>
      <c r="F11" s="23" t="s">
        <v>7</v>
      </c>
      <c r="G11" s="23" t="s">
        <v>16</v>
      </c>
      <c r="H11" s="23" t="s">
        <v>17</v>
      </c>
      <c r="I11" s="191" t="s">
        <v>7</v>
      </c>
    </row>
    <row r="12" spans="1:9" ht="16.5" x14ac:dyDescent="0.25">
      <c r="A12" s="657" t="s">
        <v>68</v>
      </c>
      <c r="B12" s="658"/>
      <c r="C12" s="584" t="s">
        <v>38</v>
      </c>
      <c r="D12" s="585"/>
      <c r="E12" s="585"/>
      <c r="F12" s="585"/>
      <c r="G12" s="585"/>
      <c r="H12" s="585"/>
      <c r="I12" s="586"/>
    </row>
    <row r="13" spans="1:9" ht="16.5" x14ac:dyDescent="0.25">
      <c r="A13" s="659"/>
      <c r="B13" s="660"/>
      <c r="C13" s="906" t="s">
        <v>194</v>
      </c>
      <c r="D13" s="907"/>
      <c r="E13" s="907"/>
      <c r="F13" s="908"/>
      <c r="G13" s="908"/>
      <c r="H13" s="908"/>
      <c r="I13" s="909"/>
    </row>
    <row r="14" spans="1:9" ht="16.5" x14ac:dyDescent="0.25">
      <c r="A14" s="582" t="s">
        <v>111</v>
      </c>
      <c r="B14" s="583" t="s">
        <v>112</v>
      </c>
      <c r="C14" s="584" t="s">
        <v>72</v>
      </c>
      <c r="D14" s="585"/>
      <c r="E14" s="585"/>
      <c r="F14" s="585"/>
      <c r="G14" s="585"/>
      <c r="H14" s="585"/>
      <c r="I14" s="586"/>
    </row>
    <row r="15" spans="1:9" ht="17.25" thickBot="1" x14ac:dyDescent="0.3">
      <c r="A15" s="582"/>
      <c r="B15" s="583"/>
      <c r="C15" s="749" t="s">
        <v>166</v>
      </c>
      <c r="D15" s="750"/>
      <c r="E15" s="750"/>
      <c r="F15" s="750"/>
      <c r="G15" s="750"/>
      <c r="H15" s="750"/>
      <c r="I15" s="751"/>
    </row>
    <row r="16" spans="1:9" ht="37.5" customHeight="1" thickBot="1" x14ac:dyDescent="0.3">
      <c r="A16" s="573" t="s">
        <v>114</v>
      </c>
      <c r="B16" s="574"/>
      <c r="C16" s="186" t="s">
        <v>115</v>
      </c>
      <c r="D16" s="74">
        <v>0</v>
      </c>
      <c r="E16" s="74">
        <v>8</v>
      </c>
      <c r="F16" s="73">
        <v>8</v>
      </c>
      <c r="G16" s="79"/>
      <c r="H16" s="79"/>
      <c r="I16" s="75"/>
    </row>
    <row r="17" spans="1:11" ht="30.75" customHeight="1" thickBot="1" x14ac:dyDescent="0.3">
      <c r="A17" s="573" t="s">
        <v>116</v>
      </c>
      <c r="B17" s="574"/>
      <c r="C17" s="186"/>
      <c r="D17" s="76"/>
      <c r="E17" s="76"/>
      <c r="F17" s="76"/>
      <c r="G17" s="114" t="e">
        <f>SUM(Lori!C23:C29,Lori!C53,Lori!#REF!)</f>
        <v>#REF!</v>
      </c>
      <c r="H17" s="114" t="e">
        <f>SUM(Lori!D23:D29,Lori!D53,Lori!#REF!)</f>
        <v>#REF!</v>
      </c>
      <c r="I17" s="114" t="e">
        <f>SUM(Lori!E23:E29,Lori!E53,Lori!#REF!)</f>
        <v>#REF!</v>
      </c>
    </row>
    <row r="18" spans="1:11" ht="17.25" thickBot="1" x14ac:dyDescent="0.3">
      <c r="A18" s="573" t="s">
        <v>117</v>
      </c>
      <c r="B18" s="575"/>
      <c r="C18" s="574"/>
      <c r="D18" s="178"/>
      <c r="E18" s="178"/>
      <c r="F18" s="76"/>
      <c r="G18" s="79"/>
      <c r="H18" s="79"/>
      <c r="I18" s="75"/>
    </row>
    <row r="19" spans="1:11" ht="16.5" x14ac:dyDescent="0.25">
      <c r="A19" s="576" t="s">
        <v>118</v>
      </c>
      <c r="B19" s="577"/>
      <c r="C19" s="577"/>
      <c r="D19" s="577"/>
      <c r="E19" s="577"/>
      <c r="F19" s="577"/>
      <c r="G19" s="577"/>
      <c r="H19" s="577"/>
      <c r="I19" s="578"/>
      <c r="K19" s="196"/>
    </row>
    <row r="20" spans="1:11" ht="17.25" thickBot="1" x14ac:dyDescent="0.3">
      <c r="A20" s="579" t="s">
        <v>190</v>
      </c>
      <c r="B20" s="580"/>
      <c r="C20" s="580"/>
      <c r="D20" s="580"/>
      <c r="E20" s="580"/>
      <c r="F20" s="580"/>
      <c r="G20" s="580"/>
      <c r="H20" s="580"/>
      <c r="I20" s="581"/>
    </row>
    <row r="21" spans="1:11" ht="16.5" x14ac:dyDescent="0.25">
      <c r="A21" s="543" t="s">
        <v>80</v>
      </c>
      <c r="B21" s="544"/>
      <c r="C21" s="544"/>
      <c r="D21" s="544"/>
      <c r="E21" s="544"/>
      <c r="F21" s="544"/>
      <c r="G21" s="545"/>
      <c r="H21" s="545"/>
      <c r="I21" s="546"/>
    </row>
    <row r="22" spans="1:11" ht="17.25" thickBot="1" x14ac:dyDescent="0.3">
      <c r="A22" s="539" t="s">
        <v>120</v>
      </c>
      <c r="B22" s="540"/>
      <c r="C22" s="540"/>
      <c r="D22" s="540"/>
      <c r="E22" s="540"/>
      <c r="F22" s="540"/>
      <c r="G22" s="541"/>
      <c r="H22" s="541"/>
      <c r="I22" s="542"/>
    </row>
    <row r="23" spans="1:11" ht="16.5" x14ac:dyDescent="0.25">
      <c r="A23" s="543" t="s">
        <v>81</v>
      </c>
      <c r="B23" s="544"/>
      <c r="C23" s="544"/>
      <c r="D23" s="544"/>
      <c r="E23" s="544"/>
      <c r="F23" s="544"/>
      <c r="G23" s="545"/>
      <c r="H23" s="545"/>
      <c r="I23" s="546"/>
    </row>
    <row r="24" spans="1:11" ht="51.75" customHeight="1" thickBot="1" x14ac:dyDescent="0.3">
      <c r="A24" s="539" t="s">
        <v>121</v>
      </c>
      <c r="B24" s="540"/>
      <c r="C24" s="540"/>
      <c r="D24" s="540"/>
      <c r="E24" s="540"/>
      <c r="F24" s="540"/>
      <c r="G24" s="541"/>
      <c r="H24" s="541"/>
      <c r="I24" s="542"/>
    </row>
    <row r="25" spans="1:11" s="40" customFormat="1" ht="16.5" x14ac:dyDescent="0.25">
      <c r="A25" s="859" t="s">
        <v>68</v>
      </c>
      <c r="B25" s="860"/>
      <c r="C25" s="863" t="s">
        <v>38</v>
      </c>
      <c r="D25" s="864"/>
      <c r="E25" s="864"/>
      <c r="F25" s="864"/>
      <c r="G25" s="864"/>
      <c r="H25" s="864"/>
      <c r="I25" s="865"/>
    </row>
    <row r="26" spans="1:11" s="40" customFormat="1" ht="16.5" x14ac:dyDescent="0.25">
      <c r="A26" s="861"/>
      <c r="B26" s="862"/>
      <c r="C26" s="688" t="s">
        <v>82</v>
      </c>
      <c r="D26" s="689"/>
      <c r="E26" s="689"/>
      <c r="F26" s="689"/>
      <c r="G26" s="689"/>
      <c r="H26" s="689"/>
      <c r="I26" s="690"/>
    </row>
    <row r="27" spans="1:11" s="40" customFormat="1" ht="16.5" x14ac:dyDescent="0.25">
      <c r="A27" s="895" t="s">
        <v>83</v>
      </c>
      <c r="B27" s="850" t="s">
        <v>84</v>
      </c>
      <c r="C27" s="790" t="s">
        <v>72</v>
      </c>
      <c r="D27" s="791"/>
      <c r="E27" s="791"/>
      <c r="F27" s="791"/>
      <c r="G27" s="791"/>
      <c r="H27" s="791"/>
      <c r="I27" s="792"/>
    </row>
    <row r="28" spans="1:11" s="40" customFormat="1" ht="16.5" x14ac:dyDescent="0.25">
      <c r="A28" s="895"/>
      <c r="B28" s="850"/>
      <c r="C28" s="851" t="s">
        <v>427</v>
      </c>
      <c r="D28" s="852"/>
      <c r="E28" s="852"/>
      <c r="F28" s="852"/>
      <c r="G28" s="852"/>
      <c r="H28" s="852"/>
      <c r="I28" s="853"/>
    </row>
    <row r="29" spans="1:11" s="40" customFormat="1" ht="17.25" thickBot="1" x14ac:dyDescent="0.3">
      <c r="A29" s="854" t="s">
        <v>73</v>
      </c>
      <c r="B29" s="855"/>
      <c r="C29" s="238"/>
      <c r="D29" s="239" t="s">
        <v>74</v>
      </c>
      <c r="E29" s="239" t="s">
        <v>74</v>
      </c>
      <c r="F29" s="239" t="s">
        <v>74</v>
      </c>
      <c r="G29" s="240">
        <f>SUM(Lori!C60:C65,Lori!C99)</f>
        <v>38266.800000000003</v>
      </c>
      <c r="H29" s="240">
        <f>SUM(Lori!D60:D65,Lori!D99)</f>
        <v>60106</v>
      </c>
      <c r="I29" s="240">
        <f>SUM(Lori!E60:E65,Lori!E99)</f>
        <v>60106</v>
      </c>
    </row>
    <row r="30" spans="1:11" s="40" customFormat="1" ht="16.5" x14ac:dyDescent="0.25">
      <c r="A30" s="856"/>
      <c r="B30" s="857"/>
      <c r="C30" s="857"/>
      <c r="D30" s="857"/>
      <c r="E30" s="857"/>
      <c r="F30" s="857"/>
      <c r="G30" s="857"/>
      <c r="H30" s="857"/>
      <c r="I30" s="858"/>
    </row>
    <row r="31" spans="1:11" s="40" customFormat="1" ht="17.25" thickBot="1" x14ac:dyDescent="0.3">
      <c r="A31" s="836" t="s">
        <v>428</v>
      </c>
      <c r="B31" s="837"/>
      <c r="C31" s="837"/>
      <c r="D31" s="837"/>
      <c r="E31" s="837"/>
      <c r="F31" s="837"/>
      <c r="G31" s="837"/>
      <c r="H31" s="837"/>
      <c r="I31" s="838"/>
    </row>
    <row r="32" spans="1:11" s="40" customFormat="1" ht="17.25" thickBot="1" x14ac:dyDescent="0.3">
      <c r="A32" s="839" t="s">
        <v>76</v>
      </c>
      <c r="B32" s="840"/>
      <c r="C32" s="840"/>
      <c r="D32" s="840"/>
      <c r="E32" s="840"/>
      <c r="F32" s="840"/>
      <c r="G32" s="840"/>
      <c r="H32" s="840"/>
      <c r="I32" s="841"/>
    </row>
    <row r="33" spans="1:9" s="40" customFormat="1" ht="17.25" thickBot="1" x14ac:dyDescent="0.3">
      <c r="A33" s="624" t="s">
        <v>77</v>
      </c>
      <c r="B33" s="625"/>
      <c r="C33" s="626" t="s">
        <v>85</v>
      </c>
      <c r="D33" s="627"/>
      <c r="E33" s="627"/>
      <c r="F33" s="627"/>
      <c r="G33" s="627"/>
      <c r="H33" s="627"/>
      <c r="I33" s="628"/>
    </row>
    <row r="34" spans="1:9" s="40" customFormat="1" ht="17.25" thickBot="1" x14ac:dyDescent="0.3">
      <c r="A34" s="629" t="s">
        <v>79</v>
      </c>
      <c r="B34" s="630"/>
      <c r="C34" s="38"/>
      <c r="D34" s="38"/>
      <c r="E34" s="38"/>
      <c r="F34" s="38"/>
      <c r="G34" s="38"/>
      <c r="H34" s="38"/>
      <c r="I34" s="39"/>
    </row>
    <row r="35" spans="1:9" s="40" customFormat="1" ht="16.5" x14ac:dyDescent="0.25">
      <c r="A35" s="631" t="s">
        <v>80</v>
      </c>
      <c r="B35" s="632"/>
      <c r="C35" s="632"/>
      <c r="D35" s="632"/>
      <c r="E35" s="632"/>
      <c r="F35" s="632"/>
      <c r="G35" s="633"/>
      <c r="H35" s="633"/>
      <c r="I35" s="634"/>
    </row>
    <row r="36" spans="1:9" s="40" customFormat="1" ht="17.25" thickBot="1" x14ac:dyDescent="0.3">
      <c r="A36" s="635" t="s">
        <v>379</v>
      </c>
      <c r="B36" s="636"/>
      <c r="C36" s="636"/>
      <c r="D36" s="636"/>
      <c r="E36" s="636"/>
      <c r="F36" s="636"/>
      <c r="G36" s="637"/>
      <c r="H36" s="637"/>
      <c r="I36" s="638"/>
    </row>
    <row r="37" spans="1:9" s="40" customFormat="1" ht="16.5" x14ac:dyDescent="0.25">
      <c r="A37" s="631" t="s">
        <v>81</v>
      </c>
      <c r="B37" s="632"/>
      <c r="C37" s="632"/>
      <c r="D37" s="632"/>
      <c r="E37" s="632"/>
      <c r="F37" s="632"/>
      <c r="G37" s="633"/>
      <c r="H37" s="633"/>
      <c r="I37" s="634"/>
    </row>
    <row r="38" spans="1:9" s="40" customFormat="1" ht="17.25" thickBot="1" x14ac:dyDescent="0.3">
      <c r="A38" s="635" t="s">
        <v>101</v>
      </c>
      <c r="B38" s="636"/>
      <c r="C38" s="636"/>
      <c r="D38" s="636"/>
      <c r="E38" s="636"/>
      <c r="F38" s="636"/>
      <c r="G38" s="637"/>
      <c r="H38" s="637"/>
      <c r="I38" s="638"/>
    </row>
    <row r="39" spans="1:9" ht="16.5" x14ac:dyDescent="0.25">
      <c r="A39" s="982" t="s">
        <v>68</v>
      </c>
      <c r="B39" s="983"/>
      <c r="C39" s="986" t="s">
        <v>38</v>
      </c>
      <c r="D39" s="987"/>
      <c r="E39" s="987"/>
      <c r="F39" s="987"/>
      <c r="G39" s="987"/>
      <c r="H39" s="987"/>
      <c r="I39" s="988"/>
    </row>
    <row r="40" spans="1:9" ht="16.5" x14ac:dyDescent="0.25">
      <c r="A40" s="984"/>
      <c r="B40" s="985"/>
      <c r="C40" s="989" t="s">
        <v>206</v>
      </c>
      <c r="D40" s="990"/>
      <c r="E40" s="990"/>
      <c r="F40" s="990"/>
      <c r="G40" s="990"/>
      <c r="H40" s="990"/>
      <c r="I40" s="991"/>
    </row>
    <row r="41" spans="1:9" ht="16.5" x14ac:dyDescent="0.25">
      <c r="A41" s="992" t="s">
        <v>168</v>
      </c>
      <c r="B41" s="993" t="s">
        <v>112</v>
      </c>
      <c r="C41" s="994" t="s">
        <v>72</v>
      </c>
      <c r="D41" s="995"/>
      <c r="E41" s="995"/>
      <c r="F41" s="995"/>
      <c r="G41" s="995"/>
      <c r="H41" s="995"/>
      <c r="I41" s="996"/>
    </row>
    <row r="42" spans="1:9" ht="17.25" thickBot="1" x14ac:dyDescent="0.3">
      <c r="A42" s="992"/>
      <c r="B42" s="993"/>
      <c r="C42" s="976" t="s">
        <v>211</v>
      </c>
      <c r="D42" s="977"/>
      <c r="E42" s="977"/>
      <c r="F42" s="977"/>
      <c r="G42" s="977"/>
      <c r="H42" s="977"/>
      <c r="I42" s="978"/>
    </row>
    <row r="43" spans="1:9" ht="50.25" thickBot="1" x14ac:dyDescent="0.3">
      <c r="A43" s="979" t="s">
        <v>114</v>
      </c>
      <c r="B43" s="980"/>
      <c r="C43" s="95" t="s">
        <v>169</v>
      </c>
      <c r="D43" s="112">
        <v>4</v>
      </c>
      <c r="E43" s="112">
        <v>4</v>
      </c>
      <c r="F43" s="111">
        <v>4</v>
      </c>
      <c r="G43" s="97"/>
      <c r="H43" s="97"/>
      <c r="I43" s="98"/>
    </row>
    <row r="44" spans="1:9" ht="39.75" customHeight="1" thickBot="1" x14ac:dyDescent="0.3">
      <c r="A44" s="979" t="s">
        <v>116</v>
      </c>
      <c r="B44" s="980"/>
      <c r="C44" s="99"/>
      <c r="D44" s="96"/>
      <c r="E44" s="96"/>
      <c r="F44" s="96"/>
      <c r="G44" s="99">
        <f>SUM(Lori!C66,Lori!C22:C22)</f>
        <v>9291.75</v>
      </c>
      <c r="H44" s="99">
        <f>SUM(Lori!D66,Lori!D22:D22)</f>
        <v>31785</v>
      </c>
      <c r="I44" s="99">
        <f>SUM(Lori!E66,Lori!E22:E22)</f>
        <v>31785</v>
      </c>
    </row>
    <row r="45" spans="1:9" ht="17.25" thickBot="1" x14ac:dyDescent="0.3">
      <c r="A45" s="979" t="s">
        <v>117</v>
      </c>
      <c r="B45" s="981"/>
      <c r="C45" s="980"/>
      <c r="D45" s="182"/>
      <c r="E45" s="182"/>
      <c r="F45" s="96"/>
      <c r="G45" s="97"/>
      <c r="H45" s="97"/>
      <c r="I45" s="98"/>
    </row>
    <row r="46" spans="1:9" ht="16.5" x14ac:dyDescent="0.25">
      <c r="A46" s="945" t="s">
        <v>118</v>
      </c>
      <c r="B46" s="946"/>
      <c r="C46" s="946"/>
      <c r="D46" s="946"/>
      <c r="E46" s="946"/>
      <c r="F46" s="946"/>
      <c r="G46" s="946"/>
      <c r="H46" s="946"/>
      <c r="I46" s="947"/>
    </row>
    <row r="47" spans="1:9" ht="17.25" thickBot="1" x14ac:dyDescent="0.3">
      <c r="A47" s="964" t="s">
        <v>207</v>
      </c>
      <c r="B47" s="965"/>
      <c r="C47" s="965"/>
      <c r="D47" s="965"/>
      <c r="E47" s="965"/>
      <c r="F47" s="965"/>
      <c r="G47" s="965"/>
      <c r="H47" s="965"/>
      <c r="I47" s="966"/>
    </row>
    <row r="48" spans="1:9" ht="16.5" x14ac:dyDescent="0.25">
      <c r="A48" s="967" t="s">
        <v>80</v>
      </c>
      <c r="B48" s="968"/>
      <c r="C48" s="968"/>
      <c r="D48" s="968"/>
      <c r="E48" s="968"/>
      <c r="F48" s="968"/>
      <c r="G48" s="969"/>
      <c r="H48" s="969"/>
      <c r="I48" s="970"/>
    </row>
    <row r="49" spans="1:9" ht="17.25" thickBot="1" x14ac:dyDescent="0.3">
      <c r="A49" s="971" t="s">
        <v>120</v>
      </c>
      <c r="B49" s="972"/>
      <c r="C49" s="972"/>
      <c r="D49" s="972"/>
      <c r="E49" s="972"/>
      <c r="F49" s="972"/>
      <c r="G49" s="973"/>
      <c r="H49" s="973"/>
      <c r="I49" s="974"/>
    </row>
    <row r="50" spans="1:9" ht="16.5" x14ac:dyDescent="0.25">
      <c r="A50" s="967" t="s">
        <v>81</v>
      </c>
      <c r="B50" s="968"/>
      <c r="C50" s="968"/>
      <c r="D50" s="968"/>
      <c r="E50" s="968"/>
      <c r="F50" s="968"/>
      <c r="G50" s="969"/>
      <c r="H50" s="969"/>
      <c r="I50" s="970"/>
    </row>
    <row r="51" spans="1:9" ht="17.25" thickBot="1" x14ac:dyDescent="0.3">
      <c r="A51" s="971" t="s">
        <v>176</v>
      </c>
      <c r="B51" s="972"/>
      <c r="C51" s="972"/>
      <c r="D51" s="972"/>
      <c r="E51" s="972"/>
      <c r="F51" s="972"/>
      <c r="G51" s="973"/>
      <c r="H51" s="973"/>
      <c r="I51" s="974"/>
    </row>
    <row r="52" spans="1:9" ht="16.5" x14ac:dyDescent="0.25">
      <c r="A52" s="657" t="s">
        <v>68</v>
      </c>
      <c r="B52" s="658"/>
      <c r="C52" s="744" t="s">
        <v>38</v>
      </c>
      <c r="D52" s="745"/>
      <c r="E52" s="745"/>
      <c r="F52" s="745"/>
      <c r="G52" s="745"/>
      <c r="H52" s="745"/>
      <c r="I52" s="746"/>
    </row>
    <row r="53" spans="1:9" ht="16.5" x14ac:dyDescent="0.25">
      <c r="A53" s="659"/>
      <c r="B53" s="660"/>
      <c r="C53" s="688" t="s">
        <v>195</v>
      </c>
      <c r="D53" s="689"/>
      <c r="E53" s="689"/>
      <c r="F53" s="689"/>
      <c r="G53" s="689"/>
      <c r="H53" s="689"/>
      <c r="I53" s="690"/>
    </row>
    <row r="54" spans="1:9" ht="16.5" x14ac:dyDescent="0.25">
      <c r="A54" s="582" t="s">
        <v>193</v>
      </c>
      <c r="B54" s="583" t="s">
        <v>112</v>
      </c>
      <c r="C54" s="584" t="s">
        <v>72</v>
      </c>
      <c r="D54" s="585"/>
      <c r="E54" s="585"/>
      <c r="F54" s="585"/>
      <c r="G54" s="585"/>
      <c r="H54" s="585"/>
      <c r="I54" s="586"/>
    </row>
    <row r="55" spans="1:9" ht="17.25" thickBot="1" x14ac:dyDescent="0.3">
      <c r="A55" s="582"/>
      <c r="B55" s="583"/>
      <c r="C55" s="749" t="s">
        <v>113</v>
      </c>
      <c r="D55" s="750"/>
      <c r="E55" s="750"/>
      <c r="F55" s="750"/>
      <c r="G55" s="750"/>
      <c r="H55" s="750"/>
      <c r="I55" s="751"/>
    </row>
    <row r="56" spans="1:9" ht="45.75" customHeight="1" thickBot="1" x14ac:dyDescent="0.3">
      <c r="A56" s="573" t="s">
        <v>114</v>
      </c>
      <c r="B56" s="574"/>
      <c r="C56" s="186" t="s">
        <v>115</v>
      </c>
      <c r="D56" s="73">
        <v>0</v>
      </c>
      <c r="E56" s="73">
        <v>2</v>
      </c>
      <c r="F56" s="73">
        <v>2</v>
      </c>
      <c r="G56" s="74"/>
      <c r="H56" s="74"/>
      <c r="I56" s="75"/>
    </row>
    <row r="57" spans="1:9" ht="39.75" customHeight="1" thickBot="1" x14ac:dyDescent="0.3">
      <c r="A57" s="573" t="s">
        <v>116</v>
      </c>
      <c r="B57" s="574"/>
      <c r="C57" s="186"/>
      <c r="D57" s="76" t="s">
        <v>74</v>
      </c>
      <c r="E57" s="76" t="s">
        <v>74</v>
      </c>
      <c r="F57" s="76" t="s">
        <v>74</v>
      </c>
      <c r="G57" s="77">
        <f>SUM(Lori!C35:C40,Lori!C12:C16)</f>
        <v>156868.4</v>
      </c>
      <c r="H57" s="77">
        <f>SUM(Lori!D35:D40,Lori!D12:D16)</f>
        <v>220215</v>
      </c>
      <c r="I57" s="77">
        <f>SUM(Lori!E35:E40,Lori!E12:E16)</f>
        <v>220215</v>
      </c>
    </row>
    <row r="58" spans="1:9" ht="17.25" thickBot="1" x14ac:dyDescent="0.3">
      <c r="A58" s="573" t="s">
        <v>117</v>
      </c>
      <c r="B58" s="575"/>
      <c r="C58" s="574"/>
      <c r="D58" s="178"/>
      <c r="E58" s="178"/>
      <c r="F58" s="76"/>
      <c r="G58" s="79"/>
      <c r="H58" s="79"/>
      <c r="I58" s="75"/>
    </row>
    <row r="59" spans="1:9" ht="16.5" x14ac:dyDescent="0.25">
      <c r="A59" s="576" t="s">
        <v>118</v>
      </c>
      <c r="B59" s="577"/>
      <c r="C59" s="577"/>
      <c r="D59" s="577"/>
      <c r="E59" s="577"/>
      <c r="F59" s="577"/>
      <c r="G59" s="577"/>
      <c r="H59" s="577"/>
      <c r="I59" s="578"/>
    </row>
    <row r="60" spans="1:9" ht="17.25" thickBot="1" x14ac:dyDescent="0.3">
      <c r="A60" s="579" t="s">
        <v>119</v>
      </c>
      <c r="B60" s="580"/>
      <c r="C60" s="580"/>
      <c r="D60" s="580"/>
      <c r="E60" s="580"/>
      <c r="F60" s="580"/>
      <c r="G60" s="580"/>
      <c r="H60" s="580"/>
      <c r="I60" s="581"/>
    </row>
    <row r="61" spans="1:9" ht="16.5" x14ac:dyDescent="0.25">
      <c r="A61" s="543" t="s">
        <v>80</v>
      </c>
      <c r="B61" s="544"/>
      <c r="C61" s="544"/>
      <c r="D61" s="544"/>
      <c r="E61" s="544"/>
      <c r="F61" s="544"/>
      <c r="G61" s="545"/>
      <c r="H61" s="545"/>
      <c r="I61" s="546"/>
    </row>
    <row r="62" spans="1:9" ht="17.25" thickBot="1" x14ac:dyDescent="0.3">
      <c r="A62" s="539" t="s">
        <v>120</v>
      </c>
      <c r="B62" s="540"/>
      <c r="C62" s="540"/>
      <c r="D62" s="540"/>
      <c r="E62" s="540"/>
      <c r="F62" s="540"/>
      <c r="G62" s="541"/>
      <c r="H62" s="541"/>
      <c r="I62" s="542"/>
    </row>
    <row r="63" spans="1:9" ht="16.5" x14ac:dyDescent="0.25">
      <c r="A63" s="543" t="s">
        <v>81</v>
      </c>
      <c r="B63" s="544"/>
      <c r="C63" s="544"/>
      <c r="D63" s="544"/>
      <c r="E63" s="544"/>
      <c r="F63" s="544"/>
      <c r="G63" s="545"/>
      <c r="H63" s="545"/>
      <c r="I63" s="546"/>
    </row>
    <row r="64" spans="1:9" ht="53.25" customHeight="1" thickBot="1" x14ac:dyDescent="0.3">
      <c r="A64" s="539" t="s">
        <v>121</v>
      </c>
      <c r="B64" s="540"/>
      <c r="C64" s="540"/>
      <c r="D64" s="540"/>
      <c r="E64" s="540"/>
      <c r="F64" s="540"/>
      <c r="G64" s="541"/>
      <c r="H64" s="541"/>
      <c r="I64" s="542"/>
    </row>
    <row r="65" spans="1:9" ht="16.5" x14ac:dyDescent="0.25">
      <c r="A65" s="982" t="s">
        <v>68</v>
      </c>
      <c r="B65" s="983"/>
      <c r="C65" s="986" t="s">
        <v>38</v>
      </c>
      <c r="D65" s="987"/>
      <c r="E65" s="987"/>
      <c r="F65" s="987"/>
      <c r="G65" s="987"/>
      <c r="H65" s="987"/>
      <c r="I65" s="988"/>
    </row>
    <row r="66" spans="1:9" ht="16.5" x14ac:dyDescent="0.25">
      <c r="A66" s="984"/>
      <c r="B66" s="985"/>
      <c r="C66" s="989" t="s">
        <v>208</v>
      </c>
      <c r="D66" s="990"/>
      <c r="E66" s="990"/>
      <c r="F66" s="990"/>
      <c r="G66" s="990"/>
      <c r="H66" s="990"/>
      <c r="I66" s="991"/>
    </row>
    <row r="67" spans="1:9" ht="16.5" x14ac:dyDescent="0.25">
      <c r="A67" s="992" t="s">
        <v>214</v>
      </c>
      <c r="B67" s="993" t="s">
        <v>112</v>
      </c>
      <c r="C67" s="994" t="s">
        <v>72</v>
      </c>
      <c r="D67" s="995"/>
      <c r="E67" s="995"/>
      <c r="F67" s="995"/>
      <c r="G67" s="995"/>
      <c r="H67" s="995"/>
      <c r="I67" s="996"/>
    </row>
    <row r="68" spans="1:9" ht="17.25" thickBot="1" x14ac:dyDescent="0.3">
      <c r="A68" s="992"/>
      <c r="B68" s="993"/>
      <c r="C68" s="976" t="s">
        <v>209</v>
      </c>
      <c r="D68" s="977"/>
      <c r="E68" s="977"/>
      <c r="F68" s="977"/>
      <c r="G68" s="977"/>
      <c r="H68" s="977"/>
      <c r="I68" s="978"/>
    </row>
    <row r="69" spans="1:9" ht="48" customHeight="1" thickBot="1" x14ac:dyDescent="0.3">
      <c r="A69" s="979" t="s">
        <v>114</v>
      </c>
      <c r="B69" s="980"/>
      <c r="C69" s="186" t="s">
        <v>115</v>
      </c>
      <c r="D69" s="112">
        <v>0</v>
      </c>
      <c r="E69" s="112">
        <v>2</v>
      </c>
      <c r="F69" s="111">
        <v>2</v>
      </c>
      <c r="G69" s="97"/>
      <c r="H69" s="97"/>
      <c r="I69" s="98"/>
    </row>
    <row r="70" spans="1:9" ht="39.75" customHeight="1" thickBot="1" x14ac:dyDescent="0.3">
      <c r="A70" s="979" t="s">
        <v>116</v>
      </c>
      <c r="B70" s="980"/>
      <c r="C70" s="99"/>
      <c r="D70" s="96" t="s">
        <v>74</v>
      </c>
      <c r="E70" s="96" t="s">
        <v>74</v>
      </c>
      <c r="F70" s="96" t="s">
        <v>74</v>
      </c>
      <c r="G70" s="99" t="e">
        <f>SUM(Lori!C26,Lori!#REF!)</f>
        <v>#REF!</v>
      </c>
      <c r="H70" s="99" t="e">
        <f>SUM(Lori!D26,Lori!#REF!)</f>
        <v>#REF!</v>
      </c>
      <c r="I70" s="99" t="e">
        <f>SUM(Lori!E26,Lori!#REF!)</f>
        <v>#REF!</v>
      </c>
    </row>
    <row r="71" spans="1:9" ht="17.25" thickBot="1" x14ac:dyDescent="0.3">
      <c r="A71" s="979" t="s">
        <v>117</v>
      </c>
      <c r="B71" s="981"/>
      <c r="C71" s="980"/>
      <c r="D71" s="182"/>
      <c r="E71" s="182"/>
      <c r="F71" s="96"/>
      <c r="G71" s="97"/>
      <c r="H71" s="97"/>
      <c r="I71" s="98"/>
    </row>
    <row r="72" spans="1:9" ht="16.5" x14ac:dyDescent="0.25">
      <c r="A72" s="945" t="s">
        <v>118</v>
      </c>
      <c r="B72" s="946"/>
      <c r="C72" s="946"/>
      <c r="D72" s="946"/>
      <c r="E72" s="946"/>
      <c r="F72" s="946"/>
      <c r="G72" s="946"/>
      <c r="H72" s="946"/>
      <c r="I72" s="947"/>
    </row>
    <row r="73" spans="1:9" ht="17.25" thickBot="1" x14ac:dyDescent="0.3">
      <c r="A73" s="964" t="s">
        <v>210</v>
      </c>
      <c r="B73" s="965"/>
      <c r="C73" s="965"/>
      <c r="D73" s="965"/>
      <c r="E73" s="965"/>
      <c r="F73" s="965"/>
      <c r="G73" s="965"/>
      <c r="H73" s="965"/>
      <c r="I73" s="966"/>
    </row>
    <row r="74" spans="1:9" ht="16.5" x14ac:dyDescent="0.25">
      <c r="A74" s="967" t="s">
        <v>80</v>
      </c>
      <c r="B74" s="968"/>
      <c r="C74" s="968"/>
      <c r="D74" s="968"/>
      <c r="E74" s="968"/>
      <c r="F74" s="968"/>
      <c r="G74" s="969"/>
      <c r="H74" s="969"/>
      <c r="I74" s="970"/>
    </row>
    <row r="75" spans="1:9" ht="17.25" thickBot="1" x14ac:dyDescent="0.3">
      <c r="A75" s="971" t="s">
        <v>120</v>
      </c>
      <c r="B75" s="972"/>
      <c r="C75" s="972"/>
      <c r="D75" s="972"/>
      <c r="E75" s="972"/>
      <c r="F75" s="972"/>
      <c r="G75" s="973"/>
      <c r="H75" s="973"/>
      <c r="I75" s="974"/>
    </row>
    <row r="76" spans="1:9" ht="16.5" x14ac:dyDescent="0.25">
      <c r="A76" s="967" t="s">
        <v>81</v>
      </c>
      <c r="B76" s="968"/>
      <c r="C76" s="968"/>
      <c r="D76" s="968"/>
      <c r="E76" s="968"/>
      <c r="F76" s="968"/>
      <c r="G76" s="969"/>
      <c r="H76" s="969"/>
      <c r="I76" s="970"/>
    </row>
    <row r="77" spans="1:9" ht="58.5" customHeight="1" thickBot="1" x14ac:dyDescent="0.3">
      <c r="A77" s="971" t="s">
        <v>121</v>
      </c>
      <c r="B77" s="972"/>
      <c r="C77" s="972"/>
      <c r="D77" s="972"/>
      <c r="E77" s="972"/>
      <c r="F77" s="972"/>
      <c r="G77" s="973"/>
      <c r="H77" s="973"/>
      <c r="I77" s="974"/>
    </row>
    <row r="78" spans="1:9" ht="16.5" x14ac:dyDescent="0.25">
      <c r="A78" s="951" t="s">
        <v>130</v>
      </c>
      <c r="B78" s="975"/>
      <c r="C78" s="975"/>
      <c r="D78" s="975"/>
      <c r="E78" s="975"/>
      <c r="F78" s="975"/>
      <c r="G78" s="975"/>
      <c r="H78" s="975"/>
      <c r="I78" s="952"/>
    </row>
    <row r="79" spans="1:9" ht="17.25" thickBot="1" x14ac:dyDescent="0.3">
      <c r="A79" s="919" t="s">
        <v>131</v>
      </c>
      <c r="B79" s="920"/>
      <c r="C79" s="920"/>
      <c r="D79" s="961"/>
      <c r="E79" s="961"/>
      <c r="F79" s="961"/>
      <c r="G79" s="961"/>
      <c r="H79" s="961"/>
      <c r="I79" s="963"/>
    </row>
    <row r="80" spans="1:9" ht="16.5" x14ac:dyDescent="0.25">
      <c r="A80" s="953" t="s">
        <v>65</v>
      </c>
      <c r="B80" s="954"/>
      <c r="C80" s="954"/>
      <c r="D80" s="728" t="s">
        <v>41</v>
      </c>
      <c r="E80" s="728"/>
      <c r="F80" s="728"/>
      <c r="G80" s="728"/>
      <c r="H80" s="728"/>
      <c r="I80" s="728"/>
    </row>
    <row r="81" spans="1:11" ht="16.5" x14ac:dyDescent="0.25">
      <c r="A81" s="955"/>
      <c r="B81" s="956"/>
      <c r="C81" s="956"/>
      <c r="D81" s="758" t="s">
        <v>132</v>
      </c>
      <c r="E81" s="758"/>
      <c r="F81" s="758"/>
      <c r="G81" s="758" t="s">
        <v>133</v>
      </c>
      <c r="H81" s="758"/>
      <c r="I81" s="758"/>
    </row>
    <row r="82" spans="1:11" ht="33.75" thickBot="1" x14ac:dyDescent="0.3">
      <c r="A82" s="957"/>
      <c r="B82" s="958"/>
      <c r="C82" s="959"/>
      <c r="D82" s="23" t="s">
        <v>16</v>
      </c>
      <c r="E82" s="23" t="s">
        <v>17</v>
      </c>
      <c r="F82" s="23" t="s">
        <v>7</v>
      </c>
      <c r="G82" s="23" t="s">
        <v>16</v>
      </c>
      <c r="H82" s="23" t="s">
        <v>17</v>
      </c>
      <c r="I82" s="23" t="s">
        <v>7</v>
      </c>
    </row>
    <row r="83" spans="1:11" ht="16.5" x14ac:dyDescent="0.25">
      <c r="A83" s="932" t="s">
        <v>68</v>
      </c>
      <c r="B83" s="933"/>
      <c r="C83" s="938" t="s">
        <v>38</v>
      </c>
      <c r="D83" s="939"/>
      <c r="E83" s="939"/>
      <c r="F83" s="939"/>
      <c r="G83" s="939"/>
      <c r="H83" s="939"/>
      <c r="I83" s="940"/>
    </row>
    <row r="84" spans="1:11" ht="16.5" x14ac:dyDescent="0.25">
      <c r="A84" s="934"/>
      <c r="B84" s="935"/>
      <c r="C84" s="960" t="s">
        <v>88</v>
      </c>
      <c r="D84" s="961"/>
      <c r="E84" s="961"/>
      <c r="F84" s="962"/>
      <c r="G84" s="962"/>
      <c r="H84" s="962"/>
      <c r="I84" s="963"/>
    </row>
    <row r="85" spans="1:11" ht="17.25" thickBot="1" x14ac:dyDescent="0.3">
      <c r="A85" s="936"/>
      <c r="B85" s="937"/>
      <c r="C85" s="925" t="s">
        <v>89</v>
      </c>
      <c r="D85" s="926"/>
      <c r="E85" s="926"/>
      <c r="F85" s="927"/>
      <c r="G85" s="927"/>
      <c r="H85" s="927"/>
      <c r="I85" s="928"/>
    </row>
    <row r="86" spans="1:11" ht="21.75" customHeight="1" thickBot="1" x14ac:dyDescent="0.3">
      <c r="A86" s="116" t="s">
        <v>90</v>
      </c>
      <c r="B86" s="191" t="s">
        <v>91</v>
      </c>
      <c r="C86" s="948" t="s">
        <v>191</v>
      </c>
      <c r="D86" s="949"/>
      <c r="E86" s="949"/>
      <c r="F86" s="949"/>
      <c r="G86" s="949"/>
      <c r="H86" s="949"/>
      <c r="I86" s="950"/>
    </row>
    <row r="87" spans="1:11" ht="70.5" customHeight="1" thickBot="1" x14ac:dyDescent="0.3">
      <c r="A87" s="951" t="s">
        <v>92</v>
      </c>
      <c r="B87" s="952"/>
      <c r="C87" s="189" t="s">
        <v>93</v>
      </c>
      <c r="D87" s="191">
        <v>8</v>
      </c>
      <c r="E87" s="191">
        <v>8</v>
      </c>
      <c r="F87" s="191">
        <v>8</v>
      </c>
      <c r="G87" s="191"/>
      <c r="H87" s="191"/>
      <c r="I87" s="191"/>
    </row>
    <row r="88" spans="1:11" ht="49.5" customHeight="1" thickBot="1" x14ac:dyDescent="0.3">
      <c r="A88" s="919"/>
      <c r="B88" s="921"/>
      <c r="C88" s="189" t="s">
        <v>94</v>
      </c>
      <c r="D88" s="235"/>
      <c r="E88" s="189"/>
      <c r="F88" s="191"/>
      <c r="G88" s="191"/>
      <c r="H88" s="191"/>
      <c r="I88" s="191"/>
    </row>
    <row r="89" spans="1:11" ht="17.25" thickBot="1" x14ac:dyDescent="0.3">
      <c r="A89" s="929" t="s">
        <v>95</v>
      </c>
      <c r="B89" s="930"/>
      <c r="C89" s="189"/>
      <c r="D89" s="189"/>
      <c r="E89" s="189"/>
      <c r="F89" s="191"/>
      <c r="G89" s="191"/>
      <c r="H89" s="191"/>
      <c r="I89" s="191"/>
    </row>
    <row r="90" spans="1:11" ht="53.25" customHeight="1" thickBot="1" x14ac:dyDescent="0.3">
      <c r="A90" s="929" t="s">
        <v>96</v>
      </c>
      <c r="B90" s="931"/>
      <c r="C90" s="930"/>
      <c r="D90" s="189"/>
      <c r="E90" s="189"/>
      <c r="F90" s="191"/>
      <c r="G90" s="193">
        <f>SUM(Lori!C43:C51)</f>
        <v>61596.75</v>
      </c>
      <c r="H90" s="193">
        <f>SUM(Lori!D43:D51)</f>
        <v>246387</v>
      </c>
      <c r="I90" s="193">
        <f>SUM(Lori!E43:E51)</f>
        <v>246387</v>
      </c>
      <c r="K90" s="197"/>
    </row>
    <row r="91" spans="1:11" ht="37.5" customHeight="1" thickBot="1" x14ac:dyDescent="0.3">
      <c r="A91" s="929" t="s">
        <v>97</v>
      </c>
      <c r="B91" s="930"/>
      <c r="C91" s="118">
        <f>I90</f>
        <v>246387</v>
      </c>
      <c r="D91" s="198"/>
      <c r="E91" s="198"/>
      <c r="F91" s="191"/>
      <c r="G91" s="191"/>
      <c r="H91" s="191"/>
      <c r="I91" s="191"/>
    </row>
    <row r="92" spans="1:11" ht="119.25" customHeight="1" thickBot="1" x14ac:dyDescent="0.3">
      <c r="A92" s="929" t="s">
        <v>98</v>
      </c>
      <c r="B92" s="930"/>
      <c r="C92" s="189"/>
      <c r="D92" s="189"/>
      <c r="E92" s="189"/>
      <c r="F92" s="191"/>
      <c r="G92" s="191"/>
      <c r="H92" s="191"/>
      <c r="I92" s="191"/>
    </row>
    <row r="93" spans="1:11" ht="17.25" thickBot="1" x14ac:dyDescent="0.3">
      <c r="A93" s="1006" t="s">
        <v>80</v>
      </c>
      <c r="B93" s="1001"/>
      <c r="C93" s="1001"/>
      <c r="D93" s="1001"/>
      <c r="E93" s="1001"/>
      <c r="F93" s="1001"/>
      <c r="G93" s="1001"/>
      <c r="H93" s="1001"/>
      <c r="I93" s="1002"/>
    </row>
    <row r="94" spans="1:11" ht="17.25" thickBot="1" x14ac:dyDescent="0.3">
      <c r="A94" s="929" t="s">
        <v>380</v>
      </c>
      <c r="B94" s="931"/>
      <c r="C94" s="931"/>
      <c r="D94" s="931"/>
      <c r="E94" s="931"/>
      <c r="F94" s="931"/>
      <c r="G94" s="931"/>
      <c r="H94" s="931"/>
      <c r="I94" s="930"/>
    </row>
    <row r="95" spans="1:11" ht="17.25" thickBot="1" x14ac:dyDescent="0.3">
      <c r="A95" s="1006" t="s">
        <v>81</v>
      </c>
      <c r="B95" s="1001"/>
      <c r="C95" s="1001"/>
      <c r="D95" s="1001"/>
      <c r="E95" s="1001"/>
      <c r="F95" s="1001"/>
      <c r="G95" s="1001"/>
      <c r="H95" s="1001"/>
      <c r="I95" s="1002"/>
    </row>
    <row r="96" spans="1:11" ht="17.25" thickBot="1" x14ac:dyDescent="0.3">
      <c r="A96" s="929" t="s">
        <v>99</v>
      </c>
      <c r="B96" s="931"/>
      <c r="C96" s="931"/>
      <c r="D96" s="931"/>
      <c r="E96" s="931"/>
      <c r="F96" s="931"/>
      <c r="G96" s="931"/>
      <c r="H96" s="931"/>
      <c r="I96" s="930"/>
    </row>
    <row r="97" spans="1:9" ht="16.5" x14ac:dyDescent="0.25">
      <c r="A97" s="932" t="s">
        <v>68</v>
      </c>
      <c r="B97" s="933"/>
      <c r="C97" s="938" t="s">
        <v>38</v>
      </c>
      <c r="D97" s="939"/>
      <c r="E97" s="939"/>
      <c r="F97" s="939"/>
      <c r="G97" s="939"/>
      <c r="H97" s="939"/>
      <c r="I97" s="940"/>
    </row>
    <row r="98" spans="1:9" ht="16.5" x14ac:dyDescent="0.25">
      <c r="A98" s="934"/>
      <c r="B98" s="935"/>
      <c r="C98" s="941" t="s">
        <v>134</v>
      </c>
      <c r="D98" s="942"/>
      <c r="E98" s="942"/>
      <c r="F98" s="943"/>
      <c r="G98" s="943"/>
      <c r="H98" s="943"/>
      <c r="I98" s="944"/>
    </row>
    <row r="99" spans="1:9" ht="17.25" thickBot="1" x14ac:dyDescent="0.3">
      <c r="A99" s="936"/>
      <c r="B99" s="937"/>
      <c r="C99" s="925" t="s">
        <v>89</v>
      </c>
      <c r="D99" s="926"/>
      <c r="E99" s="926"/>
      <c r="F99" s="927"/>
      <c r="G99" s="927"/>
      <c r="H99" s="927"/>
      <c r="I99" s="928"/>
    </row>
    <row r="100" spans="1:9" ht="17.25" thickBot="1" x14ac:dyDescent="0.3">
      <c r="A100" s="116" t="s">
        <v>127</v>
      </c>
      <c r="B100" s="191" t="s">
        <v>91</v>
      </c>
      <c r="C100" s="919" t="s">
        <v>135</v>
      </c>
      <c r="D100" s="920"/>
      <c r="E100" s="920"/>
      <c r="F100" s="920"/>
      <c r="G100" s="920"/>
      <c r="H100" s="920"/>
      <c r="I100" s="921"/>
    </row>
    <row r="101" spans="1:9" ht="50.25" thickBot="1" x14ac:dyDescent="0.3">
      <c r="A101" s="929" t="s">
        <v>92</v>
      </c>
      <c r="B101" s="930"/>
      <c r="C101" s="189" t="s">
        <v>136</v>
      </c>
      <c r="D101" s="258">
        <v>0</v>
      </c>
      <c r="E101" s="258">
        <v>13</v>
      </c>
      <c r="F101" s="258">
        <v>15.55</v>
      </c>
      <c r="G101" s="191"/>
      <c r="H101" s="191"/>
      <c r="I101" s="191"/>
    </row>
    <row r="102" spans="1:9" ht="17.25" thickBot="1" x14ac:dyDescent="0.3">
      <c r="A102" s="929" t="s">
        <v>95</v>
      </c>
      <c r="B102" s="930"/>
      <c r="C102" s="189"/>
      <c r="D102" s="189"/>
      <c r="E102" s="189"/>
      <c r="F102" s="191"/>
      <c r="G102" s="191"/>
      <c r="H102" s="191"/>
      <c r="I102" s="191"/>
    </row>
    <row r="103" spans="1:9" ht="56.25" customHeight="1" thickBot="1" x14ac:dyDescent="0.3">
      <c r="A103" s="929" t="s">
        <v>96</v>
      </c>
      <c r="B103" s="931"/>
      <c r="C103" s="930"/>
      <c r="D103" s="189"/>
      <c r="E103" s="189"/>
      <c r="F103" s="191"/>
      <c r="G103" s="117">
        <f>SUM(Lori!C56:C70)</f>
        <v>72496.05</v>
      </c>
      <c r="H103" s="117">
        <f>SUM(Lori!D56:D70)</f>
        <v>179314</v>
      </c>
      <c r="I103" s="117">
        <f>SUM(Lori!E56:E70)</f>
        <v>179314</v>
      </c>
    </row>
    <row r="104" spans="1:9" ht="44.25" customHeight="1" thickBot="1" x14ac:dyDescent="0.3">
      <c r="A104" s="929" t="s">
        <v>97</v>
      </c>
      <c r="B104" s="930"/>
      <c r="C104" s="199">
        <f>I103</f>
        <v>179314</v>
      </c>
      <c r="D104" s="199"/>
      <c r="E104" s="199"/>
      <c r="F104" s="191"/>
      <c r="G104" s="191"/>
      <c r="H104" s="191"/>
      <c r="I104" s="191"/>
    </row>
    <row r="105" spans="1:9" ht="124.5" customHeight="1" thickBot="1" x14ac:dyDescent="0.3">
      <c r="A105" s="929" t="s">
        <v>98</v>
      </c>
      <c r="B105" s="930"/>
      <c r="C105" s="189"/>
      <c r="D105" s="189"/>
      <c r="E105" s="189"/>
      <c r="F105" s="191"/>
      <c r="G105" s="191"/>
      <c r="H105" s="191"/>
      <c r="I105" s="191"/>
    </row>
    <row r="106" spans="1:9" ht="16.5" x14ac:dyDescent="0.25">
      <c r="A106" s="916" t="s">
        <v>80</v>
      </c>
      <c r="B106" s="917"/>
      <c r="C106" s="917"/>
      <c r="D106" s="917"/>
      <c r="E106" s="917"/>
      <c r="F106" s="917"/>
      <c r="G106" s="917"/>
      <c r="H106" s="917"/>
      <c r="I106" s="918"/>
    </row>
    <row r="107" spans="1:9" ht="17.25" thickBot="1" x14ac:dyDescent="0.3">
      <c r="A107" s="919" t="s">
        <v>381</v>
      </c>
      <c r="B107" s="920"/>
      <c r="C107" s="920"/>
      <c r="D107" s="920"/>
      <c r="E107" s="920"/>
      <c r="F107" s="920"/>
      <c r="G107" s="920"/>
      <c r="H107" s="920"/>
      <c r="I107" s="921"/>
    </row>
    <row r="108" spans="1:9" ht="16.5" x14ac:dyDescent="0.25">
      <c r="A108" s="916" t="s">
        <v>81</v>
      </c>
      <c r="B108" s="917"/>
      <c r="C108" s="917"/>
      <c r="D108" s="917"/>
      <c r="E108" s="917"/>
      <c r="F108" s="917"/>
      <c r="G108" s="917"/>
      <c r="H108" s="917"/>
      <c r="I108" s="918"/>
    </row>
    <row r="109" spans="1:9" ht="17.25" thickBot="1" x14ac:dyDescent="0.3">
      <c r="A109" s="919" t="s">
        <v>99</v>
      </c>
      <c r="B109" s="920"/>
      <c r="C109" s="920"/>
      <c r="D109" s="920"/>
      <c r="E109" s="920"/>
      <c r="F109" s="920"/>
      <c r="G109" s="920"/>
      <c r="H109" s="920"/>
      <c r="I109" s="921"/>
    </row>
    <row r="110" spans="1:9" ht="16.5" x14ac:dyDescent="0.25">
      <c r="A110" s="932" t="s">
        <v>68</v>
      </c>
      <c r="B110" s="933"/>
      <c r="C110" s="938" t="s">
        <v>38</v>
      </c>
      <c r="D110" s="939"/>
      <c r="E110" s="939"/>
      <c r="F110" s="939"/>
      <c r="G110" s="939"/>
      <c r="H110" s="939"/>
      <c r="I110" s="940"/>
    </row>
    <row r="111" spans="1:9" ht="16.5" x14ac:dyDescent="0.25">
      <c r="A111" s="934"/>
      <c r="B111" s="935"/>
      <c r="C111" s="941" t="s">
        <v>137</v>
      </c>
      <c r="D111" s="942"/>
      <c r="E111" s="942"/>
      <c r="F111" s="943"/>
      <c r="G111" s="943"/>
      <c r="H111" s="943"/>
      <c r="I111" s="944"/>
    </row>
    <row r="112" spans="1:9" ht="17.25" thickBot="1" x14ac:dyDescent="0.3">
      <c r="A112" s="936"/>
      <c r="B112" s="937"/>
      <c r="C112" s="925" t="s">
        <v>89</v>
      </c>
      <c r="D112" s="926"/>
      <c r="E112" s="926"/>
      <c r="F112" s="927"/>
      <c r="G112" s="927"/>
      <c r="H112" s="927"/>
      <c r="I112" s="928"/>
    </row>
    <row r="113" spans="1:9" ht="17.25" thickBot="1" x14ac:dyDescent="0.3">
      <c r="A113" s="116" t="s">
        <v>126</v>
      </c>
      <c r="B113" s="191" t="s">
        <v>91</v>
      </c>
      <c r="C113" s="919" t="s">
        <v>137</v>
      </c>
      <c r="D113" s="920"/>
      <c r="E113" s="920"/>
      <c r="F113" s="920"/>
      <c r="G113" s="920"/>
      <c r="H113" s="920"/>
      <c r="I113" s="921"/>
    </row>
    <row r="114" spans="1:9" ht="37.5" customHeight="1" thickBot="1" x14ac:dyDescent="0.3">
      <c r="A114" s="929" t="s">
        <v>92</v>
      </c>
      <c r="B114" s="930"/>
      <c r="C114" s="189" t="s">
        <v>138</v>
      </c>
      <c r="D114" s="203">
        <v>1</v>
      </c>
      <c r="E114" s="203">
        <v>2</v>
      </c>
      <c r="F114" s="203">
        <v>3.5</v>
      </c>
      <c r="G114" s="191"/>
      <c r="H114" s="191"/>
      <c r="I114" s="191"/>
    </row>
    <row r="115" spans="1:9" ht="17.25" thickBot="1" x14ac:dyDescent="0.3">
      <c r="A115" s="929" t="s">
        <v>95</v>
      </c>
      <c r="B115" s="930"/>
      <c r="C115" s="189"/>
      <c r="D115" s="189"/>
      <c r="E115" s="189"/>
      <c r="F115" s="191"/>
      <c r="G115" s="191"/>
      <c r="H115" s="191"/>
      <c r="I115" s="191"/>
    </row>
    <row r="116" spans="1:9" ht="51.75" customHeight="1" thickBot="1" x14ac:dyDescent="0.3">
      <c r="A116" s="929" t="s">
        <v>96</v>
      </c>
      <c r="B116" s="931"/>
      <c r="C116" s="930"/>
      <c r="D116" s="189"/>
      <c r="E116" s="189"/>
      <c r="F116" s="191"/>
      <c r="G116" s="193">
        <f>SUM(Lori!C17:C20)</f>
        <v>34229.5</v>
      </c>
      <c r="H116" s="193">
        <f>SUM(Lori!D17:D20)</f>
        <v>52552</v>
      </c>
      <c r="I116" s="193">
        <f>SUM(Lori!E17:E20)</f>
        <v>52552</v>
      </c>
    </row>
    <row r="117" spans="1:9" ht="34.5" customHeight="1" thickBot="1" x14ac:dyDescent="0.3">
      <c r="A117" s="929" t="s">
        <v>97</v>
      </c>
      <c r="B117" s="930"/>
      <c r="C117" s="118">
        <f>I116</f>
        <v>52552</v>
      </c>
      <c r="D117" s="118"/>
      <c r="E117" s="118"/>
      <c r="F117" s="191"/>
      <c r="G117" s="191"/>
      <c r="H117" s="191"/>
      <c r="I117" s="191"/>
    </row>
    <row r="118" spans="1:9" ht="127.5" customHeight="1" thickBot="1" x14ac:dyDescent="0.3">
      <c r="A118" s="929" t="s">
        <v>98</v>
      </c>
      <c r="B118" s="930"/>
      <c r="C118" s="189"/>
      <c r="D118" s="189"/>
      <c r="E118" s="189"/>
      <c r="F118" s="191"/>
      <c r="G118" s="191"/>
      <c r="H118" s="191"/>
      <c r="I118" s="191"/>
    </row>
    <row r="119" spans="1:9" ht="16.5" x14ac:dyDescent="0.25">
      <c r="A119" s="916" t="s">
        <v>80</v>
      </c>
      <c r="B119" s="917"/>
      <c r="C119" s="917"/>
      <c r="D119" s="917"/>
      <c r="E119" s="917"/>
      <c r="F119" s="917"/>
      <c r="G119" s="917"/>
      <c r="H119" s="917"/>
      <c r="I119" s="918"/>
    </row>
    <row r="120" spans="1:9" ht="17.25" thickBot="1" x14ac:dyDescent="0.3">
      <c r="A120" s="919" t="s">
        <v>192</v>
      </c>
      <c r="B120" s="920"/>
      <c r="C120" s="920"/>
      <c r="D120" s="920"/>
      <c r="E120" s="920"/>
      <c r="F120" s="920"/>
      <c r="G120" s="920"/>
      <c r="H120" s="920"/>
      <c r="I120" s="921"/>
    </row>
    <row r="121" spans="1:9" ht="16.5" x14ac:dyDescent="0.25">
      <c r="A121" s="916" t="s">
        <v>81</v>
      </c>
      <c r="B121" s="917"/>
      <c r="C121" s="917"/>
      <c r="D121" s="917"/>
      <c r="E121" s="917"/>
      <c r="F121" s="917"/>
      <c r="G121" s="917"/>
      <c r="H121" s="917"/>
      <c r="I121" s="918"/>
    </row>
    <row r="122" spans="1:9" ht="28.5" customHeight="1" thickBot="1" x14ac:dyDescent="0.3">
      <c r="A122" s="919" t="s">
        <v>99</v>
      </c>
      <c r="B122" s="920"/>
      <c r="C122" s="920"/>
      <c r="D122" s="920"/>
      <c r="E122" s="920"/>
      <c r="F122" s="920"/>
      <c r="G122" s="920"/>
      <c r="H122" s="920"/>
      <c r="I122" s="921"/>
    </row>
    <row r="123" spans="1:9" ht="16.5" x14ac:dyDescent="0.25">
      <c r="A123" s="657" t="s">
        <v>68</v>
      </c>
      <c r="B123" s="658"/>
      <c r="C123" s="744" t="s">
        <v>38</v>
      </c>
      <c r="D123" s="745"/>
      <c r="E123" s="745"/>
      <c r="F123" s="745"/>
      <c r="G123" s="745"/>
      <c r="H123" s="745"/>
      <c r="I123" s="746"/>
    </row>
    <row r="124" spans="1:9" ht="16.5" x14ac:dyDescent="0.25">
      <c r="A124" s="659"/>
      <c r="B124" s="660"/>
      <c r="C124" s="922" t="s">
        <v>139</v>
      </c>
      <c r="D124" s="923"/>
      <c r="E124" s="923"/>
      <c r="F124" s="923"/>
      <c r="G124" s="923"/>
      <c r="H124" s="923"/>
      <c r="I124" s="924"/>
    </row>
    <row r="125" spans="1:9" ht="16.5" x14ac:dyDescent="0.25">
      <c r="A125" s="582" t="s">
        <v>103</v>
      </c>
      <c r="B125" s="583" t="s">
        <v>91</v>
      </c>
      <c r="C125" s="584" t="s">
        <v>72</v>
      </c>
      <c r="D125" s="585"/>
      <c r="E125" s="585"/>
      <c r="F125" s="585"/>
      <c r="G125" s="585"/>
      <c r="H125" s="585"/>
      <c r="I125" s="586"/>
    </row>
    <row r="126" spans="1:9" ht="17.25" thickBot="1" x14ac:dyDescent="0.3">
      <c r="A126" s="747"/>
      <c r="B126" s="748"/>
      <c r="C126" s="654" t="s">
        <v>140</v>
      </c>
      <c r="D126" s="655"/>
      <c r="E126" s="655"/>
      <c r="F126" s="655"/>
      <c r="G126" s="655"/>
      <c r="H126" s="655"/>
      <c r="I126" s="656"/>
    </row>
    <row r="127" spans="1:9" ht="33" x14ac:dyDescent="0.25">
      <c r="A127" s="752" t="s">
        <v>92</v>
      </c>
      <c r="B127" s="753"/>
      <c r="C127" s="103" t="s">
        <v>141</v>
      </c>
      <c r="D127" s="104">
        <v>2</v>
      </c>
      <c r="E127" s="104">
        <v>2</v>
      </c>
      <c r="F127" s="104">
        <v>2</v>
      </c>
      <c r="G127" s="105"/>
      <c r="H127" s="105"/>
      <c r="I127" s="106"/>
    </row>
    <row r="128" spans="1:9" ht="39.75" customHeight="1" thickBot="1" x14ac:dyDescent="0.3">
      <c r="A128" s="754" t="s">
        <v>95</v>
      </c>
      <c r="B128" s="755"/>
      <c r="C128" s="107"/>
      <c r="D128" s="107"/>
      <c r="E128" s="107"/>
      <c r="F128" s="175"/>
      <c r="G128" s="108"/>
      <c r="H128" s="108"/>
      <c r="I128" s="42"/>
    </row>
    <row r="129" spans="1:9" ht="60.75" customHeight="1" thickBot="1" x14ac:dyDescent="0.3">
      <c r="A129" s="742" t="s">
        <v>107</v>
      </c>
      <c r="B129" s="743"/>
      <c r="C129" s="743"/>
      <c r="D129" s="187"/>
      <c r="E129" s="187"/>
      <c r="F129" s="76"/>
      <c r="G129" s="109">
        <f>SUM(Lori!C57:C65)</f>
        <v>43027.05</v>
      </c>
      <c r="H129" s="109">
        <f>SUM(Lori!D57:D65)</f>
        <v>77320</v>
      </c>
      <c r="I129" s="109">
        <f>SUM(Lori!E57:E65)</f>
        <v>77320</v>
      </c>
    </row>
    <row r="130" spans="1:9" ht="52.5" customHeight="1" thickBot="1" x14ac:dyDescent="0.3">
      <c r="A130" s="573" t="s">
        <v>108</v>
      </c>
      <c r="B130" s="574"/>
      <c r="C130" s="110">
        <f>I129</f>
        <v>77320</v>
      </c>
      <c r="D130" s="110"/>
      <c r="E130" s="110"/>
      <c r="F130" s="76"/>
      <c r="G130" s="79"/>
      <c r="H130" s="79"/>
      <c r="I130" s="75"/>
    </row>
    <row r="131" spans="1:9" ht="129.75" customHeight="1" thickBot="1" x14ac:dyDescent="0.3">
      <c r="A131" s="573" t="s">
        <v>109</v>
      </c>
      <c r="B131" s="574"/>
      <c r="C131" s="179"/>
      <c r="D131" s="179"/>
      <c r="E131" s="179"/>
      <c r="F131" s="76"/>
      <c r="G131" s="79"/>
      <c r="H131" s="79"/>
      <c r="I131" s="75"/>
    </row>
    <row r="132" spans="1:9" ht="16.5" x14ac:dyDescent="0.25">
      <c r="A132" s="543" t="s">
        <v>80</v>
      </c>
      <c r="B132" s="544"/>
      <c r="C132" s="544"/>
      <c r="D132" s="544"/>
      <c r="E132" s="544"/>
      <c r="F132" s="544"/>
      <c r="G132" s="545"/>
      <c r="H132" s="545"/>
      <c r="I132" s="546"/>
    </row>
    <row r="133" spans="1:9" ht="17.25" thickBot="1" x14ac:dyDescent="0.3">
      <c r="A133" s="539" t="s">
        <v>213</v>
      </c>
      <c r="B133" s="540"/>
      <c r="C133" s="540"/>
      <c r="D133" s="540"/>
      <c r="E133" s="540"/>
      <c r="F133" s="540"/>
      <c r="G133" s="541"/>
      <c r="H133" s="541"/>
      <c r="I133" s="542"/>
    </row>
    <row r="134" spans="1:9" ht="16.5" x14ac:dyDescent="0.25">
      <c r="A134" s="543" t="s">
        <v>81</v>
      </c>
      <c r="B134" s="544"/>
      <c r="C134" s="544"/>
      <c r="D134" s="544"/>
      <c r="E134" s="544"/>
      <c r="F134" s="544"/>
      <c r="G134" s="545"/>
      <c r="H134" s="545"/>
      <c r="I134" s="546"/>
    </row>
    <row r="135" spans="1:9" ht="17.25" thickBot="1" x14ac:dyDescent="0.3">
      <c r="A135" s="539" t="s">
        <v>99</v>
      </c>
      <c r="B135" s="540"/>
      <c r="C135" s="540"/>
      <c r="D135" s="540"/>
      <c r="E135" s="540"/>
      <c r="F135" s="540"/>
      <c r="G135" s="541"/>
      <c r="H135" s="541"/>
      <c r="I135" s="542"/>
    </row>
    <row r="136" spans="1:9" ht="16.5" x14ac:dyDescent="0.25">
      <c r="A136" s="639" t="s">
        <v>68</v>
      </c>
      <c r="B136" s="640"/>
      <c r="C136" s="643" t="s">
        <v>38</v>
      </c>
      <c r="D136" s="644"/>
      <c r="E136" s="644"/>
      <c r="F136" s="644"/>
      <c r="G136" s="644"/>
      <c r="H136" s="644"/>
      <c r="I136" s="645"/>
    </row>
    <row r="137" spans="1:9" ht="16.5" x14ac:dyDescent="0.25">
      <c r="A137" s="641"/>
      <c r="B137" s="642"/>
      <c r="C137" s="646" t="s">
        <v>102</v>
      </c>
      <c r="D137" s="647"/>
      <c r="E137" s="647"/>
      <c r="F137" s="647"/>
      <c r="G137" s="647"/>
      <c r="H137" s="647"/>
      <c r="I137" s="648"/>
    </row>
    <row r="138" spans="1:9" ht="16.5" x14ac:dyDescent="0.25">
      <c r="A138" s="603" t="s">
        <v>152</v>
      </c>
      <c r="B138" s="605" t="s">
        <v>91</v>
      </c>
      <c r="C138" s="607" t="s">
        <v>72</v>
      </c>
      <c r="D138" s="608"/>
      <c r="E138" s="608"/>
      <c r="F138" s="608"/>
      <c r="G138" s="608"/>
      <c r="H138" s="608"/>
      <c r="I138" s="609"/>
    </row>
    <row r="139" spans="1:9" ht="17.25" thickBot="1" x14ac:dyDescent="0.3">
      <c r="A139" s="604"/>
      <c r="B139" s="606"/>
      <c r="C139" s="610" t="s">
        <v>104</v>
      </c>
      <c r="D139" s="611"/>
      <c r="E139" s="611"/>
      <c r="F139" s="611"/>
      <c r="G139" s="611"/>
      <c r="H139" s="611"/>
      <c r="I139" s="612"/>
    </row>
    <row r="140" spans="1:9" ht="66" x14ac:dyDescent="0.25">
      <c r="A140" s="601" t="s">
        <v>92</v>
      </c>
      <c r="B140" s="602"/>
      <c r="C140" s="51" t="s">
        <v>105</v>
      </c>
      <c r="D140" s="85">
        <v>58</v>
      </c>
      <c r="E140" s="85">
        <v>58</v>
      </c>
      <c r="F140" s="85">
        <v>58</v>
      </c>
      <c r="G140" s="53"/>
      <c r="H140" s="53"/>
      <c r="I140" s="54"/>
    </row>
    <row r="141" spans="1:9" ht="99.75" thickBot="1" x14ac:dyDescent="0.3">
      <c r="A141" s="599" t="s">
        <v>95</v>
      </c>
      <c r="B141" s="600"/>
      <c r="C141" s="55" t="s">
        <v>106</v>
      </c>
      <c r="D141" s="55"/>
      <c r="E141" s="55"/>
      <c r="F141" s="56">
        <v>100</v>
      </c>
      <c r="G141" s="57"/>
      <c r="H141" s="57"/>
      <c r="I141" s="58"/>
    </row>
    <row r="142" spans="1:9" ht="68.25" customHeight="1" thickBot="1" x14ac:dyDescent="0.3">
      <c r="A142" s="591" t="s">
        <v>107</v>
      </c>
      <c r="B142" s="592"/>
      <c r="C142" s="592"/>
      <c r="D142" s="177"/>
      <c r="E142" s="177"/>
      <c r="F142" s="60"/>
      <c r="G142" s="61">
        <f>Lori!C107</f>
        <v>7346</v>
      </c>
      <c r="H142" s="61">
        <f>Lori!D107</f>
        <v>7346</v>
      </c>
      <c r="I142" s="61">
        <f>Lori!E107</f>
        <v>7346</v>
      </c>
    </row>
    <row r="143" spans="1:9" ht="58.5" customHeight="1" thickBot="1" x14ac:dyDescent="0.3">
      <c r="A143" s="593" t="s">
        <v>108</v>
      </c>
      <c r="B143" s="594"/>
      <c r="C143" s="61">
        <f>I142</f>
        <v>7346</v>
      </c>
      <c r="D143" s="62"/>
      <c r="E143" s="62"/>
      <c r="F143" s="60"/>
      <c r="G143" s="63"/>
      <c r="H143" s="63"/>
      <c r="I143" s="64"/>
    </row>
    <row r="144" spans="1:9" ht="132.75" customHeight="1" thickBot="1" x14ac:dyDescent="0.3">
      <c r="A144" s="593" t="s">
        <v>109</v>
      </c>
      <c r="B144" s="594"/>
      <c r="C144" s="174"/>
      <c r="D144" s="174"/>
      <c r="E144" s="174"/>
      <c r="F144" s="60"/>
      <c r="G144" s="63"/>
      <c r="H144" s="63"/>
      <c r="I144" s="64"/>
    </row>
    <row r="145" spans="1:9" ht="16.5" x14ac:dyDescent="0.25">
      <c r="A145" s="595" t="s">
        <v>80</v>
      </c>
      <c r="B145" s="596"/>
      <c r="C145" s="596"/>
      <c r="D145" s="596"/>
      <c r="E145" s="596"/>
      <c r="F145" s="596"/>
      <c r="G145" s="597"/>
      <c r="H145" s="597"/>
      <c r="I145" s="598"/>
    </row>
    <row r="146" spans="1:9" ht="17.25" thickBot="1" x14ac:dyDescent="0.3">
      <c r="A146" s="587" t="s">
        <v>213</v>
      </c>
      <c r="B146" s="588"/>
      <c r="C146" s="588"/>
      <c r="D146" s="588"/>
      <c r="E146" s="588"/>
      <c r="F146" s="588"/>
      <c r="G146" s="589"/>
      <c r="H146" s="589"/>
      <c r="I146" s="590"/>
    </row>
    <row r="147" spans="1:9" ht="16.5" x14ac:dyDescent="0.25">
      <c r="A147" s="595" t="s">
        <v>81</v>
      </c>
      <c r="B147" s="596"/>
      <c r="C147" s="596"/>
      <c r="D147" s="596"/>
      <c r="E147" s="596"/>
      <c r="F147" s="596"/>
      <c r="G147" s="597"/>
      <c r="H147" s="597"/>
      <c r="I147" s="598"/>
    </row>
    <row r="148" spans="1:9" ht="17.25" thickBot="1" x14ac:dyDescent="0.3">
      <c r="A148" s="587" t="s">
        <v>99</v>
      </c>
      <c r="B148" s="588"/>
      <c r="C148" s="588"/>
      <c r="D148" s="588"/>
      <c r="E148" s="588"/>
      <c r="F148" s="588"/>
      <c r="G148" s="589"/>
      <c r="H148" s="589"/>
      <c r="I148" s="590"/>
    </row>
    <row r="149" spans="1:9" ht="16.5" x14ac:dyDescent="0.25">
      <c r="A149" s="932" t="s">
        <v>68</v>
      </c>
      <c r="B149" s="933"/>
      <c r="C149" s="938" t="s">
        <v>38</v>
      </c>
      <c r="D149" s="926"/>
      <c r="E149" s="926"/>
      <c r="F149" s="926"/>
      <c r="G149" s="939"/>
      <c r="H149" s="926"/>
      <c r="I149" s="940"/>
    </row>
    <row r="150" spans="1:9" ht="16.5" x14ac:dyDescent="0.25">
      <c r="A150" s="934"/>
      <c r="B150" s="935"/>
      <c r="C150" s="941" t="s">
        <v>128</v>
      </c>
      <c r="D150" s="942"/>
      <c r="E150" s="942"/>
      <c r="F150" s="943"/>
      <c r="G150" s="943"/>
      <c r="H150" s="943"/>
      <c r="I150" s="944"/>
    </row>
    <row r="151" spans="1:9" ht="17.25" thickBot="1" x14ac:dyDescent="0.3">
      <c r="A151" s="936"/>
      <c r="B151" s="937"/>
      <c r="C151" s="925" t="s">
        <v>89</v>
      </c>
      <c r="D151" s="926"/>
      <c r="E151" s="926"/>
      <c r="F151" s="927"/>
      <c r="G151" s="927"/>
      <c r="H151" s="927"/>
      <c r="I151" s="928"/>
    </row>
    <row r="152" spans="1:9" ht="17.25" thickBot="1" x14ac:dyDescent="0.3">
      <c r="A152" s="200" t="s">
        <v>122</v>
      </c>
      <c r="B152" s="201" t="s">
        <v>84</v>
      </c>
      <c r="C152" s="919" t="s">
        <v>205</v>
      </c>
      <c r="D152" s="920"/>
      <c r="E152" s="920"/>
      <c r="F152" s="920"/>
      <c r="G152" s="920"/>
      <c r="H152" s="920"/>
      <c r="I152" s="921"/>
    </row>
    <row r="153" spans="1:9" ht="42.75" customHeight="1" thickBot="1" x14ac:dyDescent="0.3">
      <c r="A153" s="998" t="s">
        <v>123</v>
      </c>
      <c r="B153" s="998"/>
      <c r="C153" s="188"/>
      <c r="D153" s="191" t="s">
        <v>74</v>
      </c>
      <c r="E153" s="191" t="s">
        <v>74</v>
      </c>
      <c r="F153" s="191" t="s">
        <v>74</v>
      </c>
      <c r="G153" s="1">
        <f>SUM(Lori!C54:C59)</f>
        <v>17049.75</v>
      </c>
      <c r="H153" s="1">
        <f>SUM(Lori!D54:D59)</f>
        <v>65472</v>
      </c>
      <c r="I153" s="1">
        <f>SUM(Lori!E54:E59)</f>
        <v>65472</v>
      </c>
    </row>
    <row r="154" spans="1:9" ht="17.25" thickBot="1" x14ac:dyDescent="0.3">
      <c r="A154" s="999" t="s">
        <v>75</v>
      </c>
      <c r="B154" s="1000"/>
      <c r="C154" s="1001"/>
      <c r="D154" s="1001"/>
      <c r="E154" s="1001"/>
      <c r="F154" s="1001"/>
      <c r="G154" s="1001"/>
      <c r="H154" s="1001"/>
      <c r="I154" s="1002"/>
    </row>
    <row r="155" spans="1:9" ht="17.25" thickBot="1" x14ac:dyDescent="0.3">
      <c r="A155" s="929" t="s">
        <v>382</v>
      </c>
      <c r="B155" s="931"/>
      <c r="C155" s="931"/>
      <c r="D155" s="931"/>
      <c r="E155" s="931"/>
      <c r="F155" s="931"/>
      <c r="G155" s="931"/>
      <c r="H155" s="931"/>
      <c r="I155" s="930"/>
    </row>
    <row r="156" spans="1:9" ht="17.25" thickBot="1" x14ac:dyDescent="0.3">
      <c r="A156" s="1003" t="s">
        <v>76</v>
      </c>
      <c r="B156" s="1004"/>
      <c r="C156" s="1004"/>
      <c r="D156" s="1004"/>
      <c r="E156" s="1004"/>
      <c r="F156" s="1004"/>
      <c r="G156" s="1004"/>
      <c r="H156" s="1004"/>
      <c r="I156" s="1005"/>
    </row>
    <row r="157" spans="1:9" ht="115.5" customHeight="1" thickBot="1" x14ac:dyDescent="0.3">
      <c r="A157" s="1006" t="s">
        <v>77</v>
      </c>
      <c r="B157" s="1002"/>
      <c r="C157" s="929" t="s">
        <v>124</v>
      </c>
      <c r="D157" s="931"/>
      <c r="E157" s="931"/>
      <c r="F157" s="931"/>
      <c r="G157" s="931"/>
      <c r="H157" s="931"/>
      <c r="I157" s="930"/>
    </row>
    <row r="158" spans="1:9" ht="59.25" customHeight="1" thickBot="1" x14ac:dyDescent="0.3">
      <c r="A158" s="1006" t="s">
        <v>79</v>
      </c>
      <c r="B158" s="1002"/>
      <c r="C158" s="202"/>
      <c r="D158" s="202"/>
      <c r="E158" s="202"/>
      <c r="F158" s="202"/>
      <c r="G158" s="202"/>
      <c r="H158" s="202"/>
      <c r="I158" s="202"/>
    </row>
    <row r="159" spans="1:9" ht="17.25" thickBot="1" x14ac:dyDescent="0.3">
      <c r="A159" s="1006" t="s">
        <v>80</v>
      </c>
      <c r="B159" s="1001"/>
      <c r="C159" s="1001"/>
      <c r="D159" s="1001"/>
      <c r="E159" s="1001"/>
      <c r="F159" s="1001"/>
      <c r="G159" s="1001"/>
      <c r="H159" s="1001"/>
      <c r="I159" s="1002"/>
    </row>
    <row r="160" spans="1:9" ht="17.25" thickBot="1" x14ac:dyDescent="0.3">
      <c r="A160" s="1006" t="s">
        <v>81</v>
      </c>
      <c r="B160" s="1001"/>
      <c r="C160" s="1001"/>
      <c r="D160" s="1001"/>
      <c r="E160" s="1001"/>
      <c r="F160" s="1001"/>
      <c r="G160" s="1001"/>
      <c r="H160" s="1001"/>
      <c r="I160" s="1002"/>
    </row>
    <row r="161" spans="1:9" ht="17.25" thickBot="1" x14ac:dyDescent="0.3">
      <c r="A161" s="929" t="s">
        <v>125</v>
      </c>
      <c r="B161" s="931"/>
      <c r="C161" s="931"/>
      <c r="D161" s="931"/>
      <c r="E161" s="931"/>
      <c r="F161" s="931"/>
      <c r="G161" s="931"/>
      <c r="H161" s="931"/>
      <c r="I161" s="930"/>
    </row>
    <row r="162" spans="1:9" s="40" customFormat="1" ht="16.5" x14ac:dyDescent="0.25">
      <c r="A162" s="657" t="s">
        <v>68</v>
      </c>
      <c r="B162" s="658"/>
      <c r="C162" s="744" t="s">
        <v>38</v>
      </c>
      <c r="D162" s="745"/>
      <c r="E162" s="745"/>
      <c r="F162" s="745"/>
      <c r="G162" s="745"/>
      <c r="H162" s="745"/>
      <c r="I162" s="746"/>
    </row>
    <row r="163" spans="1:9" s="40" customFormat="1" ht="16.5" x14ac:dyDescent="0.25">
      <c r="A163" s="659"/>
      <c r="B163" s="660"/>
      <c r="C163" s="922" t="s">
        <v>228</v>
      </c>
      <c r="D163" s="923"/>
      <c r="E163" s="923"/>
      <c r="F163" s="923"/>
      <c r="G163" s="923"/>
      <c r="H163" s="923"/>
      <c r="I163" s="924"/>
    </row>
    <row r="164" spans="1:9" s="40" customFormat="1" ht="16.5" x14ac:dyDescent="0.25">
      <c r="A164" s="582" t="s">
        <v>168</v>
      </c>
      <c r="B164" s="583" t="s">
        <v>112</v>
      </c>
      <c r="C164" s="584" t="s">
        <v>72</v>
      </c>
      <c r="D164" s="585"/>
      <c r="E164" s="585"/>
      <c r="F164" s="585"/>
      <c r="G164" s="585"/>
      <c r="H164" s="585"/>
      <c r="I164" s="586"/>
    </row>
    <row r="165" spans="1:9" s="40" customFormat="1" ht="17.25" thickBot="1" x14ac:dyDescent="0.3">
      <c r="A165" s="582"/>
      <c r="B165" s="583"/>
      <c r="C165" s="749" t="s">
        <v>113</v>
      </c>
      <c r="D165" s="750"/>
      <c r="E165" s="750"/>
      <c r="F165" s="750"/>
      <c r="G165" s="750"/>
      <c r="H165" s="750"/>
      <c r="I165" s="751"/>
    </row>
    <row r="166" spans="1:9" s="40" customFormat="1" ht="33.75" thickBot="1" x14ac:dyDescent="0.3">
      <c r="A166" s="573" t="s">
        <v>114</v>
      </c>
      <c r="B166" s="574"/>
      <c r="C166" s="186" t="s">
        <v>115</v>
      </c>
      <c r="D166" s="73">
        <v>2</v>
      </c>
      <c r="E166" s="73">
        <v>2</v>
      </c>
      <c r="F166" s="73">
        <v>2</v>
      </c>
      <c r="G166" s="74"/>
      <c r="H166" s="74"/>
      <c r="I166" s="75"/>
    </row>
    <row r="167" spans="1:9" s="40" customFormat="1" ht="38.25" customHeight="1" thickBot="1" x14ac:dyDescent="0.3">
      <c r="A167" s="573" t="s">
        <v>116</v>
      </c>
      <c r="B167" s="574"/>
      <c r="C167" s="186"/>
      <c r="D167" s="76" t="s">
        <v>74</v>
      </c>
      <c r="E167" s="76" t="s">
        <v>74</v>
      </c>
      <c r="F167" s="76" t="s">
        <v>74</v>
      </c>
      <c r="G167" s="77">
        <f>SUM(Lori!C21:C29)</f>
        <v>34604.25</v>
      </c>
      <c r="H167" s="77">
        <f>SUM(Lori!D21:D29)</f>
        <v>133497</v>
      </c>
      <c r="I167" s="77">
        <f>SUM(Lori!E21:E29)</f>
        <v>145497</v>
      </c>
    </row>
    <row r="168" spans="1:9" s="40" customFormat="1" ht="17.25" thickBot="1" x14ac:dyDescent="0.3">
      <c r="A168" s="573" t="s">
        <v>117</v>
      </c>
      <c r="B168" s="575"/>
      <c r="C168" s="574"/>
      <c r="D168" s="178"/>
      <c r="E168" s="178"/>
      <c r="F168" s="76"/>
      <c r="G168" s="79"/>
      <c r="H168" s="79"/>
      <c r="I168" s="75"/>
    </row>
    <row r="169" spans="1:9" s="40" customFormat="1" ht="16.5" x14ac:dyDescent="0.25">
      <c r="A169" s="576" t="s">
        <v>118</v>
      </c>
      <c r="B169" s="577"/>
      <c r="C169" s="577"/>
      <c r="D169" s="577"/>
      <c r="E169" s="577"/>
      <c r="F169" s="577"/>
      <c r="G169" s="577"/>
      <c r="H169" s="577"/>
      <c r="I169" s="578"/>
    </row>
    <row r="170" spans="1:9" s="40" customFormat="1" ht="17.25" thickBot="1" x14ac:dyDescent="0.3">
      <c r="A170" s="579" t="s">
        <v>119</v>
      </c>
      <c r="B170" s="580"/>
      <c r="C170" s="580"/>
      <c r="D170" s="580"/>
      <c r="E170" s="580"/>
      <c r="F170" s="580"/>
      <c r="G170" s="580"/>
      <c r="H170" s="580"/>
      <c r="I170" s="581"/>
    </row>
    <row r="171" spans="1:9" s="40" customFormat="1" ht="16.5" x14ac:dyDescent="0.25">
      <c r="A171" s="543" t="s">
        <v>80</v>
      </c>
      <c r="B171" s="544"/>
      <c r="C171" s="544"/>
      <c r="D171" s="544"/>
      <c r="E171" s="544"/>
      <c r="F171" s="544"/>
      <c r="G171" s="545"/>
      <c r="H171" s="545"/>
      <c r="I171" s="546"/>
    </row>
    <row r="172" spans="1:9" s="40" customFormat="1" ht="17.25" thickBot="1" x14ac:dyDescent="0.3">
      <c r="A172" s="539" t="s">
        <v>120</v>
      </c>
      <c r="B172" s="540"/>
      <c r="C172" s="540"/>
      <c r="D172" s="540"/>
      <c r="E172" s="540"/>
      <c r="F172" s="540"/>
      <c r="G172" s="541"/>
      <c r="H172" s="541"/>
      <c r="I172" s="542"/>
    </row>
    <row r="173" spans="1:9" s="40" customFormat="1" ht="16.5" x14ac:dyDescent="0.25">
      <c r="A173" s="543" t="s">
        <v>81</v>
      </c>
      <c r="B173" s="544"/>
      <c r="C173" s="544"/>
      <c r="D173" s="544"/>
      <c r="E173" s="544"/>
      <c r="F173" s="544"/>
      <c r="G173" s="545"/>
      <c r="H173" s="545"/>
      <c r="I173" s="546"/>
    </row>
    <row r="174" spans="1:9" s="40" customFormat="1" ht="48.75" customHeight="1" thickBot="1" x14ac:dyDescent="0.3">
      <c r="A174" s="539" t="s">
        <v>121</v>
      </c>
      <c r="B174" s="540"/>
      <c r="C174" s="540"/>
      <c r="D174" s="540"/>
      <c r="E174" s="540"/>
      <c r="F174" s="540"/>
      <c r="G174" s="541"/>
      <c r="H174" s="541"/>
      <c r="I174" s="542"/>
    </row>
    <row r="175" spans="1:9" s="40" customFormat="1" ht="16.5" x14ac:dyDescent="0.25">
      <c r="A175" s="657" t="s">
        <v>68</v>
      </c>
      <c r="B175" s="658"/>
      <c r="C175" s="584" t="s">
        <v>38</v>
      </c>
      <c r="D175" s="585"/>
      <c r="E175" s="585"/>
      <c r="F175" s="585"/>
      <c r="G175" s="585"/>
      <c r="H175" s="585"/>
      <c r="I175" s="586"/>
    </row>
    <row r="176" spans="1:9" s="40" customFormat="1" ht="16.5" x14ac:dyDescent="0.25">
      <c r="A176" s="659"/>
      <c r="B176" s="660"/>
      <c r="C176" s="1007" t="s">
        <v>383</v>
      </c>
      <c r="D176" s="1008"/>
      <c r="E176" s="1008"/>
      <c r="F176" s="1009"/>
      <c r="G176" s="1009"/>
      <c r="H176" s="1009"/>
      <c r="I176" s="1010"/>
    </row>
    <row r="177" spans="1:9" s="40" customFormat="1" ht="16.5" x14ac:dyDescent="0.25">
      <c r="A177" s="582" t="s">
        <v>168</v>
      </c>
      <c r="B177" s="583" t="s">
        <v>112</v>
      </c>
      <c r="C177" s="584" t="s">
        <v>72</v>
      </c>
      <c r="D177" s="585"/>
      <c r="E177" s="585"/>
      <c r="F177" s="585"/>
      <c r="G177" s="585"/>
      <c r="H177" s="585"/>
      <c r="I177" s="586"/>
    </row>
    <row r="178" spans="1:9" s="40" customFormat="1" ht="33.75" customHeight="1" thickBot="1" x14ac:dyDescent="0.3">
      <c r="A178" s="582"/>
      <c r="B178" s="583"/>
      <c r="C178" s="654" t="s">
        <v>368</v>
      </c>
      <c r="D178" s="655"/>
      <c r="E178" s="655"/>
      <c r="F178" s="655"/>
      <c r="G178" s="655"/>
      <c r="H178" s="655"/>
      <c r="I178" s="656"/>
    </row>
    <row r="179" spans="1:9" s="40" customFormat="1" ht="50.25" customHeight="1" thickBot="1" x14ac:dyDescent="0.3">
      <c r="A179" s="573" t="s">
        <v>114</v>
      </c>
      <c r="B179" s="574"/>
      <c r="C179" s="186" t="s">
        <v>115</v>
      </c>
      <c r="D179" s="209">
        <v>8</v>
      </c>
      <c r="E179" s="209">
        <v>8</v>
      </c>
      <c r="F179" s="210">
        <v>8</v>
      </c>
      <c r="G179" s="79"/>
      <c r="H179" s="79"/>
      <c r="I179" s="75"/>
    </row>
    <row r="180" spans="1:9" s="40" customFormat="1" ht="50.25" customHeight="1" thickBot="1" x14ac:dyDescent="0.3">
      <c r="A180" s="573" t="s">
        <v>116</v>
      </c>
      <c r="B180" s="574"/>
      <c r="C180" s="186"/>
      <c r="D180" s="76" t="s">
        <v>74</v>
      </c>
      <c r="E180" s="76" t="s">
        <v>74</v>
      </c>
      <c r="F180" s="76" t="s">
        <v>74</v>
      </c>
      <c r="G180" s="1" t="e">
        <f>SUM(Lori!#REF!)</f>
        <v>#REF!</v>
      </c>
      <c r="H180" s="1" t="e">
        <f>SUM(Lori!#REF!)</f>
        <v>#REF!</v>
      </c>
      <c r="I180" s="1" t="e">
        <f>SUM(Lori!#REF!)</f>
        <v>#REF!</v>
      </c>
    </row>
    <row r="181" spans="1:9" s="40" customFormat="1" ht="17.25" thickBot="1" x14ac:dyDescent="0.3">
      <c r="A181" s="573" t="s">
        <v>117</v>
      </c>
      <c r="B181" s="575"/>
      <c r="C181" s="574"/>
      <c r="D181" s="178"/>
      <c r="E181" s="178"/>
      <c r="F181" s="76"/>
      <c r="G181" s="79"/>
      <c r="H181" s="79"/>
      <c r="I181" s="75"/>
    </row>
    <row r="182" spans="1:9" s="40" customFormat="1" ht="16.5" x14ac:dyDescent="0.25">
      <c r="A182" s="576" t="s">
        <v>118</v>
      </c>
      <c r="B182" s="577"/>
      <c r="C182" s="577"/>
      <c r="D182" s="577"/>
      <c r="E182" s="577"/>
      <c r="F182" s="577"/>
      <c r="G182" s="577"/>
      <c r="H182" s="577"/>
      <c r="I182" s="578"/>
    </row>
    <row r="183" spans="1:9" s="40" customFormat="1" ht="17.25" thickBot="1" x14ac:dyDescent="0.3">
      <c r="A183" s="579" t="s">
        <v>363</v>
      </c>
      <c r="B183" s="580"/>
      <c r="C183" s="580"/>
      <c r="D183" s="580"/>
      <c r="E183" s="580"/>
      <c r="F183" s="580"/>
      <c r="G183" s="580"/>
      <c r="H183" s="580"/>
      <c r="I183" s="581"/>
    </row>
    <row r="184" spans="1:9" s="40" customFormat="1" ht="16.5" x14ac:dyDescent="0.25">
      <c r="A184" s="543" t="s">
        <v>80</v>
      </c>
      <c r="B184" s="544"/>
      <c r="C184" s="544"/>
      <c r="D184" s="544"/>
      <c r="E184" s="544"/>
      <c r="F184" s="544"/>
      <c r="G184" s="545"/>
      <c r="H184" s="545"/>
      <c r="I184" s="546"/>
    </row>
    <row r="185" spans="1:9" s="40" customFormat="1" ht="15" customHeight="1" thickBot="1" x14ac:dyDescent="0.3">
      <c r="A185" s="539" t="s">
        <v>120</v>
      </c>
      <c r="B185" s="540"/>
      <c r="C185" s="540"/>
      <c r="D185" s="540"/>
      <c r="E185" s="540"/>
      <c r="F185" s="540"/>
      <c r="G185" s="541"/>
      <c r="H185" s="541"/>
      <c r="I185" s="542"/>
    </row>
    <row r="186" spans="1:9" s="40" customFormat="1" ht="16.5" x14ac:dyDescent="0.25">
      <c r="A186" s="543" t="s">
        <v>81</v>
      </c>
      <c r="B186" s="544"/>
      <c r="C186" s="544"/>
      <c r="D186" s="544"/>
      <c r="E186" s="544"/>
      <c r="F186" s="544"/>
      <c r="G186" s="545"/>
      <c r="H186" s="545"/>
      <c r="I186" s="546"/>
    </row>
    <row r="187" spans="1:9" s="40" customFormat="1" ht="33.75" customHeight="1" thickBot="1" x14ac:dyDescent="0.3">
      <c r="A187" s="539" t="s">
        <v>121</v>
      </c>
      <c r="B187" s="540"/>
      <c r="C187" s="540"/>
      <c r="D187" s="540"/>
      <c r="E187" s="540"/>
      <c r="F187" s="540"/>
      <c r="G187" s="541"/>
      <c r="H187" s="541"/>
      <c r="I187" s="542"/>
    </row>
    <row r="188" spans="1:9" ht="16.5" x14ac:dyDescent="0.25">
      <c r="A188" s="40"/>
      <c r="B188" s="40"/>
      <c r="C188" s="40"/>
      <c r="D188" s="40"/>
      <c r="E188" s="40"/>
      <c r="F188" s="40"/>
      <c r="G188" s="40"/>
      <c r="H188" s="40"/>
      <c r="I188" s="40"/>
    </row>
    <row r="191" spans="1:9" x14ac:dyDescent="0.25">
      <c r="I191" s="196"/>
    </row>
  </sheetData>
  <mergeCells count="217">
    <mergeCell ref="A179:B179"/>
    <mergeCell ref="A180:B180"/>
    <mergeCell ref="A181:C181"/>
    <mergeCell ref="A182:I182"/>
    <mergeCell ref="A183:I183"/>
    <mergeCell ref="A184:I184"/>
    <mergeCell ref="A185:I185"/>
    <mergeCell ref="A186:I186"/>
    <mergeCell ref="A187:I187"/>
    <mergeCell ref="A172:I172"/>
    <mergeCell ref="A173:I173"/>
    <mergeCell ref="A174:I174"/>
    <mergeCell ref="A175:B176"/>
    <mergeCell ref="C175:I175"/>
    <mergeCell ref="C176:I176"/>
    <mergeCell ref="A177:A178"/>
    <mergeCell ref="B177:B178"/>
    <mergeCell ref="C177:I177"/>
    <mergeCell ref="C178:I178"/>
    <mergeCell ref="A34:B34"/>
    <mergeCell ref="A35:I35"/>
    <mergeCell ref="A36:I36"/>
    <mergeCell ref="A37:I37"/>
    <mergeCell ref="A38:I38"/>
    <mergeCell ref="A162:B163"/>
    <mergeCell ref="C162:I162"/>
    <mergeCell ref="C163:I163"/>
    <mergeCell ref="A164:A165"/>
    <mergeCell ref="B164:B165"/>
    <mergeCell ref="C165:I165"/>
    <mergeCell ref="A160:I160"/>
    <mergeCell ref="A161:I161"/>
    <mergeCell ref="A65:B66"/>
    <mergeCell ref="C65:I65"/>
    <mergeCell ref="C66:I66"/>
    <mergeCell ref="A67:A68"/>
    <mergeCell ref="B67:B68"/>
    <mergeCell ref="C67:I67"/>
    <mergeCell ref="C68:I68"/>
    <mergeCell ref="A69:B69"/>
    <mergeCell ref="A70:B70"/>
    <mergeCell ref="A71:C71"/>
    <mergeCell ref="A72:I72"/>
    <mergeCell ref="A73:I73"/>
    <mergeCell ref="A74:I74"/>
    <mergeCell ref="A75:I75"/>
    <mergeCell ref="A76:I76"/>
    <mergeCell ref="A77:I77"/>
    <mergeCell ref="A136:B137"/>
    <mergeCell ref="C136:I136"/>
    <mergeCell ref="C137:I137"/>
    <mergeCell ref="A138:A139"/>
    <mergeCell ref="B138:B139"/>
    <mergeCell ref="C138:I138"/>
    <mergeCell ref="C100:I100"/>
    <mergeCell ref="A101:B101"/>
    <mergeCell ref="A102:B102"/>
    <mergeCell ref="A103:C103"/>
    <mergeCell ref="A104:B104"/>
    <mergeCell ref="A105:B105"/>
    <mergeCell ref="A93:I93"/>
    <mergeCell ref="A94:I94"/>
    <mergeCell ref="A95:I95"/>
    <mergeCell ref="A96:I96"/>
    <mergeCell ref="A97:B99"/>
    <mergeCell ref="C97:I97"/>
    <mergeCell ref="C98:I98"/>
    <mergeCell ref="A169:I169"/>
    <mergeCell ref="A167:B167"/>
    <mergeCell ref="A168:C168"/>
    <mergeCell ref="C152:I152"/>
    <mergeCell ref="A153:B153"/>
    <mergeCell ref="A154:I154"/>
    <mergeCell ref="A155:I155"/>
    <mergeCell ref="A156:I156"/>
    <mergeCell ref="A157:B157"/>
    <mergeCell ref="C157:I157"/>
    <mergeCell ref="A158:B158"/>
    <mergeCell ref="A159:I159"/>
    <mergeCell ref="A170:I170"/>
    <mergeCell ref="A171:I171"/>
    <mergeCell ref="A130:B130"/>
    <mergeCell ref="A131:B131"/>
    <mergeCell ref="C139:I139"/>
    <mergeCell ref="A140:B140"/>
    <mergeCell ref="A141:B141"/>
    <mergeCell ref="A142:C142"/>
    <mergeCell ref="A143:B143"/>
    <mergeCell ref="A144:B144"/>
    <mergeCell ref="A145:I145"/>
    <mergeCell ref="A146:I146"/>
    <mergeCell ref="A147:I147"/>
    <mergeCell ref="A148:I148"/>
    <mergeCell ref="A132:I132"/>
    <mergeCell ref="A133:I133"/>
    <mergeCell ref="A134:I134"/>
    <mergeCell ref="A135:I135"/>
    <mergeCell ref="A149:B151"/>
    <mergeCell ref="C149:I149"/>
    <mergeCell ref="C150:I150"/>
    <mergeCell ref="C151:I151"/>
    <mergeCell ref="A166:B166"/>
    <mergeCell ref="C164:I164"/>
    <mergeCell ref="A1:I1"/>
    <mergeCell ref="A3:I3"/>
    <mergeCell ref="A5:I5"/>
    <mergeCell ref="A7:I7"/>
    <mergeCell ref="A9:C11"/>
    <mergeCell ref="D9:I9"/>
    <mergeCell ref="D10:F10"/>
    <mergeCell ref="G10:I10"/>
    <mergeCell ref="A123:B124"/>
    <mergeCell ref="A16:B16"/>
    <mergeCell ref="A17:B17"/>
    <mergeCell ref="A18:C18"/>
    <mergeCell ref="A19:I19"/>
    <mergeCell ref="A20:I20"/>
    <mergeCell ref="A21:I21"/>
    <mergeCell ref="A12:B13"/>
    <mergeCell ref="C12:I12"/>
    <mergeCell ref="C13:I13"/>
    <mergeCell ref="A14:A15"/>
    <mergeCell ref="B14:B15"/>
    <mergeCell ref="C14:I14"/>
    <mergeCell ref="C15:I15"/>
    <mergeCell ref="A22:I22"/>
    <mergeCell ref="A23:I23"/>
    <mergeCell ref="A24:I24"/>
    <mergeCell ref="A25:B26"/>
    <mergeCell ref="C25:I25"/>
    <mergeCell ref="C26:I26"/>
    <mergeCell ref="A27:A28"/>
    <mergeCell ref="B27:B28"/>
    <mergeCell ref="C27:I27"/>
    <mergeCell ref="C28:I28"/>
    <mergeCell ref="A29:B29"/>
    <mergeCell ref="A30:I30"/>
    <mergeCell ref="A31:I31"/>
    <mergeCell ref="A32:I32"/>
    <mergeCell ref="A33:B33"/>
    <mergeCell ref="C33:I33"/>
    <mergeCell ref="A78:I78"/>
    <mergeCell ref="A79:I79"/>
    <mergeCell ref="C42:I42"/>
    <mergeCell ref="A43:B43"/>
    <mergeCell ref="A44:B44"/>
    <mergeCell ref="A45:C45"/>
    <mergeCell ref="A39:B40"/>
    <mergeCell ref="C39:I39"/>
    <mergeCell ref="C40:I40"/>
    <mergeCell ref="A41:A42"/>
    <mergeCell ref="B41:B42"/>
    <mergeCell ref="C41:I41"/>
    <mergeCell ref="A52:B53"/>
    <mergeCell ref="C52:I52"/>
    <mergeCell ref="C53:I53"/>
    <mergeCell ref="A54:A55"/>
    <mergeCell ref="B54:B55"/>
    <mergeCell ref="C54:I54"/>
    <mergeCell ref="C55:I55"/>
    <mergeCell ref="A46:I46"/>
    <mergeCell ref="C86:I86"/>
    <mergeCell ref="A87:B88"/>
    <mergeCell ref="A89:B89"/>
    <mergeCell ref="A90:C90"/>
    <mergeCell ref="A91:B91"/>
    <mergeCell ref="A92:B92"/>
    <mergeCell ref="A80:C82"/>
    <mergeCell ref="D80:I80"/>
    <mergeCell ref="D81:F81"/>
    <mergeCell ref="G81:I81"/>
    <mergeCell ref="A83:B85"/>
    <mergeCell ref="C83:I83"/>
    <mergeCell ref="C84:I84"/>
    <mergeCell ref="C85:I85"/>
    <mergeCell ref="A47:I47"/>
    <mergeCell ref="A48:I48"/>
    <mergeCell ref="A49:I49"/>
    <mergeCell ref="A50:I50"/>
    <mergeCell ref="A51:I51"/>
    <mergeCell ref="A62:I62"/>
    <mergeCell ref="A63:I63"/>
    <mergeCell ref="A64:I64"/>
    <mergeCell ref="A56:B56"/>
    <mergeCell ref="A118:B118"/>
    <mergeCell ref="A106:I106"/>
    <mergeCell ref="A107:I107"/>
    <mergeCell ref="A108:I108"/>
    <mergeCell ref="A109:I109"/>
    <mergeCell ref="A110:B112"/>
    <mergeCell ref="C110:I110"/>
    <mergeCell ref="C111:I111"/>
    <mergeCell ref="C112:I112"/>
    <mergeCell ref="A57:B57"/>
    <mergeCell ref="A58:C58"/>
    <mergeCell ref="A59:I59"/>
    <mergeCell ref="A60:I60"/>
    <mergeCell ref="A61:I61"/>
    <mergeCell ref="A127:B127"/>
    <mergeCell ref="A128:B128"/>
    <mergeCell ref="A129:C129"/>
    <mergeCell ref="A119:I119"/>
    <mergeCell ref="A120:I120"/>
    <mergeCell ref="A121:I121"/>
    <mergeCell ref="A122:I122"/>
    <mergeCell ref="C123:I123"/>
    <mergeCell ref="C124:I124"/>
    <mergeCell ref="C125:I125"/>
    <mergeCell ref="A125:A126"/>
    <mergeCell ref="B125:B126"/>
    <mergeCell ref="C126:I126"/>
    <mergeCell ref="C99:I99"/>
    <mergeCell ref="C113:I113"/>
    <mergeCell ref="A114:B114"/>
    <mergeCell ref="A115:B115"/>
    <mergeCell ref="A116:C116"/>
    <mergeCell ref="A117:B117"/>
  </mergeCells>
  <pageMargins left="0.24" right="0.19" top="0.17" bottom="0.17" header="0.17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opLeftCell="A58" zoomScale="115" zoomScaleNormal="115" workbookViewId="0">
      <selection activeCell="C78" sqref="A9:K89"/>
    </sheetView>
  </sheetViews>
  <sheetFormatPr defaultRowHeight="15" x14ac:dyDescent="0.25"/>
  <cols>
    <col min="1" max="1" width="11" style="223" customWidth="1"/>
    <col min="2" max="2" width="11.7109375" style="223" customWidth="1"/>
    <col min="3" max="3" width="25.42578125" style="223" customWidth="1"/>
    <col min="4" max="6" width="17.5703125" style="223" customWidth="1"/>
    <col min="7" max="7" width="13.7109375" style="223" customWidth="1"/>
    <col min="8" max="9" width="17.42578125" style="223" customWidth="1"/>
    <col min="10" max="10" width="12.5703125" style="223" customWidth="1"/>
    <col min="11" max="11" width="13" style="223" customWidth="1"/>
    <col min="12" max="12" width="9.140625" style="223"/>
    <col min="13" max="13" width="10" style="223" bestFit="1" customWidth="1"/>
    <col min="14" max="258" width="9.140625" style="223"/>
    <col min="259" max="259" width="11" style="223" customWidth="1"/>
    <col min="260" max="260" width="11.7109375" style="223" customWidth="1"/>
    <col min="261" max="261" width="21.28515625" style="223" customWidth="1"/>
    <col min="262" max="263" width="17.5703125" style="223" customWidth="1"/>
    <col min="264" max="264" width="19.5703125" style="223" customWidth="1"/>
    <col min="265" max="265" width="17.85546875" style="223" customWidth="1"/>
    <col min="266" max="266" width="18.140625" style="223" customWidth="1"/>
    <col min="267" max="267" width="16" style="223" customWidth="1"/>
    <col min="268" max="268" width="9.140625" style="223"/>
    <col min="269" max="269" width="10" style="223" bestFit="1" customWidth="1"/>
    <col min="270" max="514" width="9.140625" style="223"/>
    <col min="515" max="515" width="11" style="223" customWidth="1"/>
    <col min="516" max="516" width="11.7109375" style="223" customWidth="1"/>
    <col min="517" max="517" width="21.28515625" style="223" customWidth="1"/>
    <col min="518" max="519" width="17.5703125" style="223" customWidth="1"/>
    <col min="520" max="520" width="19.5703125" style="223" customWidth="1"/>
    <col min="521" max="521" width="17.85546875" style="223" customWidth="1"/>
    <col min="522" max="522" width="18.140625" style="223" customWidth="1"/>
    <col min="523" max="523" width="16" style="223" customWidth="1"/>
    <col min="524" max="524" width="9.140625" style="223"/>
    <col min="525" max="525" width="10" style="223" bestFit="1" customWidth="1"/>
    <col min="526" max="770" width="9.140625" style="223"/>
    <col min="771" max="771" width="11" style="223" customWidth="1"/>
    <col min="772" max="772" width="11.7109375" style="223" customWidth="1"/>
    <col min="773" max="773" width="21.28515625" style="223" customWidth="1"/>
    <col min="774" max="775" width="17.5703125" style="223" customWidth="1"/>
    <col min="776" max="776" width="19.5703125" style="223" customWidth="1"/>
    <col min="777" max="777" width="17.85546875" style="223" customWidth="1"/>
    <col min="778" max="778" width="18.140625" style="223" customWidth="1"/>
    <col min="779" max="779" width="16" style="223" customWidth="1"/>
    <col min="780" max="780" width="9.140625" style="223"/>
    <col min="781" max="781" width="10" style="223" bestFit="1" customWidth="1"/>
    <col min="782" max="1026" width="9.140625" style="223"/>
    <col min="1027" max="1027" width="11" style="223" customWidth="1"/>
    <col min="1028" max="1028" width="11.7109375" style="223" customWidth="1"/>
    <col min="1029" max="1029" width="21.28515625" style="223" customWidth="1"/>
    <col min="1030" max="1031" width="17.5703125" style="223" customWidth="1"/>
    <col min="1032" max="1032" width="19.5703125" style="223" customWidth="1"/>
    <col min="1033" max="1033" width="17.85546875" style="223" customWidth="1"/>
    <col min="1034" max="1034" width="18.140625" style="223" customWidth="1"/>
    <col min="1035" max="1035" width="16" style="223" customWidth="1"/>
    <col min="1036" max="1036" width="9.140625" style="223"/>
    <col min="1037" max="1037" width="10" style="223" bestFit="1" customWidth="1"/>
    <col min="1038" max="1282" width="9.140625" style="223"/>
    <col min="1283" max="1283" width="11" style="223" customWidth="1"/>
    <col min="1284" max="1284" width="11.7109375" style="223" customWidth="1"/>
    <col min="1285" max="1285" width="21.28515625" style="223" customWidth="1"/>
    <col min="1286" max="1287" width="17.5703125" style="223" customWidth="1"/>
    <col min="1288" max="1288" width="19.5703125" style="223" customWidth="1"/>
    <col min="1289" max="1289" width="17.85546875" style="223" customWidth="1"/>
    <col min="1290" max="1290" width="18.140625" style="223" customWidth="1"/>
    <col min="1291" max="1291" width="16" style="223" customWidth="1"/>
    <col min="1292" max="1292" width="9.140625" style="223"/>
    <col min="1293" max="1293" width="10" style="223" bestFit="1" customWidth="1"/>
    <col min="1294" max="1538" width="9.140625" style="223"/>
    <col min="1539" max="1539" width="11" style="223" customWidth="1"/>
    <col min="1540" max="1540" width="11.7109375" style="223" customWidth="1"/>
    <col min="1541" max="1541" width="21.28515625" style="223" customWidth="1"/>
    <col min="1542" max="1543" width="17.5703125" style="223" customWidth="1"/>
    <col min="1544" max="1544" width="19.5703125" style="223" customWidth="1"/>
    <col min="1545" max="1545" width="17.85546875" style="223" customWidth="1"/>
    <col min="1546" max="1546" width="18.140625" style="223" customWidth="1"/>
    <col min="1547" max="1547" width="16" style="223" customWidth="1"/>
    <col min="1548" max="1548" width="9.140625" style="223"/>
    <col min="1549" max="1549" width="10" style="223" bestFit="1" customWidth="1"/>
    <col min="1550" max="1794" width="9.140625" style="223"/>
    <col min="1795" max="1795" width="11" style="223" customWidth="1"/>
    <col min="1796" max="1796" width="11.7109375" style="223" customWidth="1"/>
    <col min="1797" max="1797" width="21.28515625" style="223" customWidth="1"/>
    <col min="1798" max="1799" width="17.5703125" style="223" customWidth="1"/>
    <col min="1800" max="1800" width="19.5703125" style="223" customWidth="1"/>
    <col min="1801" max="1801" width="17.85546875" style="223" customWidth="1"/>
    <col min="1802" max="1802" width="18.140625" style="223" customWidth="1"/>
    <col min="1803" max="1803" width="16" style="223" customWidth="1"/>
    <col min="1804" max="1804" width="9.140625" style="223"/>
    <col min="1805" max="1805" width="10" style="223" bestFit="1" customWidth="1"/>
    <col min="1806" max="2050" width="9.140625" style="223"/>
    <col min="2051" max="2051" width="11" style="223" customWidth="1"/>
    <col min="2052" max="2052" width="11.7109375" style="223" customWidth="1"/>
    <col min="2053" max="2053" width="21.28515625" style="223" customWidth="1"/>
    <col min="2054" max="2055" width="17.5703125" style="223" customWidth="1"/>
    <col min="2056" max="2056" width="19.5703125" style="223" customWidth="1"/>
    <col min="2057" max="2057" width="17.85546875" style="223" customWidth="1"/>
    <col min="2058" max="2058" width="18.140625" style="223" customWidth="1"/>
    <col min="2059" max="2059" width="16" style="223" customWidth="1"/>
    <col min="2060" max="2060" width="9.140625" style="223"/>
    <col min="2061" max="2061" width="10" style="223" bestFit="1" customWidth="1"/>
    <col min="2062" max="2306" width="9.140625" style="223"/>
    <col min="2307" max="2307" width="11" style="223" customWidth="1"/>
    <col min="2308" max="2308" width="11.7109375" style="223" customWidth="1"/>
    <col min="2309" max="2309" width="21.28515625" style="223" customWidth="1"/>
    <col min="2310" max="2311" width="17.5703125" style="223" customWidth="1"/>
    <col min="2312" max="2312" width="19.5703125" style="223" customWidth="1"/>
    <col min="2313" max="2313" width="17.85546875" style="223" customWidth="1"/>
    <col min="2314" max="2314" width="18.140625" style="223" customWidth="1"/>
    <col min="2315" max="2315" width="16" style="223" customWidth="1"/>
    <col min="2316" max="2316" width="9.140625" style="223"/>
    <col min="2317" max="2317" width="10" style="223" bestFit="1" customWidth="1"/>
    <col min="2318" max="2562" width="9.140625" style="223"/>
    <col min="2563" max="2563" width="11" style="223" customWidth="1"/>
    <col min="2564" max="2564" width="11.7109375" style="223" customWidth="1"/>
    <col min="2565" max="2565" width="21.28515625" style="223" customWidth="1"/>
    <col min="2566" max="2567" width="17.5703125" style="223" customWidth="1"/>
    <col min="2568" max="2568" width="19.5703125" style="223" customWidth="1"/>
    <col min="2569" max="2569" width="17.85546875" style="223" customWidth="1"/>
    <col min="2570" max="2570" width="18.140625" style="223" customWidth="1"/>
    <col min="2571" max="2571" width="16" style="223" customWidth="1"/>
    <col min="2572" max="2572" width="9.140625" style="223"/>
    <col min="2573" max="2573" width="10" style="223" bestFit="1" customWidth="1"/>
    <col min="2574" max="2818" width="9.140625" style="223"/>
    <col min="2819" max="2819" width="11" style="223" customWidth="1"/>
    <col min="2820" max="2820" width="11.7109375" style="223" customWidth="1"/>
    <col min="2821" max="2821" width="21.28515625" style="223" customWidth="1"/>
    <col min="2822" max="2823" width="17.5703125" style="223" customWidth="1"/>
    <col min="2824" max="2824" width="19.5703125" style="223" customWidth="1"/>
    <col min="2825" max="2825" width="17.85546875" style="223" customWidth="1"/>
    <col min="2826" max="2826" width="18.140625" style="223" customWidth="1"/>
    <col min="2827" max="2827" width="16" style="223" customWidth="1"/>
    <col min="2828" max="2828" width="9.140625" style="223"/>
    <col min="2829" max="2829" width="10" style="223" bestFit="1" customWidth="1"/>
    <col min="2830" max="3074" width="9.140625" style="223"/>
    <col min="3075" max="3075" width="11" style="223" customWidth="1"/>
    <col min="3076" max="3076" width="11.7109375" style="223" customWidth="1"/>
    <col min="3077" max="3077" width="21.28515625" style="223" customWidth="1"/>
    <col min="3078" max="3079" width="17.5703125" style="223" customWidth="1"/>
    <col min="3080" max="3080" width="19.5703125" style="223" customWidth="1"/>
    <col min="3081" max="3081" width="17.85546875" style="223" customWidth="1"/>
    <col min="3082" max="3082" width="18.140625" style="223" customWidth="1"/>
    <col min="3083" max="3083" width="16" style="223" customWidth="1"/>
    <col min="3084" max="3084" width="9.140625" style="223"/>
    <col min="3085" max="3085" width="10" style="223" bestFit="1" customWidth="1"/>
    <col min="3086" max="3330" width="9.140625" style="223"/>
    <col min="3331" max="3331" width="11" style="223" customWidth="1"/>
    <col min="3332" max="3332" width="11.7109375" style="223" customWidth="1"/>
    <col min="3333" max="3333" width="21.28515625" style="223" customWidth="1"/>
    <col min="3334" max="3335" width="17.5703125" style="223" customWidth="1"/>
    <col min="3336" max="3336" width="19.5703125" style="223" customWidth="1"/>
    <col min="3337" max="3337" width="17.85546875" style="223" customWidth="1"/>
    <col min="3338" max="3338" width="18.140625" style="223" customWidth="1"/>
    <col min="3339" max="3339" width="16" style="223" customWidth="1"/>
    <col min="3340" max="3340" width="9.140625" style="223"/>
    <col min="3341" max="3341" width="10" style="223" bestFit="1" customWidth="1"/>
    <col min="3342" max="3586" width="9.140625" style="223"/>
    <col min="3587" max="3587" width="11" style="223" customWidth="1"/>
    <col min="3588" max="3588" width="11.7109375" style="223" customWidth="1"/>
    <col min="3589" max="3589" width="21.28515625" style="223" customWidth="1"/>
    <col min="3590" max="3591" width="17.5703125" style="223" customWidth="1"/>
    <col min="3592" max="3592" width="19.5703125" style="223" customWidth="1"/>
    <col min="3593" max="3593" width="17.85546875" style="223" customWidth="1"/>
    <col min="3594" max="3594" width="18.140625" style="223" customWidth="1"/>
    <col min="3595" max="3595" width="16" style="223" customWidth="1"/>
    <col min="3596" max="3596" width="9.140625" style="223"/>
    <col min="3597" max="3597" width="10" style="223" bestFit="1" customWidth="1"/>
    <col min="3598" max="3842" width="9.140625" style="223"/>
    <col min="3843" max="3843" width="11" style="223" customWidth="1"/>
    <col min="3844" max="3844" width="11.7109375" style="223" customWidth="1"/>
    <col min="3845" max="3845" width="21.28515625" style="223" customWidth="1"/>
    <col min="3846" max="3847" width="17.5703125" style="223" customWidth="1"/>
    <col min="3848" max="3848" width="19.5703125" style="223" customWidth="1"/>
    <col min="3849" max="3849" width="17.85546875" style="223" customWidth="1"/>
    <col min="3850" max="3850" width="18.140625" style="223" customWidth="1"/>
    <col min="3851" max="3851" width="16" style="223" customWidth="1"/>
    <col min="3852" max="3852" width="9.140625" style="223"/>
    <col min="3853" max="3853" width="10" style="223" bestFit="1" customWidth="1"/>
    <col min="3854" max="4098" width="9.140625" style="223"/>
    <col min="4099" max="4099" width="11" style="223" customWidth="1"/>
    <col min="4100" max="4100" width="11.7109375" style="223" customWidth="1"/>
    <col min="4101" max="4101" width="21.28515625" style="223" customWidth="1"/>
    <col min="4102" max="4103" width="17.5703125" style="223" customWidth="1"/>
    <col min="4104" max="4104" width="19.5703125" style="223" customWidth="1"/>
    <col min="4105" max="4105" width="17.85546875" style="223" customWidth="1"/>
    <col min="4106" max="4106" width="18.140625" style="223" customWidth="1"/>
    <col min="4107" max="4107" width="16" style="223" customWidth="1"/>
    <col min="4108" max="4108" width="9.140625" style="223"/>
    <col min="4109" max="4109" width="10" style="223" bestFit="1" customWidth="1"/>
    <col min="4110" max="4354" width="9.140625" style="223"/>
    <col min="4355" max="4355" width="11" style="223" customWidth="1"/>
    <col min="4356" max="4356" width="11.7109375" style="223" customWidth="1"/>
    <col min="4357" max="4357" width="21.28515625" style="223" customWidth="1"/>
    <col min="4358" max="4359" width="17.5703125" style="223" customWidth="1"/>
    <col min="4360" max="4360" width="19.5703125" style="223" customWidth="1"/>
    <col min="4361" max="4361" width="17.85546875" style="223" customWidth="1"/>
    <col min="4362" max="4362" width="18.140625" style="223" customWidth="1"/>
    <col min="4363" max="4363" width="16" style="223" customWidth="1"/>
    <col min="4364" max="4364" width="9.140625" style="223"/>
    <col min="4365" max="4365" width="10" style="223" bestFit="1" customWidth="1"/>
    <col min="4366" max="4610" width="9.140625" style="223"/>
    <col min="4611" max="4611" width="11" style="223" customWidth="1"/>
    <col min="4612" max="4612" width="11.7109375" style="223" customWidth="1"/>
    <col min="4613" max="4613" width="21.28515625" style="223" customWidth="1"/>
    <col min="4614" max="4615" width="17.5703125" style="223" customWidth="1"/>
    <col min="4616" max="4616" width="19.5703125" style="223" customWidth="1"/>
    <col min="4617" max="4617" width="17.85546875" style="223" customWidth="1"/>
    <col min="4618" max="4618" width="18.140625" style="223" customWidth="1"/>
    <col min="4619" max="4619" width="16" style="223" customWidth="1"/>
    <col min="4620" max="4620" width="9.140625" style="223"/>
    <col min="4621" max="4621" width="10" style="223" bestFit="1" customWidth="1"/>
    <col min="4622" max="4866" width="9.140625" style="223"/>
    <col min="4867" max="4867" width="11" style="223" customWidth="1"/>
    <col min="4868" max="4868" width="11.7109375" style="223" customWidth="1"/>
    <col min="4869" max="4869" width="21.28515625" style="223" customWidth="1"/>
    <col min="4870" max="4871" width="17.5703125" style="223" customWidth="1"/>
    <col min="4872" max="4872" width="19.5703125" style="223" customWidth="1"/>
    <col min="4873" max="4873" width="17.85546875" style="223" customWidth="1"/>
    <col min="4874" max="4874" width="18.140625" style="223" customWidth="1"/>
    <col min="4875" max="4875" width="16" style="223" customWidth="1"/>
    <col min="4876" max="4876" width="9.140625" style="223"/>
    <col min="4877" max="4877" width="10" style="223" bestFit="1" customWidth="1"/>
    <col min="4878" max="5122" width="9.140625" style="223"/>
    <col min="5123" max="5123" width="11" style="223" customWidth="1"/>
    <col min="5124" max="5124" width="11.7109375" style="223" customWidth="1"/>
    <col min="5125" max="5125" width="21.28515625" style="223" customWidth="1"/>
    <col min="5126" max="5127" width="17.5703125" style="223" customWidth="1"/>
    <col min="5128" max="5128" width="19.5703125" style="223" customWidth="1"/>
    <col min="5129" max="5129" width="17.85546875" style="223" customWidth="1"/>
    <col min="5130" max="5130" width="18.140625" style="223" customWidth="1"/>
    <col min="5131" max="5131" width="16" style="223" customWidth="1"/>
    <col min="5132" max="5132" width="9.140625" style="223"/>
    <col min="5133" max="5133" width="10" style="223" bestFit="1" customWidth="1"/>
    <col min="5134" max="5378" width="9.140625" style="223"/>
    <col min="5379" max="5379" width="11" style="223" customWidth="1"/>
    <col min="5380" max="5380" width="11.7109375" style="223" customWidth="1"/>
    <col min="5381" max="5381" width="21.28515625" style="223" customWidth="1"/>
    <col min="5382" max="5383" width="17.5703125" style="223" customWidth="1"/>
    <col min="5384" max="5384" width="19.5703125" style="223" customWidth="1"/>
    <col min="5385" max="5385" width="17.85546875" style="223" customWidth="1"/>
    <col min="5386" max="5386" width="18.140625" style="223" customWidth="1"/>
    <col min="5387" max="5387" width="16" style="223" customWidth="1"/>
    <col min="5388" max="5388" width="9.140625" style="223"/>
    <col min="5389" max="5389" width="10" style="223" bestFit="1" customWidth="1"/>
    <col min="5390" max="5634" width="9.140625" style="223"/>
    <col min="5635" max="5635" width="11" style="223" customWidth="1"/>
    <col min="5636" max="5636" width="11.7109375" style="223" customWidth="1"/>
    <col min="5637" max="5637" width="21.28515625" style="223" customWidth="1"/>
    <col min="5638" max="5639" width="17.5703125" style="223" customWidth="1"/>
    <col min="5640" max="5640" width="19.5703125" style="223" customWidth="1"/>
    <col min="5641" max="5641" width="17.85546875" style="223" customWidth="1"/>
    <col min="5642" max="5642" width="18.140625" style="223" customWidth="1"/>
    <col min="5643" max="5643" width="16" style="223" customWidth="1"/>
    <col min="5644" max="5644" width="9.140625" style="223"/>
    <col min="5645" max="5645" width="10" style="223" bestFit="1" customWidth="1"/>
    <col min="5646" max="5890" width="9.140625" style="223"/>
    <col min="5891" max="5891" width="11" style="223" customWidth="1"/>
    <col min="5892" max="5892" width="11.7109375" style="223" customWidth="1"/>
    <col min="5893" max="5893" width="21.28515625" style="223" customWidth="1"/>
    <col min="5894" max="5895" width="17.5703125" style="223" customWidth="1"/>
    <col min="5896" max="5896" width="19.5703125" style="223" customWidth="1"/>
    <col min="5897" max="5897" width="17.85546875" style="223" customWidth="1"/>
    <col min="5898" max="5898" width="18.140625" style="223" customWidth="1"/>
    <col min="5899" max="5899" width="16" style="223" customWidth="1"/>
    <col min="5900" max="5900" width="9.140625" style="223"/>
    <col min="5901" max="5901" width="10" style="223" bestFit="1" customWidth="1"/>
    <col min="5902" max="6146" width="9.140625" style="223"/>
    <col min="6147" max="6147" width="11" style="223" customWidth="1"/>
    <col min="6148" max="6148" width="11.7109375" style="223" customWidth="1"/>
    <col min="6149" max="6149" width="21.28515625" style="223" customWidth="1"/>
    <col min="6150" max="6151" width="17.5703125" style="223" customWidth="1"/>
    <col min="6152" max="6152" width="19.5703125" style="223" customWidth="1"/>
    <col min="6153" max="6153" width="17.85546875" style="223" customWidth="1"/>
    <col min="6154" max="6154" width="18.140625" style="223" customWidth="1"/>
    <col min="6155" max="6155" width="16" style="223" customWidth="1"/>
    <col min="6156" max="6156" width="9.140625" style="223"/>
    <col min="6157" max="6157" width="10" style="223" bestFit="1" customWidth="1"/>
    <col min="6158" max="6402" width="9.140625" style="223"/>
    <col min="6403" max="6403" width="11" style="223" customWidth="1"/>
    <col min="6404" max="6404" width="11.7109375" style="223" customWidth="1"/>
    <col min="6405" max="6405" width="21.28515625" style="223" customWidth="1"/>
    <col min="6406" max="6407" width="17.5703125" style="223" customWidth="1"/>
    <col min="6408" max="6408" width="19.5703125" style="223" customWidth="1"/>
    <col min="6409" max="6409" width="17.85546875" style="223" customWidth="1"/>
    <col min="6410" max="6410" width="18.140625" style="223" customWidth="1"/>
    <col min="6411" max="6411" width="16" style="223" customWidth="1"/>
    <col min="6412" max="6412" width="9.140625" style="223"/>
    <col min="6413" max="6413" width="10" style="223" bestFit="1" customWidth="1"/>
    <col min="6414" max="6658" width="9.140625" style="223"/>
    <col min="6659" max="6659" width="11" style="223" customWidth="1"/>
    <col min="6660" max="6660" width="11.7109375" style="223" customWidth="1"/>
    <col min="6661" max="6661" width="21.28515625" style="223" customWidth="1"/>
    <col min="6662" max="6663" width="17.5703125" style="223" customWidth="1"/>
    <col min="6664" max="6664" width="19.5703125" style="223" customWidth="1"/>
    <col min="6665" max="6665" width="17.85546875" style="223" customWidth="1"/>
    <col min="6666" max="6666" width="18.140625" style="223" customWidth="1"/>
    <col min="6667" max="6667" width="16" style="223" customWidth="1"/>
    <col min="6668" max="6668" width="9.140625" style="223"/>
    <col min="6669" max="6669" width="10" style="223" bestFit="1" customWidth="1"/>
    <col min="6670" max="6914" width="9.140625" style="223"/>
    <col min="6915" max="6915" width="11" style="223" customWidth="1"/>
    <col min="6916" max="6916" width="11.7109375" style="223" customWidth="1"/>
    <col min="6917" max="6917" width="21.28515625" style="223" customWidth="1"/>
    <col min="6918" max="6919" width="17.5703125" style="223" customWidth="1"/>
    <col min="6920" max="6920" width="19.5703125" style="223" customWidth="1"/>
    <col min="6921" max="6921" width="17.85546875" style="223" customWidth="1"/>
    <col min="6922" max="6922" width="18.140625" style="223" customWidth="1"/>
    <col min="6923" max="6923" width="16" style="223" customWidth="1"/>
    <col min="6924" max="6924" width="9.140625" style="223"/>
    <col min="6925" max="6925" width="10" style="223" bestFit="1" customWidth="1"/>
    <col min="6926" max="7170" width="9.140625" style="223"/>
    <col min="7171" max="7171" width="11" style="223" customWidth="1"/>
    <col min="7172" max="7172" width="11.7109375" style="223" customWidth="1"/>
    <col min="7173" max="7173" width="21.28515625" style="223" customWidth="1"/>
    <col min="7174" max="7175" width="17.5703125" style="223" customWidth="1"/>
    <col min="7176" max="7176" width="19.5703125" style="223" customWidth="1"/>
    <col min="7177" max="7177" width="17.85546875" style="223" customWidth="1"/>
    <col min="7178" max="7178" width="18.140625" style="223" customWidth="1"/>
    <col min="7179" max="7179" width="16" style="223" customWidth="1"/>
    <col min="7180" max="7180" width="9.140625" style="223"/>
    <col min="7181" max="7181" width="10" style="223" bestFit="1" customWidth="1"/>
    <col min="7182" max="7426" width="9.140625" style="223"/>
    <col min="7427" max="7427" width="11" style="223" customWidth="1"/>
    <col min="7428" max="7428" width="11.7109375" style="223" customWidth="1"/>
    <col min="7429" max="7429" width="21.28515625" style="223" customWidth="1"/>
    <col min="7430" max="7431" width="17.5703125" style="223" customWidth="1"/>
    <col min="7432" max="7432" width="19.5703125" style="223" customWidth="1"/>
    <col min="7433" max="7433" width="17.85546875" style="223" customWidth="1"/>
    <col min="7434" max="7434" width="18.140625" style="223" customWidth="1"/>
    <col min="7435" max="7435" width="16" style="223" customWidth="1"/>
    <col min="7436" max="7436" width="9.140625" style="223"/>
    <col min="7437" max="7437" width="10" style="223" bestFit="1" customWidth="1"/>
    <col min="7438" max="7682" width="9.140625" style="223"/>
    <col min="7683" max="7683" width="11" style="223" customWidth="1"/>
    <col min="7684" max="7684" width="11.7109375" style="223" customWidth="1"/>
    <col min="7685" max="7685" width="21.28515625" style="223" customWidth="1"/>
    <col min="7686" max="7687" width="17.5703125" style="223" customWidth="1"/>
    <col min="7688" max="7688" width="19.5703125" style="223" customWidth="1"/>
    <col min="7689" max="7689" width="17.85546875" style="223" customWidth="1"/>
    <col min="7690" max="7690" width="18.140625" style="223" customWidth="1"/>
    <col min="7691" max="7691" width="16" style="223" customWidth="1"/>
    <col min="7692" max="7692" width="9.140625" style="223"/>
    <col min="7693" max="7693" width="10" style="223" bestFit="1" customWidth="1"/>
    <col min="7694" max="7938" width="9.140625" style="223"/>
    <col min="7939" max="7939" width="11" style="223" customWidth="1"/>
    <col min="7940" max="7940" width="11.7109375" style="223" customWidth="1"/>
    <col min="7941" max="7941" width="21.28515625" style="223" customWidth="1"/>
    <col min="7942" max="7943" width="17.5703125" style="223" customWidth="1"/>
    <col min="7944" max="7944" width="19.5703125" style="223" customWidth="1"/>
    <col min="7945" max="7945" width="17.85546875" style="223" customWidth="1"/>
    <col min="7946" max="7946" width="18.140625" style="223" customWidth="1"/>
    <col min="7947" max="7947" width="16" style="223" customWidth="1"/>
    <col min="7948" max="7948" width="9.140625" style="223"/>
    <col min="7949" max="7949" width="10" style="223" bestFit="1" customWidth="1"/>
    <col min="7950" max="8194" width="9.140625" style="223"/>
    <col min="8195" max="8195" width="11" style="223" customWidth="1"/>
    <col min="8196" max="8196" width="11.7109375" style="223" customWidth="1"/>
    <col min="8197" max="8197" width="21.28515625" style="223" customWidth="1"/>
    <col min="8198" max="8199" width="17.5703125" style="223" customWidth="1"/>
    <col min="8200" max="8200" width="19.5703125" style="223" customWidth="1"/>
    <col min="8201" max="8201" width="17.85546875" style="223" customWidth="1"/>
    <col min="8202" max="8202" width="18.140625" style="223" customWidth="1"/>
    <col min="8203" max="8203" width="16" style="223" customWidth="1"/>
    <col min="8204" max="8204" width="9.140625" style="223"/>
    <col min="8205" max="8205" width="10" style="223" bestFit="1" customWidth="1"/>
    <col min="8206" max="8450" width="9.140625" style="223"/>
    <col min="8451" max="8451" width="11" style="223" customWidth="1"/>
    <col min="8452" max="8452" width="11.7109375" style="223" customWidth="1"/>
    <col min="8453" max="8453" width="21.28515625" style="223" customWidth="1"/>
    <col min="8454" max="8455" width="17.5703125" style="223" customWidth="1"/>
    <col min="8456" max="8456" width="19.5703125" style="223" customWidth="1"/>
    <col min="8457" max="8457" width="17.85546875" style="223" customWidth="1"/>
    <col min="8458" max="8458" width="18.140625" style="223" customWidth="1"/>
    <col min="8459" max="8459" width="16" style="223" customWidth="1"/>
    <col min="8460" max="8460" width="9.140625" style="223"/>
    <col min="8461" max="8461" width="10" style="223" bestFit="1" customWidth="1"/>
    <col min="8462" max="8706" width="9.140625" style="223"/>
    <col min="8707" max="8707" width="11" style="223" customWidth="1"/>
    <col min="8708" max="8708" width="11.7109375" style="223" customWidth="1"/>
    <col min="8709" max="8709" width="21.28515625" style="223" customWidth="1"/>
    <col min="8710" max="8711" width="17.5703125" style="223" customWidth="1"/>
    <col min="8712" max="8712" width="19.5703125" style="223" customWidth="1"/>
    <col min="8713" max="8713" width="17.85546875" style="223" customWidth="1"/>
    <col min="8714" max="8714" width="18.140625" style="223" customWidth="1"/>
    <col min="8715" max="8715" width="16" style="223" customWidth="1"/>
    <col min="8716" max="8716" width="9.140625" style="223"/>
    <col min="8717" max="8717" width="10" style="223" bestFit="1" customWidth="1"/>
    <col min="8718" max="8962" width="9.140625" style="223"/>
    <col min="8963" max="8963" width="11" style="223" customWidth="1"/>
    <col min="8964" max="8964" width="11.7109375" style="223" customWidth="1"/>
    <col min="8965" max="8965" width="21.28515625" style="223" customWidth="1"/>
    <col min="8966" max="8967" width="17.5703125" style="223" customWidth="1"/>
    <col min="8968" max="8968" width="19.5703125" style="223" customWidth="1"/>
    <col min="8969" max="8969" width="17.85546875" style="223" customWidth="1"/>
    <col min="8970" max="8970" width="18.140625" style="223" customWidth="1"/>
    <col min="8971" max="8971" width="16" style="223" customWidth="1"/>
    <col min="8972" max="8972" width="9.140625" style="223"/>
    <col min="8973" max="8973" width="10" style="223" bestFit="1" customWidth="1"/>
    <col min="8974" max="9218" width="9.140625" style="223"/>
    <col min="9219" max="9219" width="11" style="223" customWidth="1"/>
    <col min="9220" max="9220" width="11.7109375" style="223" customWidth="1"/>
    <col min="9221" max="9221" width="21.28515625" style="223" customWidth="1"/>
    <col min="9222" max="9223" width="17.5703125" style="223" customWidth="1"/>
    <col min="9224" max="9224" width="19.5703125" style="223" customWidth="1"/>
    <col min="9225" max="9225" width="17.85546875" style="223" customWidth="1"/>
    <col min="9226" max="9226" width="18.140625" style="223" customWidth="1"/>
    <col min="9227" max="9227" width="16" style="223" customWidth="1"/>
    <col min="9228" max="9228" width="9.140625" style="223"/>
    <col min="9229" max="9229" width="10" style="223" bestFit="1" customWidth="1"/>
    <col min="9230" max="9474" width="9.140625" style="223"/>
    <col min="9475" max="9475" width="11" style="223" customWidth="1"/>
    <col min="9476" max="9476" width="11.7109375" style="223" customWidth="1"/>
    <col min="9477" max="9477" width="21.28515625" style="223" customWidth="1"/>
    <col min="9478" max="9479" width="17.5703125" style="223" customWidth="1"/>
    <col min="9480" max="9480" width="19.5703125" style="223" customWidth="1"/>
    <col min="9481" max="9481" width="17.85546875" style="223" customWidth="1"/>
    <col min="9482" max="9482" width="18.140625" style="223" customWidth="1"/>
    <col min="9483" max="9483" width="16" style="223" customWidth="1"/>
    <col min="9484" max="9484" width="9.140625" style="223"/>
    <col min="9485" max="9485" width="10" style="223" bestFit="1" customWidth="1"/>
    <col min="9486" max="9730" width="9.140625" style="223"/>
    <col min="9731" max="9731" width="11" style="223" customWidth="1"/>
    <col min="9732" max="9732" width="11.7109375" style="223" customWidth="1"/>
    <col min="9733" max="9733" width="21.28515625" style="223" customWidth="1"/>
    <col min="9734" max="9735" width="17.5703125" style="223" customWidth="1"/>
    <col min="9736" max="9736" width="19.5703125" style="223" customWidth="1"/>
    <col min="9737" max="9737" width="17.85546875" style="223" customWidth="1"/>
    <col min="9738" max="9738" width="18.140625" style="223" customWidth="1"/>
    <col min="9739" max="9739" width="16" style="223" customWidth="1"/>
    <col min="9740" max="9740" width="9.140625" style="223"/>
    <col min="9741" max="9741" width="10" style="223" bestFit="1" customWidth="1"/>
    <col min="9742" max="9986" width="9.140625" style="223"/>
    <col min="9987" max="9987" width="11" style="223" customWidth="1"/>
    <col min="9988" max="9988" width="11.7109375" style="223" customWidth="1"/>
    <col min="9989" max="9989" width="21.28515625" style="223" customWidth="1"/>
    <col min="9990" max="9991" width="17.5703125" style="223" customWidth="1"/>
    <col min="9992" max="9992" width="19.5703125" style="223" customWidth="1"/>
    <col min="9993" max="9993" width="17.85546875" style="223" customWidth="1"/>
    <col min="9994" max="9994" width="18.140625" style="223" customWidth="1"/>
    <col min="9995" max="9995" width="16" style="223" customWidth="1"/>
    <col min="9996" max="9996" width="9.140625" style="223"/>
    <col min="9997" max="9997" width="10" style="223" bestFit="1" customWidth="1"/>
    <col min="9998" max="10242" width="9.140625" style="223"/>
    <col min="10243" max="10243" width="11" style="223" customWidth="1"/>
    <col min="10244" max="10244" width="11.7109375" style="223" customWidth="1"/>
    <col min="10245" max="10245" width="21.28515625" style="223" customWidth="1"/>
    <col min="10246" max="10247" width="17.5703125" style="223" customWidth="1"/>
    <col min="10248" max="10248" width="19.5703125" style="223" customWidth="1"/>
    <col min="10249" max="10249" width="17.85546875" style="223" customWidth="1"/>
    <col min="10250" max="10250" width="18.140625" style="223" customWidth="1"/>
    <col min="10251" max="10251" width="16" style="223" customWidth="1"/>
    <col min="10252" max="10252" width="9.140625" style="223"/>
    <col min="10253" max="10253" width="10" style="223" bestFit="1" customWidth="1"/>
    <col min="10254" max="10498" width="9.140625" style="223"/>
    <col min="10499" max="10499" width="11" style="223" customWidth="1"/>
    <col min="10500" max="10500" width="11.7109375" style="223" customWidth="1"/>
    <col min="10501" max="10501" width="21.28515625" style="223" customWidth="1"/>
    <col min="10502" max="10503" width="17.5703125" style="223" customWidth="1"/>
    <col min="10504" max="10504" width="19.5703125" style="223" customWidth="1"/>
    <col min="10505" max="10505" width="17.85546875" style="223" customWidth="1"/>
    <col min="10506" max="10506" width="18.140625" style="223" customWidth="1"/>
    <col min="10507" max="10507" width="16" style="223" customWidth="1"/>
    <col min="10508" max="10508" width="9.140625" style="223"/>
    <col min="10509" max="10509" width="10" style="223" bestFit="1" customWidth="1"/>
    <col min="10510" max="10754" width="9.140625" style="223"/>
    <col min="10755" max="10755" width="11" style="223" customWidth="1"/>
    <col min="10756" max="10756" width="11.7109375" style="223" customWidth="1"/>
    <col min="10757" max="10757" width="21.28515625" style="223" customWidth="1"/>
    <col min="10758" max="10759" width="17.5703125" style="223" customWidth="1"/>
    <col min="10760" max="10760" width="19.5703125" style="223" customWidth="1"/>
    <col min="10761" max="10761" width="17.85546875" style="223" customWidth="1"/>
    <col min="10762" max="10762" width="18.140625" style="223" customWidth="1"/>
    <col min="10763" max="10763" width="16" style="223" customWidth="1"/>
    <col min="10764" max="10764" width="9.140625" style="223"/>
    <col min="10765" max="10765" width="10" style="223" bestFit="1" customWidth="1"/>
    <col min="10766" max="11010" width="9.140625" style="223"/>
    <col min="11011" max="11011" width="11" style="223" customWidth="1"/>
    <col min="11012" max="11012" width="11.7109375" style="223" customWidth="1"/>
    <col min="11013" max="11013" width="21.28515625" style="223" customWidth="1"/>
    <col min="11014" max="11015" width="17.5703125" style="223" customWidth="1"/>
    <col min="11016" max="11016" width="19.5703125" style="223" customWidth="1"/>
    <col min="11017" max="11017" width="17.85546875" style="223" customWidth="1"/>
    <col min="11018" max="11018" width="18.140625" style="223" customWidth="1"/>
    <col min="11019" max="11019" width="16" style="223" customWidth="1"/>
    <col min="11020" max="11020" width="9.140625" style="223"/>
    <col min="11021" max="11021" width="10" style="223" bestFit="1" customWidth="1"/>
    <col min="11022" max="11266" width="9.140625" style="223"/>
    <col min="11267" max="11267" width="11" style="223" customWidth="1"/>
    <col min="11268" max="11268" width="11.7109375" style="223" customWidth="1"/>
    <col min="11269" max="11269" width="21.28515625" style="223" customWidth="1"/>
    <col min="11270" max="11271" width="17.5703125" style="223" customWidth="1"/>
    <col min="11272" max="11272" width="19.5703125" style="223" customWidth="1"/>
    <col min="11273" max="11273" width="17.85546875" style="223" customWidth="1"/>
    <col min="11274" max="11274" width="18.140625" style="223" customWidth="1"/>
    <col min="11275" max="11275" width="16" style="223" customWidth="1"/>
    <col min="11276" max="11276" width="9.140625" style="223"/>
    <col min="11277" max="11277" width="10" style="223" bestFit="1" customWidth="1"/>
    <col min="11278" max="11522" width="9.140625" style="223"/>
    <col min="11523" max="11523" width="11" style="223" customWidth="1"/>
    <col min="11524" max="11524" width="11.7109375" style="223" customWidth="1"/>
    <col min="11525" max="11525" width="21.28515625" style="223" customWidth="1"/>
    <col min="11526" max="11527" width="17.5703125" style="223" customWidth="1"/>
    <col min="11528" max="11528" width="19.5703125" style="223" customWidth="1"/>
    <col min="11529" max="11529" width="17.85546875" style="223" customWidth="1"/>
    <col min="11530" max="11530" width="18.140625" style="223" customWidth="1"/>
    <col min="11531" max="11531" width="16" style="223" customWidth="1"/>
    <col min="11532" max="11532" width="9.140625" style="223"/>
    <col min="11533" max="11533" width="10" style="223" bestFit="1" customWidth="1"/>
    <col min="11534" max="11778" width="9.140625" style="223"/>
    <col min="11779" max="11779" width="11" style="223" customWidth="1"/>
    <col min="11780" max="11780" width="11.7109375" style="223" customWidth="1"/>
    <col min="11781" max="11781" width="21.28515625" style="223" customWidth="1"/>
    <col min="11782" max="11783" width="17.5703125" style="223" customWidth="1"/>
    <col min="11784" max="11784" width="19.5703125" style="223" customWidth="1"/>
    <col min="11785" max="11785" width="17.85546875" style="223" customWidth="1"/>
    <col min="11786" max="11786" width="18.140625" style="223" customWidth="1"/>
    <col min="11787" max="11787" width="16" style="223" customWidth="1"/>
    <col min="11788" max="11788" width="9.140625" style="223"/>
    <col min="11789" max="11789" width="10" style="223" bestFit="1" customWidth="1"/>
    <col min="11790" max="12034" width="9.140625" style="223"/>
    <col min="12035" max="12035" width="11" style="223" customWidth="1"/>
    <col min="12036" max="12036" width="11.7109375" style="223" customWidth="1"/>
    <col min="12037" max="12037" width="21.28515625" style="223" customWidth="1"/>
    <col min="12038" max="12039" width="17.5703125" style="223" customWidth="1"/>
    <col min="12040" max="12040" width="19.5703125" style="223" customWidth="1"/>
    <col min="12041" max="12041" width="17.85546875" style="223" customWidth="1"/>
    <col min="12042" max="12042" width="18.140625" style="223" customWidth="1"/>
    <col min="12043" max="12043" width="16" style="223" customWidth="1"/>
    <col min="12044" max="12044" width="9.140625" style="223"/>
    <col min="12045" max="12045" width="10" style="223" bestFit="1" customWidth="1"/>
    <col min="12046" max="12290" width="9.140625" style="223"/>
    <col min="12291" max="12291" width="11" style="223" customWidth="1"/>
    <col min="12292" max="12292" width="11.7109375" style="223" customWidth="1"/>
    <col min="12293" max="12293" width="21.28515625" style="223" customWidth="1"/>
    <col min="12294" max="12295" width="17.5703125" style="223" customWidth="1"/>
    <col min="12296" max="12296" width="19.5703125" style="223" customWidth="1"/>
    <col min="12297" max="12297" width="17.85546875" style="223" customWidth="1"/>
    <col min="12298" max="12298" width="18.140625" style="223" customWidth="1"/>
    <col min="12299" max="12299" width="16" style="223" customWidth="1"/>
    <col min="12300" max="12300" width="9.140625" style="223"/>
    <col min="12301" max="12301" width="10" style="223" bestFit="1" customWidth="1"/>
    <col min="12302" max="12546" width="9.140625" style="223"/>
    <col min="12547" max="12547" width="11" style="223" customWidth="1"/>
    <col min="12548" max="12548" width="11.7109375" style="223" customWidth="1"/>
    <col min="12549" max="12549" width="21.28515625" style="223" customWidth="1"/>
    <col min="12550" max="12551" width="17.5703125" style="223" customWidth="1"/>
    <col min="12552" max="12552" width="19.5703125" style="223" customWidth="1"/>
    <col min="12553" max="12553" width="17.85546875" style="223" customWidth="1"/>
    <col min="12554" max="12554" width="18.140625" style="223" customWidth="1"/>
    <col min="12555" max="12555" width="16" style="223" customWidth="1"/>
    <col min="12556" max="12556" width="9.140625" style="223"/>
    <col min="12557" max="12557" width="10" style="223" bestFit="1" customWidth="1"/>
    <col min="12558" max="12802" width="9.140625" style="223"/>
    <col min="12803" max="12803" width="11" style="223" customWidth="1"/>
    <col min="12804" max="12804" width="11.7109375" style="223" customWidth="1"/>
    <col min="12805" max="12805" width="21.28515625" style="223" customWidth="1"/>
    <col min="12806" max="12807" width="17.5703125" style="223" customWidth="1"/>
    <col min="12808" max="12808" width="19.5703125" style="223" customWidth="1"/>
    <col min="12809" max="12809" width="17.85546875" style="223" customWidth="1"/>
    <col min="12810" max="12810" width="18.140625" style="223" customWidth="1"/>
    <col min="12811" max="12811" width="16" style="223" customWidth="1"/>
    <col min="12812" max="12812" width="9.140625" style="223"/>
    <col min="12813" max="12813" width="10" style="223" bestFit="1" customWidth="1"/>
    <col min="12814" max="13058" width="9.140625" style="223"/>
    <col min="13059" max="13059" width="11" style="223" customWidth="1"/>
    <col min="13060" max="13060" width="11.7109375" style="223" customWidth="1"/>
    <col min="13061" max="13061" width="21.28515625" style="223" customWidth="1"/>
    <col min="13062" max="13063" width="17.5703125" style="223" customWidth="1"/>
    <col min="13064" max="13064" width="19.5703125" style="223" customWidth="1"/>
    <col min="13065" max="13065" width="17.85546875" style="223" customWidth="1"/>
    <col min="13066" max="13066" width="18.140625" style="223" customWidth="1"/>
    <col min="13067" max="13067" width="16" style="223" customWidth="1"/>
    <col min="13068" max="13068" width="9.140625" style="223"/>
    <col min="13069" max="13069" width="10" style="223" bestFit="1" customWidth="1"/>
    <col min="13070" max="13314" width="9.140625" style="223"/>
    <col min="13315" max="13315" width="11" style="223" customWidth="1"/>
    <col min="13316" max="13316" width="11.7109375" style="223" customWidth="1"/>
    <col min="13317" max="13317" width="21.28515625" style="223" customWidth="1"/>
    <col min="13318" max="13319" width="17.5703125" style="223" customWidth="1"/>
    <col min="13320" max="13320" width="19.5703125" style="223" customWidth="1"/>
    <col min="13321" max="13321" width="17.85546875" style="223" customWidth="1"/>
    <col min="13322" max="13322" width="18.140625" style="223" customWidth="1"/>
    <col min="13323" max="13323" width="16" style="223" customWidth="1"/>
    <col min="13324" max="13324" width="9.140625" style="223"/>
    <col min="13325" max="13325" width="10" style="223" bestFit="1" customWidth="1"/>
    <col min="13326" max="13570" width="9.140625" style="223"/>
    <col min="13571" max="13571" width="11" style="223" customWidth="1"/>
    <col min="13572" max="13572" width="11.7109375" style="223" customWidth="1"/>
    <col min="13573" max="13573" width="21.28515625" style="223" customWidth="1"/>
    <col min="13574" max="13575" width="17.5703125" style="223" customWidth="1"/>
    <col min="13576" max="13576" width="19.5703125" style="223" customWidth="1"/>
    <col min="13577" max="13577" width="17.85546875" style="223" customWidth="1"/>
    <col min="13578" max="13578" width="18.140625" style="223" customWidth="1"/>
    <col min="13579" max="13579" width="16" style="223" customWidth="1"/>
    <col min="13580" max="13580" width="9.140625" style="223"/>
    <col min="13581" max="13581" width="10" style="223" bestFit="1" customWidth="1"/>
    <col min="13582" max="13826" width="9.140625" style="223"/>
    <col min="13827" max="13827" width="11" style="223" customWidth="1"/>
    <col min="13828" max="13828" width="11.7109375" style="223" customWidth="1"/>
    <col min="13829" max="13829" width="21.28515625" style="223" customWidth="1"/>
    <col min="13830" max="13831" width="17.5703125" style="223" customWidth="1"/>
    <col min="13832" max="13832" width="19.5703125" style="223" customWidth="1"/>
    <col min="13833" max="13833" width="17.85546875" style="223" customWidth="1"/>
    <col min="13834" max="13834" width="18.140625" style="223" customWidth="1"/>
    <col min="13835" max="13835" width="16" style="223" customWidth="1"/>
    <col min="13836" max="13836" width="9.140625" style="223"/>
    <col min="13837" max="13837" width="10" style="223" bestFit="1" customWidth="1"/>
    <col min="13838" max="14082" width="9.140625" style="223"/>
    <col min="14083" max="14083" width="11" style="223" customWidth="1"/>
    <col min="14084" max="14084" width="11.7109375" style="223" customWidth="1"/>
    <col min="14085" max="14085" width="21.28515625" style="223" customWidth="1"/>
    <col min="14086" max="14087" width="17.5703125" style="223" customWidth="1"/>
    <col min="14088" max="14088" width="19.5703125" style="223" customWidth="1"/>
    <col min="14089" max="14089" width="17.85546875" style="223" customWidth="1"/>
    <col min="14090" max="14090" width="18.140625" style="223" customWidth="1"/>
    <col min="14091" max="14091" width="16" style="223" customWidth="1"/>
    <col min="14092" max="14092" width="9.140625" style="223"/>
    <col min="14093" max="14093" width="10" style="223" bestFit="1" customWidth="1"/>
    <col min="14094" max="14338" width="9.140625" style="223"/>
    <col min="14339" max="14339" width="11" style="223" customWidth="1"/>
    <col min="14340" max="14340" width="11.7109375" style="223" customWidth="1"/>
    <col min="14341" max="14341" width="21.28515625" style="223" customWidth="1"/>
    <col min="14342" max="14343" width="17.5703125" style="223" customWidth="1"/>
    <col min="14344" max="14344" width="19.5703125" style="223" customWidth="1"/>
    <col min="14345" max="14345" width="17.85546875" style="223" customWidth="1"/>
    <col min="14346" max="14346" width="18.140625" style="223" customWidth="1"/>
    <col min="14347" max="14347" width="16" style="223" customWidth="1"/>
    <col min="14348" max="14348" width="9.140625" style="223"/>
    <col min="14349" max="14349" width="10" style="223" bestFit="1" customWidth="1"/>
    <col min="14350" max="14594" width="9.140625" style="223"/>
    <col min="14595" max="14595" width="11" style="223" customWidth="1"/>
    <col min="14596" max="14596" width="11.7109375" style="223" customWidth="1"/>
    <col min="14597" max="14597" width="21.28515625" style="223" customWidth="1"/>
    <col min="14598" max="14599" width="17.5703125" style="223" customWidth="1"/>
    <col min="14600" max="14600" width="19.5703125" style="223" customWidth="1"/>
    <col min="14601" max="14601" width="17.85546875" style="223" customWidth="1"/>
    <col min="14602" max="14602" width="18.140625" style="223" customWidth="1"/>
    <col min="14603" max="14603" width="16" style="223" customWidth="1"/>
    <col min="14604" max="14604" width="9.140625" style="223"/>
    <col min="14605" max="14605" width="10" style="223" bestFit="1" customWidth="1"/>
    <col min="14606" max="14850" width="9.140625" style="223"/>
    <col min="14851" max="14851" width="11" style="223" customWidth="1"/>
    <col min="14852" max="14852" width="11.7109375" style="223" customWidth="1"/>
    <col min="14853" max="14853" width="21.28515625" style="223" customWidth="1"/>
    <col min="14854" max="14855" width="17.5703125" style="223" customWidth="1"/>
    <col min="14856" max="14856" width="19.5703125" style="223" customWidth="1"/>
    <col min="14857" max="14857" width="17.85546875" style="223" customWidth="1"/>
    <col min="14858" max="14858" width="18.140625" style="223" customWidth="1"/>
    <col min="14859" max="14859" width="16" style="223" customWidth="1"/>
    <col min="14860" max="14860" width="9.140625" style="223"/>
    <col min="14861" max="14861" width="10" style="223" bestFit="1" customWidth="1"/>
    <col min="14862" max="15106" width="9.140625" style="223"/>
    <col min="15107" max="15107" width="11" style="223" customWidth="1"/>
    <col min="15108" max="15108" width="11.7109375" style="223" customWidth="1"/>
    <col min="15109" max="15109" width="21.28515625" style="223" customWidth="1"/>
    <col min="15110" max="15111" width="17.5703125" style="223" customWidth="1"/>
    <col min="15112" max="15112" width="19.5703125" style="223" customWidth="1"/>
    <col min="15113" max="15113" width="17.85546875" style="223" customWidth="1"/>
    <col min="15114" max="15114" width="18.140625" style="223" customWidth="1"/>
    <col min="15115" max="15115" width="16" style="223" customWidth="1"/>
    <col min="15116" max="15116" width="9.140625" style="223"/>
    <col min="15117" max="15117" width="10" style="223" bestFit="1" customWidth="1"/>
    <col min="15118" max="15362" width="9.140625" style="223"/>
    <col min="15363" max="15363" width="11" style="223" customWidth="1"/>
    <col min="15364" max="15364" width="11.7109375" style="223" customWidth="1"/>
    <col min="15365" max="15365" width="21.28515625" style="223" customWidth="1"/>
    <col min="15366" max="15367" width="17.5703125" style="223" customWidth="1"/>
    <col min="15368" max="15368" width="19.5703125" style="223" customWidth="1"/>
    <col min="15369" max="15369" width="17.85546875" style="223" customWidth="1"/>
    <col min="15370" max="15370" width="18.140625" style="223" customWidth="1"/>
    <col min="15371" max="15371" width="16" style="223" customWidth="1"/>
    <col min="15372" max="15372" width="9.140625" style="223"/>
    <col min="15373" max="15373" width="10" style="223" bestFit="1" customWidth="1"/>
    <col min="15374" max="15618" width="9.140625" style="223"/>
    <col min="15619" max="15619" width="11" style="223" customWidth="1"/>
    <col min="15620" max="15620" width="11.7109375" style="223" customWidth="1"/>
    <col min="15621" max="15621" width="21.28515625" style="223" customWidth="1"/>
    <col min="15622" max="15623" width="17.5703125" style="223" customWidth="1"/>
    <col min="15624" max="15624" width="19.5703125" style="223" customWidth="1"/>
    <col min="15625" max="15625" width="17.85546875" style="223" customWidth="1"/>
    <col min="15626" max="15626" width="18.140625" style="223" customWidth="1"/>
    <col min="15627" max="15627" width="16" style="223" customWidth="1"/>
    <col min="15628" max="15628" width="9.140625" style="223"/>
    <col min="15629" max="15629" width="10" style="223" bestFit="1" customWidth="1"/>
    <col min="15630" max="15874" width="9.140625" style="223"/>
    <col min="15875" max="15875" width="11" style="223" customWidth="1"/>
    <col min="15876" max="15876" width="11.7109375" style="223" customWidth="1"/>
    <col min="15877" max="15877" width="21.28515625" style="223" customWidth="1"/>
    <col min="15878" max="15879" width="17.5703125" style="223" customWidth="1"/>
    <col min="15880" max="15880" width="19.5703125" style="223" customWidth="1"/>
    <col min="15881" max="15881" width="17.85546875" style="223" customWidth="1"/>
    <col min="15882" max="15882" width="18.140625" style="223" customWidth="1"/>
    <col min="15883" max="15883" width="16" style="223" customWidth="1"/>
    <col min="15884" max="15884" width="9.140625" style="223"/>
    <col min="15885" max="15885" width="10" style="223" bestFit="1" customWidth="1"/>
    <col min="15886" max="16130" width="9.140625" style="223"/>
    <col min="16131" max="16131" width="11" style="223" customWidth="1"/>
    <col min="16132" max="16132" width="11.7109375" style="223" customWidth="1"/>
    <col min="16133" max="16133" width="21.28515625" style="223" customWidth="1"/>
    <col min="16134" max="16135" width="17.5703125" style="223" customWidth="1"/>
    <col min="16136" max="16136" width="19.5703125" style="223" customWidth="1"/>
    <col min="16137" max="16137" width="17.85546875" style="223" customWidth="1"/>
    <col min="16138" max="16138" width="18.140625" style="223" customWidth="1"/>
    <col min="16139" max="16139" width="16" style="223" customWidth="1"/>
    <col min="16140" max="16140" width="9.140625" style="223"/>
    <col min="16141" max="16141" width="10" style="223" bestFit="1" customWidth="1"/>
    <col min="16142" max="16384" width="9.140625" style="223"/>
  </cols>
  <sheetData>
    <row r="1" spans="1:15" ht="16.5" x14ac:dyDescent="0.25">
      <c r="A1" s="871" t="s">
        <v>188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</row>
    <row r="2" spans="1:15" ht="16.5" x14ac:dyDescent="0.2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</row>
    <row r="3" spans="1:15" ht="33.75" customHeight="1" x14ac:dyDescent="0.25">
      <c r="A3" s="714" t="s">
        <v>762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347"/>
      <c r="M3" s="347"/>
      <c r="N3" s="347"/>
      <c r="O3" s="347"/>
    </row>
    <row r="4" spans="1:15" x14ac:dyDescent="0.25">
      <c r="A4" s="374"/>
      <c r="B4" s="374"/>
      <c r="C4" s="374"/>
      <c r="D4" s="374"/>
      <c r="E4" s="374"/>
      <c r="F4" s="374"/>
      <c r="G4" s="374"/>
      <c r="H4" s="374"/>
      <c r="I4" s="374"/>
      <c r="J4" s="374"/>
      <c r="K4" s="374"/>
    </row>
    <row r="5" spans="1:15" ht="43.5" customHeight="1" x14ac:dyDescent="0.25">
      <c r="A5" s="1045" t="s">
        <v>63</v>
      </c>
      <c r="B5" s="1045"/>
      <c r="C5" s="1045"/>
      <c r="D5" s="1045"/>
      <c r="E5" s="1045"/>
      <c r="F5" s="1045"/>
      <c r="G5" s="1045"/>
      <c r="H5" s="1045"/>
      <c r="I5" s="1045"/>
      <c r="J5" s="1045"/>
      <c r="K5" s="1045"/>
    </row>
    <row r="7" spans="1:15" ht="16.5" x14ac:dyDescent="0.25">
      <c r="A7" s="1045" t="s">
        <v>110</v>
      </c>
      <c r="B7" s="1045"/>
      <c r="C7" s="1045"/>
      <c r="D7" s="1045"/>
      <c r="E7" s="1045"/>
      <c r="F7" s="1045"/>
      <c r="G7" s="1045"/>
      <c r="H7" s="1045"/>
      <c r="I7" s="1045"/>
      <c r="J7" s="1045"/>
      <c r="K7" s="1045"/>
    </row>
    <row r="8" spans="1:15" ht="17.25" thickBot="1" x14ac:dyDescent="0.3">
      <c r="A8" s="375"/>
      <c r="B8" s="375"/>
      <c r="C8" s="375"/>
      <c r="D8" s="375"/>
      <c r="E8" s="375"/>
      <c r="F8" s="375"/>
      <c r="G8" s="375"/>
      <c r="H8" s="375"/>
      <c r="I8" s="375"/>
      <c r="J8" s="375"/>
      <c r="K8" s="375"/>
    </row>
    <row r="9" spans="1:15" ht="16.5" x14ac:dyDescent="0.25">
      <c r="A9" s="1326" t="s">
        <v>65</v>
      </c>
      <c r="B9" s="1327"/>
      <c r="C9" s="1327"/>
      <c r="D9" s="728" t="s">
        <v>41</v>
      </c>
      <c r="E9" s="728"/>
      <c r="F9" s="728"/>
      <c r="G9" s="728"/>
      <c r="H9" s="728"/>
      <c r="I9" s="728"/>
      <c r="J9" s="728"/>
      <c r="K9" s="728"/>
    </row>
    <row r="10" spans="1:15" ht="16.5" x14ac:dyDescent="0.25">
      <c r="A10" s="1328"/>
      <c r="B10" s="1329"/>
      <c r="C10" s="1329"/>
      <c r="D10" s="1202" t="s">
        <v>132</v>
      </c>
      <c r="E10" s="1202"/>
      <c r="F10" s="1202"/>
      <c r="G10" s="1202"/>
      <c r="H10" s="1202" t="s">
        <v>133</v>
      </c>
      <c r="I10" s="1202"/>
      <c r="J10" s="1202"/>
      <c r="K10" s="1202"/>
    </row>
    <row r="11" spans="1:15" ht="35.25" customHeight="1" thickBot="1" x14ac:dyDescent="0.3">
      <c r="A11" s="1330"/>
      <c r="B11" s="1331"/>
      <c r="C11" s="1332"/>
      <c r="D11" s="23" t="s">
        <v>458</v>
      </c>
      <c r="E11" s="23" t="s">
        <v>16</v>
      </c>
      <c r="F11" s="23" t="s">
        <v>17</v>
      </c>
      <c r="G11" s="23" t="s">
        <v>7</v>
      </c>
      <c r="H11" s="23" t="s">
        <v>458</v>
      </c>
      <c r="I11" s="23" t="s">
        <v>16</v>
      </c>
      <c r="J11" s="23" t="s">
        <v>17</v>
      </c>
      <c r="K11" s="1221" t="s">
        <v>7</v>
      </c>
    </row>
    <row r="12" spans="1:15" ht="16.5" x14ac:dyDescent="0.25">
      <c r="A12" s="681" t="s">
        <v>68</v>
      </c>
      <c r="B12" s="682"/>
      <c r="C12" s="665" t="s">
        <v>38</v>
      </c>
      <c r="D12" s="666"/>
      <c r="E12" s="666"/>
      <c r="F12" s="666"/>
      <c r="G12" s="666"/>
      <c r="H12" s="666"/>
      <c r="I12" s="666"/>
      <c r="J12" s="666"/>
      <c r="K12" s="667"/>
    </row>
    <row r="13" spans="1:15" ht="22.5" customHeight="1" x14ac:dyDescent="0.25">
      <c r="A13" s="683"/>
      <c r="B13" s="684"/>
      <c r="C13" s="1295" t="s">
        <v>194</v>
      </c>
      <c r="D13" s="1296"/>
      <c r="E13" s="1296"/>
      <c r="F13" s="1296"/>
      <c r="G13" s="1297"/>
      <c r="H13" s="1297"/>
      <c r="I13" s="1297"/>
      <c r="J13" s="1297"/>
      <c r="K13" s="1298"/>
    </row>
    <row r="14" spans="1:15" ht="16.5" x14ac:dyDescent="0.25">
      <c r="A14" s="1119">
        <v>1047</v>
      </c>
      <c r="B14" s="653" t="s">
        <v>1120</v>
      </c>
      <c r="C14" s="665" t="s">
        <v>72</v>
      </c>
      <c r="D14" s="666"/>
      <c r="E14" s="666"/>
      <c r="F14" s="666"/>
      <c r="G14" s="666"/>
      <c r="H14" s="666"/>
      <c r="I14" s="666"/>
      <c r="J14" s="666"/>
      <c r="K14" s="667"/>
    </row>
    <row r="15" spans="1:15" ht="17.25" thickBot="1" x14ac:dyDescent="0.3">
      <c r="A15" s="1119"/>
      <c r="B15" s="653"/>
      <c r="C15" s="785" t="s">
        <v>166</v>
      </c>
      <c r="D15" s="786"/>
      <c r="E15" s="786"/>
      <c r="F15" s="786"/>
      <c r="G15" s="786"/>
      <c r="H15" s="786"/>
      <c r="I15" s="786"/>
      <c r="J15" s="786"/>
      <c r="K15" s="787"/>
    </row>
    <row r="16" spans="1:15" ht="37.5" customHeight="1" thickBot="1" x14ac:dyDescent="0.3">
      <c r="A16" s="768" t="s">
        <v>114</v>
      </c>
      <c r="B16" s="769"/>
      <c r="C16" s="530" t="s">
        <v>115</v>
      </c>
      <c r="D16" s="1121">
        <v>5</v>
      </c>
      <c r="E16" s="1121">
        <v>5</v>
      </c>
      <c r="F16" s="1121">
        <v>5</v>
      </c>
      <c r="G16" s="1121">
        <v>5</v>
      </c>
      <c r="H16" s="527"/>
      <c r="I16" s="527"/>
      <c r="J16" s="527"/>
      <c r="K16" s="525"/>
    </row>
    <row r="17" spans="1:13" ht="30.75" customHeight="1" thickBot="1" x14ac:dyDescent="0.3">
      <c r="A17" s="768" t="s">
        <v>116</v>
      </c>
      <c r="B17" s="769"/>
      <c r="C17" s="530"/>
      <c r="D17" s="526" t="s">
        <v>74</v>
      </c>
      <c r="E17" s="526" t="s">
        <v>74</v>
      </c>
      <c r="F17" s="526" t="s">
        <v>74</v>
      </c>
      <c r="G17" s="526" t="s">
        <v>74</v>
      </c>
      <c r="H17" s="94">
        <f>SUM(Lori!C25:C26,Lori!C22,Lori!C66:C67)</f>
        <v>14391.75</v>
      </c>
      <c r="I17" s="94">
        <f>SUM(Lori!D25:D26,Lori!D22,Lori!D66:D67)</f>
        <v>52185</v>
      </c>
      <c r="J17" s="94">
        <f>SUM(Lori!E25:E26,Lori!E22,Lori!E66:E67)</f>
        <v>52185</v>
      </c>
      <c r="K17" s="94">
        <f>SUM(Lori!F25:F26,Lori!F22,Lori!F66:F67)</f>
        <v>52185</v>
      </c>
    </row>
    <row r="18" spans="1:13" ht="17.25" thickBot="1" x14ac:dyDescent="0.3">
      <c r="A18" s="768" t="s">
        <v>117</v>
      </c>
      <c r="B18" s="627"/>
      <c r="C18" s="769"/>
      <c r="D18" s="532"/>
      <c r="E18" s="532"/>
      <c r="F18" s="532"/>
      <c r="G18" s="526"/>
      <c r="H18" s="527"/>
      <c r="I18" s="527"/>
      <c r="J18" s="527"/>
      <c r="K18" s="525"/>
    </row>
    <row r="19" spans="1:13" ht="16.5" x14ac:dyDescent="0.25">
      <c r="A19" s="770" t="s">
        <v>118</v>
      </c>
      <c r="B19" s="771"/>
      <c r="C19" s="771"/>
      <c r="D19" s="771"/>
      <c r="E19" s="771"/>
      <c r="F19" s="771"/>
      <c r="G19" s="771"/>
      <c r="H19" s="771"/>
      <c r="I19" s="771"/>
      <c r="J19" s="771"/>
      <c r="K19" s="772"/>
      <c r="M19" s="376"/>
    </row>
    <row r="20" spans="1:13" ht="17.25" thickBot="1" x14ac:dyDescent="0.3">
      <c r="A20" s="618" t="s">
        <v>190</v>
      </c>
      <c r="B20" s="619"/>
      <c r="C20" s="619"/>
      <c r="D20" s="619"/>
      <c r="E20" s="619"/>
      <c r="F20" s="619"/>
      <c r="G20" s="619"/>
      <c r="H20" s="619"/>
      <c r="I20" s="619"/>
      <c r="J20" s="619"/>
      <c r="K20" s="620"/>
    </row>
    <row r="21" spans="1:13" ht="16.5" x14ac:dyDescent="0.25">
      <c r="A21" s="631" t="s">
        <v>80</v>
      </c>
      <c r="B21" s="632"/>
      <c r="C21" s="632"/>
      <c r="D21" s="632"/>
      <c r="E21" s="632"/>
      <c r="F21" s="632"/>
      <c r="G21" s="632"/>
      <c r="H21" s="633"/>
      <c r="I21" s="633"/>
      <c r="J21" s="633"/>
      <c r="K21" s="634"/>
    </row>
    <row r="22" spans="1:13" ht="15" customHeight="1" thickBot="1" x14ac:dyDescent="0.35">
      <c r="A22" s="1122" t="s">
        <v>1176</v>
      </c>
      <c r="B22" s="1123"/>
      <c r="C22" s="1123"/>
      <c r="D22" s="1123"/>
      <c r="E22" s="1123"/>
      <c r="F22" s="1123"/>
      <c r="G22" s="1123"/>
      <c r="H22" s="1123"/>
      <c r="I22" s="1123"/>
      <c r="J22" s="1123"/>
      <c r="K22" s="1124"/>
    </row>
    <row r="23" spans="1:13" ht="16.5" x14ac:dyDescent="0.25">
      <c r="A23" s="1195" t="s">
        <v>81</v>
      </c>
      <c r="B23" s="1195"/>
      <c r="C23" s="1195"/>
      <c r="D23" s="1195"/>
      <c r="E23" s="1195"/>
      <c r="F23" s="1195"/>
      <c r="G23" s="1195"/>
      <c r="H23" s="1196"/>
      <c r="I23" s="1196"/>
      <c r="J23" s="1196"/>
      <c r="K23" s="1195"/>
    </row>
    <row r="24" spans="1:13" ht="51.75" customHeight="1" thickBot="1" x14ac:dyDescent="0.35">
      <c r="A24" s="1122" t="s">
        <v>1177</v>
      </c>
      <c r="B24" s="1123"/>
      <c r="C24" s="1123"/>
      <c r="D24" s="1123"/>
      <c r="E24" s="1123"/>
      <c r="F24" s="1123"/>
      <c r="G24" s="1123"/>
      <c r="H24" s="1123"/>
      <c r="I24" s="1123"/>
      <c r="J24" s="1123"/>
      <c r="K24" s="1124"/>
    </row>
    <row r="25" spans="1:13" ht="25.5" customHeight="1" x14ac:dyDescent="0.25">
      <c r="A25" s="681" t="s">
        <v>68</v>
      </c>
      <c r="B25" s="682"/>
      <c r="C25" s="685" t="s">
        <v>38</v>
      </c>
      <c r="D25" s="686"/>
      <c r="E25" s="686"/>
      <c r="F25" s="686"/>
      <c r="G25" s="686"/>
      <c r="H25" s="686"/>
      <c r="I25" s="686"/>
      <c r="J25" s="686"/>
      <c r="K25" s="687"/>
    </row>
    <row r="26" spans="1:13" ht="22.5" customHeight="1" x14ac:dyDescent="0.25">
      <c r="A26" s="683"/>
      <c r="B26" s="684"/>
      <c r="C26" s="781" t="s">
        <v>195</v>
      </c>
      <c r="D26" s="782"/>
      <c r="E26" s="782"/>
      <c r="F26" s="782"/>
      <c r="G26" s="782"/>
      <c r="H26" s="782"/>
      <c r="I26" s="782"/>
      <c r="J26" s="782"/>
      <c r="K26" s="783"/>
    </row>
    <row r="27" spans="1:13" ht="30.75" customHeight="1" x14ac:dyDescent="0.25">
      <c r="A27" s="1119">
        <v>1047</v>
      </c>
      <c r="B27" s="653" t="s">
        <v>1121</v>
      </c>
      <c r="C27" s="665" t="s">
        <v>72</v>
      </c>
      <c r="D27" s="666"/>
      <c r="E27" s="666"/>
      <c r="F27" s="666"/>
      <c r="G27" s="666"/>
      <c r="H27" s="666"/>
      <c r="I27" s="666"/>
      <c r="J27" s="666"/>
      <c r="K27" s="667"/>
    </row>
    <row r="28" spans="1:13" ht="22.5" customHeight="1" thickBot="1" x14ac:dyDescent="0.3">
      <c r="A28" s="1119"/>
      <c r="B28" s="653"/>
      <c r="C28" s="785" t="s">
        <v>113</v>
      </c>
      <c r="D28" s="786"/>
      <c r="E28" s="786"/>
      <c r="F28" s="786"/>
      <c r="G28" s="786"/>
      <c r="H28" s="786"/>
      <c r="I28" s="786"/>
      <c r="J28" s="786"/>
      <c r="K28" s="787"/>
    </row>
    <row r="29" spans="1:13" ht="51.75" customHeight="1" thickBot="1" x14ac:dyDescent="0.3">
      <c r="A29" s="768" t="s">
        <v>114</v>
      </c>
      <c r="B29" s="1333"/>
      <c r="C29" s="530" t="s">
        <v>115</v>
      </c>
      <c r="D29" s="1120">
        <v>2</v>
      </c>
      <c r="E29" s="1120">
        <v>2</v>
      </c>
      <c r="F29" s="1120">
        <v>2</v>
      </c>
      <c r="G29" s="1120">
        <v>2</v>
      </c>
      <c r="H29" s="1121"/>
      <c r="I29" s="1121"/>
      <c r="J29" s="1121"/>
      <c r="K29" s="525"/>
    </row>
    <row r="30" spans="1:13" ht="51.75" customHeight="1" thickBot="1" x14ac:dyDescent="0.3">
      <c r="A30" s="768" t="s">
        <v>116</v>
      </c>
      <c r="B30" s="769"/>
      <c r="C30" s="530"/>
      <c r="D30" s="526" t="s">
        <v>74</v>
      </c>
      <c r="E30" s="526" t="s">
        <v>74</v>
      </c>
      <c r="F30" s="526" t="s">
        <v>74</v>
      </c>
      <c r="G30" s="526" t="s">
        <v>74</v>
      </c>
      <c r="H30" s="77">
        <f>SUM(Lori!C29:C30)</f>
        <v>8591.5</v>
      </c>
      <c r="I30" s="77">
        <f>SUM(Lori!D29:D30)</f>
        <v>34366</v>
      </c>
      <c r="J30" s="77">
        <f>SUM(Lori!E29:E30)</f>
        <v>34366</v>
      </c>
      <c r="K30" s="77">
        <f>SUM(Lori!F29:F30)</f>
        <v>34366</v>
      </c>
    </row>
    <row r="31" spans="1:13" ht="45.75" customHeight="1" thickBot="1" x14ac:dyDescent="0.3">
      <c r="A31" s="768" t="s">
        <v>117</v>
      </c>
      <c r="B31" s="627"/>
      <c r="C31" s="769"/>
      <c r="D31" s="532"/>
      <c r="E31" s="532"/>
      <c r="F31" s="532"/>
      <c r="G31" s="526"/>
      <c r="H31" s="527"/>
      <c r="I31" s="527"/>
      <c r="J31" s="527"/>
      <c r="K31" s="525"/>
    </row>
    <row r="32" spans="1:13" ht="25.5" customHeight="1" x14ac:dyDescent="0.25">
      <c r="A32" s="770" t="s">
        <v>118</v>
      </c>
      <c r="B32" s="771"/>
      <c r="C32" s="771"/>
      <c r="D32" s="771"/>
      <c r="E32" s="771"/>
      <c r="F32" s="771"/>
      <c r="G32" s="771"/>
      <c r="H32" s="771"/>
      <c r="I32" s="771"/>
      <c r="J32" s="771"/>
      <c r="K32" s="772"/>
    </row>
    <row r="33" spans="1:11" ht="30" customHeight="1" thickBot="1" x14ac:dyDescent="0.3">
      <c r="A33" s="618" t="s">
        <v>119</v>
      </c>
      <c r="B33" s="619"/>
      <c r="C33" s="619"/>
      <c r="D33" s="619"/>
      <c r="E33" s="619"/>
      <c r="F33" s="619"/>
      <c r="G33" s="619"/>
      <c r="H33" s="619"/>
      <c r="I33" s="619"/>
      <c r="J33" s="619"/>
      <c r="K33" s="620"/>
    </row>
    <row r="34" spans="1:11" ht="16.5" x14ac:dyDescent="0.25">
      <c r="A34" s="631" t="s">
        <v>80</v>
      </c>
      <c r="B34" s="632"/>
      <c r="C34" s="632"/>
      <c r="D34" s="632"/>
      <c r="E34" s="632"/>
      <c r="F34" s="632"/>
      <c r="G34" s="632"/>
      <c r="H34" s="633"/>
      <c r="I34" s="633"/>
      <c r="J34" s="633"/>
      <c r="K34" s="634"/>
    </row>
    <row r="35" spans="1:11" ht="31.5" customHeight="1" thickBot="1" x14ac:dyDescent="0.35">
      <c r="A35" s="1122" t="s">
        <v>1176</v>
      </c>
      <c r="B35" s="1123"/>
      <c r="C35" s="1123"/>
      <c r="D35" s="1123"/>
      <c r="E35" s="1123"/>
      <c r="F35" s="1123"/>
      <c r="G35" s="1123"/>
      <c r="H35" s="1123"/>
      <c r="I35" s="1123"/>
      <c r="J35" s="1123"/>
      <c r="K35" s="1124"/>
    </row>
    <row r="36" spans="1:11" ht="22.5" customHeight="1" x14ac:dyDescent="0.25">
      <c r="A36" s="1195" t="s">
        <v>81</v>
      </c>
      <c r="B36" s="1195"/>
      <c r="C36" s="1195"/>
      <c r="D36" s="1195"/>
      <c r="E36" s="1195"/>
      <c r="F36" s="1195"/>
      <c r="G36" s="1195"/>
      <c r="H36" s="1196"/>
      <c r="I36" s="1196"/>
      <c r="J36" s="1196"/>
      <c r="K36" s="1195"/>
    </row>
    <row r="37" spans="1:11" ht="40.5" customHeight="1" thickBot="1" x14ac:dyDescent="0.35">
      <c r="A37" s="1122" t="s">
        <v>1177</v>
      </c>
      <c r="B37" s="1123"/>
      <c r="C37" s="1123"/>
      <c r="D37" s="1123"/>
      <c r="E37" s="1123"/>
      <c r="F37" s="1123"/>
      <c r="G37" s="1123"/>
      <c r="H37" s="1123"/>
      <c r="I37" s="1123"/>
      <c r="J37" s="1123"/>
      <c r="K37" s="1124"/>
    </row>
    <row r="38" spans="1:11" ht="40.5" customHeight="1" x14ac:dyDescent="0.25">
      <c r="A38" s="1334" t="s">
        <v>68</v>
      </c>
      <c r="B38" s="1335"/>
      <c r="C38" s="1336" t="s">
        <v>38</v>
      </c>
      <c r="D38" s="1337"/>
      <c r="E38" s="1337"/>
      <c r="F38" s="1337"/>
      <c r="G38" s="1337"/>
      <c r="H38" s="1337"/>
      <c r="I38" s="1337"/>
      <c r="J38" s="1337"/>
      <c r="K38" s="1338"/>
    </row>
    <row r="39" spans="1:11" ht="21.75" customHeight="1" x14ac:dyDescent="0.25">
      <c r="A39" s="1339"/>
      <c r="B39" s="1340"/>
      <c r="C39" s="1341" t="s">
        <v>206</v>
      </c>
      <c r="D39" s="1342"/>
      <c r="E39" s="1342"/>
      <c r="F39" s="1342"/>
      <c r="G39" s="1342"/>
      <c r="H39" s="1342"/>
      <c r="I39" s="1342"/>
      <c r="J39" s="1342"/>
      <c r="K39" s="1343"/>
    </row>
    <row r="40" spans="1:11" ht="25.5" customHeight="1" x14ac:dyDescent="0.25">
      <c r="A40" s="1119">
        <v>1047</v>
      </c>
      <c r="B40" s="653" t="s">
        <v>1122</v>
      </c>
      <c r="C40" s="1344" t="s">
        <v>72</v>
      </c>
      <c r="D40" s="1345"/>
      <c r="E40" s="1345"/>
      <c r="F40" s="1345"/>
      <c r="G40" s="1345"/>
      <c r="H40" s="1345"/>
      <c r="I40" s="1345"/>
      <c r="J40" s="1345"/>
      <c r="K40" s="1346"/>
    </row>
    <row r="41" spans="1:11" ht="24" customHeight="1" thickBot="1" x14ac:dyDescent="0.3">
      <c r="A41" s="1119"/>
      <c r="B41" s="653"/>
      <c r="C41" s="1347" t="s">
        <v>211</v>
      </c>
      <c r="D41" s="1348"/>
      <c r="E41" s="1348"/>
      <c r="F41" s="1348"/>
      <c r="G41" s="1348"/>
      <c r="H41" s="1348"/>
      <c r="I41" s="1348"/>
      <c r="J41" s="1348"/>
      <c r="K41" s="1349"/>
    </row>
    <row r="42" spans="1:11" ht="56.25" customHeight="1" thickBot="1" x14ac:dyDescent="0.3">
      <c r="A42" s="1350" t="s">
        <v>114</v>
      </c>
      <c r="B42" s="1351"/>
      <c r="C42" s="1352" t="s">
        <v>169</v>
      </c>
      <c r="D42" s="1353">
        <v>3</v>
      </c>
      <c r="E42" s="1353">
        <v>3</v>
      </c>
      <c r="F42" s="1353">
        <v>3</v>
      </c>
      <c r="G42" s="1353">
        <v>3</v>
      </c>
      <c r="H42" s="1354"/>
      <c r="I42" s="1354"/>
      <c r="J42" s="1354"/>
      <c r="K42" s="1355"/>
    </row>
    <row r="43" spans="1:11" ht="40.5" customHeight="1" thickBot="1" x14ac:dyDescent="0.3">
      <c r="A43" s="1350" t="s">
        <v>116</v>
      </c>
      <c r="B43" s="1351"/>
      <c r="C43" s="1356"/>
      <c r="D43" s="526" t="s">
        <v>74</v>
      </c>
      <c r="E43" s="526" t="s">
        <v>74</v>
      </c>
      <c r="F43" s="526" t="s">
        <v>74</v>
      </c>
      <c r="G43" s="526" t="s">
        <v>74</v>
      </c>
      <c r="H43" s="1356">
        <f>SUM(Lori!C27:C28,Lori!C46)</f>
        <v>27979.5</v>
      </c>
      <c r="I43" s="1356">
        <f>SUM(Lori!D27:D28,Lori!D46)</f>
        <v>106998</v>
      </c>
      <c r="J43" s="1356">
        <f>SUM(Lori!E27:E28,Lori!E46)</f>
        <v>106998</v>
      </c>
      <c r="K43" s="1356">
        <f>SUM(Lori!F27:F28,Lori!F46)</f>
        <v>106998</v>
      </c>
    </row>
    <row r="44" spans="1:11" ht="40.5" customHeight="1" thickBot="1" x14ac:dyDescent="0.3">
      <c r="A44" s="1350" t="s">
        <v>117</v>
      </c>
      <c r="B44" s="1357"/>
      <c r="C44" s="1351"/>
      <c r="D44" s="1358"/>
      <c r="E44" s="1358"/>
      <c r="F44" s="1358"/>
      <c r="G44" s="1359"/>
      <c r="H44" s="1354"/>
      <c r="I44" s="1354"/>
      <c r="J44" s="1354"/>
      <c r="K44" s="1355"/>
    </row>
    <row r="45" spans="1:11" ht="40.5" customHeight="1" x14ac:dyDescent="0.25">
      <c r="A45" s="1360" t="s">
        <v>118</v>
      </c>
      <c r="B45" s="1361"/>
      <c r="C45" s="1361"/>
      <c r="D45" s="1361"/>
      <c r="E45" s="1361"/>
      <c r="F45" s="1361"/>
      <c r="G45" s="1361"/>
      <c r="H45" s="1361"/>
      <c r="I45" s="1361"/>
      <c r="J45" s="1361"/>
      <c r="K45" s="1362"/>
    </row>
    <row r="46" spans="1:11" ht="20.25" customHeight="1" thickBot="1" x14ac:dyDescent="0.3">
      <c r="A46" s="1363" t="s">
        <v>207</v>
      </c>
      <c r="B46" s="1364"/>
      <c r="C46" s="1364"/>
      <c r="D46" s="1364"/>
      <c r="E46" s="1364"/>
      <c r="F46" s="1364"/>
      <c r="G46" s="1364"/>
      <c r="H46" s="1364"/>
      <c r="I46" s="1364"/>
      <c r="J46" s="1364"/>
      <c r="K46" s="1365"/>
    </row>
    <row r="47" spans="1:11" ht="40.5" customHeight="1" x14ac:dyDescent="0.25">
      <c r="A47" s="1366" t="s">
        <v>80</v>
      </c>
      <c r="B47" s="1367"/>
      <c r="C47" s="1367"/>
      <c r="D47" s="1367"/>
      <c r="E47" s="1367"/>
      <c r="F47" s="1367"/>
      <c r="G47" s="1367"/>
      <c r="H47" s="1368"/>
      <c r="I47" s="1368"/>
      <c r="J47" s="1368"/>
      <c r="K47" s="1369"/>
    </row>
    <row r="48" spans="1:11" ht="22.5" customHeight="1" thickBot="1" x14ac:dyDescent="0.35">
      <c r="A48" s="1122" t="s">
        <v>1176</v>
      </c>
      <c r="B48" s="1123"/>
      <c r="C48" s="1123"/>
      <c r="D48" s="1123"/>
      <c r="E48" s="1123"/>
      <c r="F48" s="1123"/>
      <c r="G48" s="1123"/>
      <c r="H48" s="1123"/>
      <c r="I48" s="1123"/>
      <c r="J48" s="1123"/>
      <c r="K48" s="1124"/>
    </row>
    <row r="49" spans="1:11" ht="22.5" customHeight="1" x14ac:dyDescent="0.25">
      <c r="A49" s="1366" t="s">
        <v>81</v>
      </c>
      <c r="B49" s="1367"/>
      <c r="C49" s="1367"/>
      <c r="D49" s="1367"/>
      <c r="E49" s="1367"/>
      <c r="F49" s="1367"/>
      <c r="G49" s="1367"/>
      <c r="H49" s="1368"/>
      <c r="I49" s="1368"/>
      <c r="J49" s="1368"/>
      <c r="K49" s="1369"/>
    </row>
    <row r="50" spans="1:11" ht="19.5" customHeight="1" thickBot="1" x14ac:dyDescent="0.35">
      <c r="A50" s="1122" t="s">
        <v>1177</v>
      </c>
      <c r="B50" s="1123"/>
      <c r="C50" s="1123"/>
      <c r="D50" s="1123"/>
      <c r="E50" s="1123"/>
      <c r="F50" s="1123"/>
      <c r="G50" s="1123"/>
      <c r="H50" s="1123"/>
      <c r="I50" s="1123"/>
      <c r="J50" s="1123"/>
      <c r="K50" s="1124"/>
    </row>
    <row r="51" spans="1:11" ht="19.5" customHeight="1" x14ac:dyDescent="0.25">
      <c r="A51" s="681" t="s">
        <v>68</v>
      </c>
      <c r="B51" s="682"/>
      <c r="C51" s="685" t="s">
        <v>38</v>
      </c>
      <c r="D51" s="686"/>
      <c r="E51" s="686"/>
      <c r="F51" s="686"/>
      <c r="G51" s="686"/>
      <c r="H51" s="686"/>
      <c r="I51" s="686"/>
      <c r="J51" s="686"/>
      <c r="K51" s="687"/>
    </row>
    <row r="52" spans="1:11" ht="19.5" customHeight="1" x14ac:dyDescent="0.25">
      <c r="A52" s="683"/>
      <c r="B52" s="684"/>
      <c r="C52" s="781" t="s">
        <v>764</v>
      </c>
      <c r="D52" s="782"/>
      <c r="E52" s="782"/>
      <c r="F52" s="782"/>
      <c r="G52" s="782"/>
      <c r="H52" s="782"/>
      <c r="I52" s="782"/>
      <c r="J52" s="782"/>
      <c r="K52" s="783"/>
    </row>
    <row r="53" spans="1:11" ht="19.5" customHeight="1" x14ac:dyDescent="0.25">
      <c r="A53" s="1119">
        <v>1047</v>
      </c>
      <c r="B53" s="653" t="s">
        <v>1123</v>
      </c>
      <c r="C53" s="665" t="s">
        <v>72</v>
      </c>
      <c r="D53" s="666"/>
      <c r="E53" s="666"/>
      <c r="F53" s="666"/>
      <c r="G53" s="666"/>
      <c r="H53" s="666"/>
      <c r="I53" s="666"/>
      <c r="J53" s="666"/>
      <c r="K53" s="667"/>
    </row>
    <row r="54" spans="1:11" ht="45" customHeight="1" thickBot="1" x14ac:dyDescent="0.3">
      <c r="A54" s="1119"/>
      <c r="B54" s="653"/>
      <c r="C54" s="785" t="s">
        <v>1195</v>
      </c>
      <c r="D54" s="786"/>
      <c r="E54" s="786"/>
      <c r="F54" s="786"/>
      <c r="G54" s="786"/>
      <c r="H54" s="786"/>
      <c r="I54" s="786"/>
      <c r="J54" s="786"/>
      <c r="K54" s="787"/>
    </row>
    <row r="55" spans="1:11" ht="33" customHeight="1" thickBot="1" x14ac:dyDescent="0.3">
      <c r="A55" s="768" t="s">
        <v>114</v>
      </c>
      <c r="B55" s="769"/>
      <c r="C55" s="530" t="s">
        <v>115</v>
      </c>
      <c r="D55" s="1120">
        <v>6</v>
      </c>
      <c r="E55" s="1120">
        <v>6</v>
      </c>
      <c r="F55" s="1120">
        <v>6</v>
      </c>
      <c r="G55" s="1120">
        <v>6</v>
      </c>
      <c r="H55" s="1121"/>
      <c r="I55" s="1121"/>
      <c r="J55" s="1121"/>
      <c r="K55" s="525"/>
    </row>
    <row r="56" spans="1:11" ht="38.25" customHeight="1" thickBot="1" x14ac:dyDescent="0.3">
      <c r="A56" s="768" t="s">
        <v>116</v>
      </c>
      <c r="B56" s="769"/>
      <c r="C56" s="530"/>
      <c r="D56" s="526" t="s">
        <v>74</v>
      </c>
      <c r="E56" s="526" t="s">
        <v>74</v>
      </c>
      <c r="F56" s="526" t="s">
        <v>74</v>
      </c>
      <c r="G56" s="526" t="s">
        <v>74</v>
      </c>
      <c r="H56" s="109">
        <f>SUM(Lori!C74:C79)</f>
        <v>6640</v>
      </c>
      <c r="I56" s="109">
        <f>SUM(Lori!D74:D79)</f>
        <v>6640</v>
      </c>
      <c r="J56" s="109">
        <f>SUM(Lori!E74:E79)</f>
        <v>6640</v>
      </c>
      <c r="K56" s="109">
        <f>SUM(Lori!F74:F79)</f>
        <v>6640</v>
      </c>
    </row>
    <row r="57" spans="1:11" ht="28.5" customHeight="1" thickBot="1" x14ac:dyDescent="0.3">
      <c r="A57" s="768" t="s">
        <v>117</v>
      </c>
      <c r="B57" s="627"/>
      <c r="C57" s="769"/>
      <c r="D57" s="532"/>
      <c r="E57" s="532"/>
      <c r="F57" s="532"/>
      <c r="G57" s="526"/>
      <c r="H57" s="527"/>
      <c r="I57" s="527"/>
      <c r="J57" s="527"/>
      <c r="K57" s="525"/>
    </row>
    <row r="58" spans="1:11" ht="19.5" customHeight="1" x14ac:dyDescent="0.25">
      <c r="A58" s="770" t="s">
        <v>118</v>
      </c>
      <c r="B58" s="771"/>
      <c r="C58" s="771"/>
      <c r="D58" s="771"/>
      <c r="E58" s="771"/>
      <c r="F58" s="771"/>
      <c r="G58" s="771"/>
      <c r="H58" s="771"/>
      <c r="I58" s="771"/>
      <c r="J58" s="771"/>
      <c r="K58" s="772"/>
    </row>
    <row r="59" spans="1:11" ht="19.5" customHeight="1" thickBot="1" x14ac:dyDescent="0.3">
      <c r="A59" s="618" t="s">
        <v>363</v>
      </c>
      <c r="B59" s="619"/>
      <c r="C59" s="619"/>
      <c r="D59" s="619"/>
      <c r="E59" s="619"/>
      <c r="F59" s="619"/>
      <c r="G59" s="619"/>
      <c r="H59" s="619"/>
      <c r="I59" s="619"/>
      <c r="J59" s="619"/>
      <c r="K59" s="620"/>
    </row>
    <row r="60" spans="1:11" ht="19.5" customHeight="1" x14ac:dyDescent="0.25">
      <c r="A60" s="631" t="s">
        <v>80</v>
      </c>
      <c r="B60" s="632"/>
      <c r="C60" s="632"/>
      <c r="D60" s="632"/>
      <c r="E60" s="632"/>
      <c r="F60" s="632"/>
      <c r="G60" s="632"/>
      <c r="H60" s="633"/>
      <c r="I60" s="633"/>
      <c r="J60" s="633"/>
      <c r="K60" s="634"/>
    </row>
    <row r="61" spans="1:11" ht="19.5" customHeight="1" thickBot="1" x14ac:dyDescent="0.35">
      <c r="A61" s="1122" t="s">
        <v>1176</v>
      </c>
      <c r="B61" s="1123"/>
      <c r="C61" s="1123"/>
      <c r="D61" s="1123"/>
      <c r="E61" s="1123"/>
      <c r="F61" s="1123"/>
      <c r="G61" s="1123"/>
      <c r="H61" s="1123"/>
      <c r="I61" s="1123"/>
      <c r="J61" s="1123"/>
      <c r="K61" s="1124"/>
    </row>
    <row r="62" spans="1:11" ht="19.5" customHeight="1" x14ac:dyDescent="0.25">
      <c r="A62" s="631" t="s">
        <v>81</v>
      </c>
      <c r="B62" s="632"/>
      <c r="C62" s="632"/>
      <c r="D62" s="632"/>
      <c r="E62" s="632"/>
      <c r="F62" s="632"/>
      <c r="G62" s="632"/>
      <c r="H62" s="633"/>
      <c r="I62" s="633"/>
      <c r="J62" s="633"/>
      <c r="K62" s="634"/>
    </row>
    <row r="63" spans="1:11" ht="53.25" customHeight="1" thickBot="1" x14ac:dyDescent="0.35">
      <c r="A63" s="1122" t="s">
        <v>1177</v>
      </c>
      <c r="B63" s="1123"/>
      <c r="C63" s="1123"/>
      <c r="D63" s="1123"/>
      <c r="E63" s="1123"/>
      <c r="F63" s="1123"/>
      <c r="G63" s="1123"/>
      <c r="H63" s="1123"/>
      <c r="I63" s="1123"/>
      <c r="J63" s="1123"/>
      <c r="K63" s="1124"/>
    </row>
    <row r="64" spans="1:11" ht="19.5" customHeight="1" x14ac:dyDescent="0.25">
      <c r="A64" s="681" t="s">
        <v>68</v>
      </c>
      <c r="B64" s="682"/>
      <c r="C64" s="685" t="s">
        <v>38</v>
      </c>
      <c r="D64" s="686"/>
      <c r="E64" s="686"/>
      <c r="F64" s="686"/>
      <c r="G64" s="686"/>
      <c r="H64" s="686"/>
      <c r="I64" s="686"/>
      <c r="J64" s="686"/>
      <c r="K64" s="687"/>
    </row>
    <row r="65" spans="1:11" ht="19.5" customHeight="1" x14ac:dyDescent="0.25">
      <c r="A65" s="683"/>
      <c r="B65" s="684"/>
      <c r="C65" s="781" t="s">
        <v>765</v>
      </c>
      <c r="D65" s="782"/>
      <c r="E65" s="782"/>
      <c r="F65" s="782"/>
      <c r="G65" s="782"/>
      <c r="H65" s="782"/>
      <c r="I65" s="782"/>
      <c r="J65" s="782"/>
      <c r="K65" s="783"/>
    </row>
    <row r="66" spans="1:11" ht="19.5" customHeight="1" x14ac:dyDescent="0.25">
      <c r="A66" s="1119">
        <v>1047</v>
      </c>
      <c r="B66" s="653" t="s">
        <v>1124</v>
      </c>
      <c r="C66" s="665" t="s">
        <v>72</v>
      </c>
      <c r="D66" s="666"/>
      <c r="E66" s="666"/>
      <c r="F66" s="666"/>
      <c r="G66" s="666"/>
      <c r="H66" s="666"/>
      <c r="I66" s="666"/>
      <c r="J66" s="666"/>
      <c r="K66" s="667"/>
    </row>
    <row r="67" spans="1:11" ht="19.5" customHeight="1" thickBot="1" x14ac:dyDescent="0.3">
      <c r="A67" s="1119"/>
      <c r="B67" s="653"/>
      <c r="C67" s="785" t="s">
        <v>766</v>
      </c>
      <c r="D67" s="786"/>
      <c r="E67" s="786"/>
      <c r="F67" s="786"/>
      <c r="G67" s="786"/>
      <c r="H67" s="786"/>
      <c r="I67" s="786"/>
      <c r="J67" s="786"/>
      <c r="K67" s="787"/>
    </row>
    <row r="68" spans="1:11" ht="49.5" customHeight="1" thickBot="1" x14ac:dyDescent="0.3">
      <c r="A68" s="768" t="s">
        <v>114</v>
      </c>
      <c r="B68" s="769"/>
      <c r="C68" s="530" t="s">
        <v>115</v>
      </c>
      <c r="D68" s="1120">
        <v>1</v>
      </c>
      <c r="E68" s="1120">
        <v>1</v>
      </c>
      <c r="F68" s="1120">
        <v>1</v>
      </c>
      <c r="G68" s="1120">
        <v>1</v>
      </c>
      <c r="H68" s="1121"/>
      <c r="I68" s="1121"/>
      <c r="J68" s="1121"/>
      <c r="K68" s="525"/>
    </row>
    <row r="69" spans="1:11" ht="45" customHeight="1" thickBot="1" x14ac:dyDescent="0.3">
      <c r="A69" s="768" t="s">
        <v>116</v>
      </c>
      <c r="B69" s="769"/>
      <c r="C69" s="530"/>
      <c r="D69" s="526" t="s">
        <v>74</v>
      </c>
      <c r="E69" s="526" t="s">
        <v>74</v>
      </c>
      <c r="F69" s="526" t="s">
        <v>74</v>
      </c>
      <c r="G69" s="526" t="s">
        <v>74</v>
      </c>
      <c r="H69" s="109">
        <f>Lori!C82</f>
        <v>5000</v>
      </c>
      <c r="I69" s="109">
        <f>Lori!D82</f>
        <v>5000</v>
      </c>
      <c r="J69" s="109">
        <f>Lori!E82</f>
        <v>5000</v>
      </c>
      <c r="K69" s="109">
        <f>Lori!F82</f>
        <v>5000</v>
      </c>
    </row>
    <row r="70" spans="1:11" ht="19.5" customHeight="1" thickBot="1" x14ac:dyDescent="0.3">
      <c r="A70" s="768" t="s">
        <v>117</v>
      </c>
      <c r="B70" s="627"/>
      <c r="C70" s="769"/>
      <c r="D70" s="532"/>
      <c r="E70" s="532"/>
      <c r="F70" s="532"/>
      <c r="G70" s="526"/>
      <c r="H70" s="527"/>
      <c r="I70" s="527"/>
      <c r="J70" s="527"/>
      <c r="K70" s="525"/>
    </row>
    <row r="71" spans="1:11" ht="19.5" customHeight="1" x14ac:dyDescent="0.25">
      <c r="A71" s="770" t="s">
        <v>118</v>
      </c>
      <c r="B71" s="771"/>
      <c r="C71" s="771"/>
      <c r="D71" s="771"/>
      <c r="E71" s="771"/>
      <c r="F71" s="771"/>
      <c r="G71" s="771"/>
      <c r="H71" s="771"/>
      <c r="I71" s="771"/>
      <c r="J71" s="771"/>
      <c r="K71" s="772"/>
    </row>
    <row r="72" spans="1:11" ht="19.5" customHeight="1" thickBot="1" x14ac:dyDescent="0.3">
      <c r="A72" s="618" t="s">
        <v>363</v>
      </c>
      <c r="B72" s="619"/>
      <c r="C72" s="619"/>
      <c r="D72" s="619"/>
      <c r="E72" s="619"/>
      <c r="F72" s="619"/>
      <c r="G72" s="619"/>
      <c r="H72" s="619"/>
      <c r="I72" s="619"/>
      <c r="J72" s="619"/>
      <c r="K72" s="620"/>
    </row>
    <row r="73" spans="1:11" ht="19.5" customHeight="1" x14ac:dyDescent="0.25">
      <c r="A73" s="631" t="s">
        <v>80</v>
      </c>
      <c r="B73" s="632"/>
      <c r="C73" s="632"/>
      <c r="D73" s="632"/>
      <c r="E73" s="632"/>
      <c r="F73" s="632"/>
      <c r="G73" s="632"/>
      <c r="H73" s="633"/>
      <c r="I73" s="633"/>
      <c r="J73" s="633"/>
      <c r="K73" s="634"/>
    </row>
    <row r="74" spans="1:11" ht="19.5" customHeight="1" thickBot="1" x14ac:dyDescent="0.35">
      <c r="A74" s="1122" t="s">
        <v>1176</v>
      </c>
      <c r="B74" s="1123"/>
      <c r="C74" s="1123"/>
      <c r="D74" s="1123"/>
      <c r="E74" s="1123"/>
      <c r="F74" s="1123"/>
      <c r="G74" s="1123"/>
      <c r="H74" s="1123"/>
      <c r="I74" s="1123"/>
      <c r="J74" s="1123"/>
      <c r="K74" s="1124"/>
    </row>
    <row r="75" spans="1:11" ht="19.5" customHeight="1" x14ac:dyDescent="0.25">
      <c r="A75" s="631" t="s">
        <v>81</v>
      </c>
      <c r="B75" s="632"/>
      <c r="C75" s="632"/>
      <c r="D75" s="632"/>
      <c r="E75" s="632"/>
      <c r="F75" s="632"/>
      <c r="G75" s="632"/>
      <c r="H75" s="633"/>
      <c r="I75" s="633"/>
      <c r="J75" s="633"/>
      <c r="K75" s="634"/>
    </row>
    <row r="76" spans="1:11" ht="21.75" customHeight="1" thickBot="1" x14ac:dyDescent="0.35">
      <c r="A76" s="1122" t="s">
        <v>1177</v>
      </c>
      <c r="B76" s="1123"/>
      <c r="C76" s="1123"/>
      <c r="D76" s="1123"/>
      <c r="E76" s="1123"/>
      <c r="F76" s="1123"/>
      <c r="G76" s="1123"/>
      <c r="H76" s="1123"/>
      <c r="I76" s="1123"/>
      <c r="J76" s="1123"/>
      <c r="K76" s="1124"/>
    </row>
    <row r="77" spans="1:11" s="518" customFormat="1" ht="15.75" customHeight="1" x14ac:dyDescent="0.25">
      <c r="A77" s="681" t="s">
        <v>68</v>
      </c>
      <c r="B77" s="682"/>
      <c r="C77" s="685" t="s">
        <v>38</v>
      </c>
      <c r="D77" s="686"/>
      <c r="E77" s="686"/>
      <c r="F77" s="686"/>
      <c r="G77" s="686"/>
      <c r="H77" s="686"/>
      <c r="I77" s="686"/>
      <c r="J77" s="686"/>
      <c r="K77" s="687"/>
    </row>
    <row r="78" spans="1:11" s="518" customFormat="1" ht="16.5" customHeight="1" x14ac:dyDescent="0.25">
      <c r="A78" s="683"/>
      <c r="B78" s="684"/>
      <c r="C78" s="781" t="s">
        <v>1189</v>
      </c>
      <c r="D78" s="782"/>
      <c r="E78" s="782"/>
      <c r="F78" s="782"/>
      <c r="G78" s="782"/>
      <c r="H78" s="782"/>
      <c r="I78" s="782"/>
      <c r="J78" s="782"/>
      <c r="K78" s="783"/>
    </row>
    <row r="79" spans="1:11" s="518" customFormat="1" ht="18.75" customHeight="1" x14ac:dyDescent="0.25">
      <c r="A79" s="784">
        <v>1134</v>
      </c>
      <c r="B79" s="653" t="s">
        <v>1087</v>
      </c>
      <c r="C79" s="665" t="s">
        <v>72</v>
      </c>
      <c r="D79" s="666"/>
      <c r="E79" s="666"/>
      <c r="F79" s="666"/>
      <c r="G79" s="666"/>
      <c r="H79" s="666"/>
      <c r="I79" s="666"/>
      <c r="J79" s="666"/>
      <c r="K79" s="667"/>
    </row>
    <row r="80" spans="1:11" s="518" customFormat="1" ht="63" customHeight="1" thickBot="1" x14ac:dyDescent="0.3">
      <c r="A80" s="784"/>
      <c r="B80" s="653"/>
      <c r="C80" s="785" t="s">
        <v>1190</v>
      </c>
      <c r="D80" s="786"/>
      <c r="E80" s="786"/>
      <c r="F80" s="786"/>
      <c r="G80" s="786"/>
      <c r="H80" s="786"/>
      <c r="I80" s="786"/>
      <c r="J80" s="786"/>
      <c r="K80" s="787"/>
    </row>
    <row r="81" spans="1:11" s="518" customFormat="1" ht="60" customHeight="1" thickBot="1" x14ac:dyDescent="0.3">
      <c r="A81" s="768" t="s">
        <v>114</v>
      </c>
      <c r="B81" s="769"/>
      <c r="C81" s="530" t="s">
        <v>1188</v>
      </c>
      <c r="D81" s="523">
        <v>1</v>
      </c>
      <c r="E81" s="523">
        <v>1</v>
      </c>
      <c r="F81" s="523">
        <v>1</v>
      </c>
      <c r="G81" s="523">
        <v>1</v>
      </c>
      <c r="H81" s="524"/>
      <c r="I81" s="524"/>
      <c r="J81" s="524"/>
      <c r="K81" s="525"/>
    </row>
    <row r="82" spans="1:11" s="518" customFormat="1" ht="23.25" customHeight="1" thickBot="1" x14ac:dyDescent="0.3">
      <c r="A82" s="768" t="s">
        <v>116</v>
      </c>
      <c r="B82" s="769"/>
      <c r="C82" s="530"/>
      <c r="D82" s="526" t="s">
        <v>74</v>
      </c>
      <c r="E82" s="526" t="s">
        <v>74</v>
      </c>
      <c r="F82" s="526" t="s">
        <v>74</v>
      </c>
      <c r="G82" s="526" t="s">
        <v>74</v>
      </c>
      <c r="H82" s="94">
        <f>Lori!C110</f>
        <v>10926.4</v>
      </c>
      <c r="I82" s="94">
        <f>Lori!D110</f>
        <v>10926.4</v>
      </c>
      <c r="J82" s="94">
        <f>Lori!E110</f>
        <v>10926.4</v>
      </c>
      <c r="K82" s="94">
        <f>Lori!F110</f>
        <v>10926.4</v>
      </c>
    </row>
    <row r="83" spans="1:11" s="518" customFormat="1" ht="27.75" customHeight="1" thickBot="1" x14ac:dyDescent="0.3">
      <c r="A83" s="768" t="s">
        <v>117</v>
      </c>
      <c r="B83" s="627"/>
      <c r="C83" s="769"/>
      <c r="D83" s="532"/>
      <c r="E83" s="532"/>
      <c r="F83" s="532"/>
      <c r="G83" s="526"/>
      <c r="H83" s="527"/>
      <c r="I83" s="527"/>
      <c r="J83" s="527"/>
      <c r="K83" s="525"/>
    </row>
    <row r="84" spans="1:11" s="518" customFormat="1" ht="21" customHeight="1" x14ac:dyDescent="0.25">
      <c r="A84" s="770" t="s">
        <v>118</v>
      </c>
      <c r="B84" s="771"/>
      <c r="C84" s="771"/>
      <c r="D84" s="771"/>
      <c r="E84" s="771"/>
      <c r="F84" s="771"/>
      <c r="G84" s="771"/>
      <c r="H84" s="771"/>
      <c r="I84" s="771"/>
      <c r="J84" s="771"/>
      <c r="K84" s="772"/>
    </row>
    <row r="85" spans="1:11" s="518" customFormat="1" ht="19.5" customHeight="1" thickBot="1" x14ac:dyDescent="0.3">
      <c r="A85" s="618" t="s">
        <v>363</v>
      </c>
      <c r="B85" s="619"/>
      <c r="C85" s="619"/>
      <c r="D85" s="619"/>
      <c r="E85" s="619"/>
      <c r="F85" s="619"/>
      <c r="G85" s="619"/>
      <c r="H85" s="619"/>
      <c r="I85" s="619"/>
      <c r="J85" s="619"/>
      <c r="K85" s="620"/>
    </row>
    <row r="86" spans="1:11" s="518" customFormat="1" ht="20.25" customHeight="1" x14ac:dyDescent="0.25">
      <c r="A86" s="631" t="s">
        <v>80</v>
      </c>
      <c r="B86" s="632"/>
      <c r="C86" s="632"/>
      <c r="D86" s="632"/>
      <c r="E86" s="632"/>
      <c r="F86" s="632"/>
      <c r="G86" s="632"/>
      <c r="H86" s="633"/>
      <c r="I86" s="633"/>
      <c r="J86" s="633"/>
      <c r="K86" s="634"/>
    </row>
    <row r="87" spans="1:11" s="518" customFormat="1" ht="18.75" customHeight="1" thickBot="1" x14ac:dyDescent="0.3">
      <c r="A87" s="635" t="s">
        <v>1170</v>
      </c>
      <c r="B87" s="636"/>
      <c r="C87" s="636"/>
      <c r="D87" s="636"/>
      <c r="E87" s="636"/>
      <c r="F87" s="636"/>
      <c r="G87" s="636"/>
      <c r="H87" s="637"/>
      <c r="I87" s="637"/>
      <c r="J87" s="637"/>
      <c r="K87" s="638"/>
    </row>
    <row r="88" spans="1:11" s="518" customFormat="1" ht="30" customHeight="1" x14ac:dyDescent="0.25">
      <c r="A88" s="631" t="s">
        <v>81</v>
      </c>
      <c r="B88" s="632"/>
      <c r="C88" s="632"/>
      <c r="D88" s="632"/>
      <c r="E88" s="632"/>
      <c r="F88" s="632"/>
      <c r="G88" s="632"/>
      <c r="H88" s="633"/>
      <c r="I88" s="633"/>
      <c r="J88" s="633"/>
      <c r="K88" s="634"/>
    </row>
    <row r="89" spans="1:11" s="518" customFormat="1" ht="35.25" customHeight="1" thickBot="1" x14ac:dyDescent="0.3">
      <c r="A89" s="635" t="s">
        <v>1171</v>
      </c>
      <c r="B89" s="636"/>
      <c r="C89" s="636"/>
      <c r="D89" s="636"/>
      <c r="E89" s="636"/>
      <c r="F89" s="636"/>
      <c r="G89" s="636"/>
      <c r="H89" s="637"/>
      <c r="I89" s="637"/>
      <c r="J89" s="637"/>
      <c r="K89" s="638"/>
    </row>
    <row r="90" spans="1:11" ht="14.25" customHeight="1" x14ac:dyDescent="0.25">
      <c r="A90" s="336"/>
      <c r="B90" s="336"/>
      <c r="C90" s="336"/>
      <c r="D90" s="336"/>
      <c r="E90" s="336"/>
      <c r="F90" s="336"/>
      <c r="G90" s="336"/>
      <c r="H90" s="336"/>
      <c r="I90" s="336"/>
      <c r="J90" s="336"/>
      <c r="K90" s="336"/>
    </row>
    <row r="91" spans="1:11" ht="31.5" customHeight="1" x14ac:dyDescent="0.25">
      <c r="A91" s="711" t="s">
        <v>64</v>
      </c>
      <c r="B91" s="711"/>
      <c r="C91" s="711"/>
      <c r="D91" s="711"/>
      <c r="E91" s="711"/>
      <c r="F91" s="711"/>
      <c r="G91" s="711"/>
      <c r="H91" s="711"/>
      <c r="I91" s="711"/>
      <c r="J91" s="711"/>
      <c r="K91" s="711"/>
    </row>
    <row r="92" spans="1:11" ht="27" customHeight="1" thickBot="1" x14ac:dyDescent="0.3">
      <c r="A92" s="347"/>
      <c r="B92" s="347"/>
      <c r="C92" s="347"/>
      <c r="D92" s="347"/>
      <c r="E92" s="347"/>
      <c r="F92" s="347"/>
      <c r="G92" s="347"/>
      <c r="H92" s="347"/>
      <c r="I92" s="347"/>
      <c r="J92" s="347"/>
      <c r="K92" s="347"/>
    </row>
    <row r="93" spans="1:11" ht="40.5" customHeight="1" x14ac:dyDescent="0.25">
      <c r="A93" s="898" t="s">
        <v>65</v>
      </c>
      <c r="B93" s="899"/>
      <c r="C93" s="899"/>
      <c r="D93" s="903" t="s">
        <v>41</v>
      </c>
      <c r="E93" s="904"/>
      <c r="F93" s="904"/>
      <c r="G93" s="904"/>
      <c r="H93" s="904"/>
      <c r="I93" s="904"/>
      <c r="J93" s="904"/>
      <c r="K93" s="905"/>
    </row>
    <row r="94" spans="1:11" ht="27" customHeight="1" x14ac:dyDescent="0.25">
      <c r="A94" s="900"/>
      <c r="B94" s="872"/>
      <c r="C94" s="872"/>
      <c r="D94" s="873" t="s">
        <v>66</v>
      </c>
      <c r="E94" s="874"/>
      <c r="F94" s="874"/>
      <c r="G94" s="850"/>
      <c r="H94" s="873" t="s">
        <v>67</v>
      </c>
      <c r="I94" s="874"/>
      <c r="J94" s="874"/>
      <c r="K94" s="850"/>
    </row>
    <row r="95" spans="1:11" ht="40.5" customHeight="1" thickBot="1" x14ac:dyDescent="0.3">
      <c r="A95" s="901"/>
      <c r="B95" s="902"/>
      <c r="C95" s="902"/>
      <c r="D95" s="280" t="s">
        <v>458</v>
      </c>
      <c r="E95" s="280" t="s">
        <v>16</v>
      </c>
      <c r="F95" s="280" t="s">
        <v>17</v>
      </c>
      <c r="G95" s="354" t="s">
        <v>7</v>
      </c>
      <c r="H95" s="280" t="s">
        <v>458</v>
      </c>
      <c r="I95" s="280" t="s">
        <v>16</v>
      </c>
      <c r="J95" s="280" t="s">
        <v>17</v>
      </c>
      <c r="K95" s="282" t="s">
        <v>7</v>
      </c>
    </row>
    <row r="96" spans="1:11" ht="28.5" customHeight="1" x14ac:dyDescent="0.25">
      <c r="A96" s="859" t="s">
        <v>68</v>
      </c>
      <c r="B96" s="860"/>
      <c r="C96" s="863" t="s">
        <v>38</v>
      </c>
      <c r="D96" s="864"/>
      <c r="E96" s="864"/>
      <c r="F96" s="864"/>
      <c r="G96" s="864"/>
      <c r="H96" s="864"/>
      <c r="I96" s="864"/>
      <c r="J96" s="864"/>
      <c r="K96" s="865"/>
    </row>
    <row r="97" spans="1:11" ht="27" customHeight="1" x14ac:dyDescent="0.25">
      <c r="A97" s="861"/>
      <c r="B97" s="862"/>
      <c r="C97" s="688" t="s">
        <v>69</v>
      </c>
      <c r="D97" s="689"/>
      <c r="E97" s="689"/>
      <c r="F97" s="689"/>
      <c r="G97" s="689"/>
      <c r="H97" s="689"/>
      <c r="I97" s="689"/>
      <c r="J97" s="689"/>
      <c r="K97" s="690"/>
    </row>
    <row r="98" spans="1:11" ht="29.25" customHeight="1" x14ac:dyDescent="0.25">
      <c r="A98" s="849">
        <v>1146</v>
      </c>
      <c r="B98" s="850" t="s">
        <v>1125</v>
      </c>
      <c r="C98" s="790" t="s">
        <v>72</v>
      </c>
      <c r="D98" s="791"/>
      <c r="E98" s="791"/>
      <c r="F98" s="791"/>
      <c r="G98" s="791"/>
      <c r="H98" s="791"/>
      <c r="I98" s="791"/>
      <c r="J98" s="791"/>
      <c r="K98" s="792"/>
    </row>
    <row r="99" spans="1:11" ht="39" customHeight="1" thickBot="1" x14ac:dyDescent="0.3">
      <c r="A99" s="849"/>
      <c r="B99" s="850"/>
      <c r="C99" s="851" t="s">
        <v>767</v>
      </c>
      <c r="D99" s="852"/>
      <c r="E99" s="852"/>
      <c r="F99" s="852"/>
      <c r="G99" s="852"/>
      <c r="H99" s="852"/>
      <c r="I99" s="852"/>
      <c r="J99" s="852"/>
      <c r="K99" s="853"/>
    </row>
    <row r="100" spans="1:11" ht="40.5" customHeight="1" thickBot="1" x14ac:dyDescent="0.3">
      <c r="A100" s="854" t="s">
        <v>73</v>
      </c>
      <c r="B100" s="855"/>
      <c r="C100" s="238"/>
      <c r="D100" s="357" t="s">
        <v>74</v>
      </c>
      <c r="E100" s="357" t="s">
        <v>74</v>
      </c>
      <c r="F100" s="357" t="s">
        <v>74</v>
      </c>
      <c r="G100" s="357" t="s">
        <v>74</v>
      </c>
      <c r="H100" s="285">
        <f>SUM(Lori!C12:C15,Lori!C53:C57,Lori!C71)</f>
        <v>36376.5</v>
      </c>
      <c r="I100" s="285">
        <f>SUM(Lori!D12:D15,Lori!D53:D57,Lori!D71)</f>
        <v>101895</v>
      </c>
      <c r="J100" s="285">
        <f>SUM(Lori!E12:E15,Lori!E53:E57,Lori!E71)</f>
        <v>101895</v>
      </c>
      <c r="K100" s="285">
        <f>SUM(Lori!F12:F15,Lori!F53:F57,Lori!F71)</f>
        <v>101895</v>
      </c>
    </row>
    <row r="101" spans="1:11" ht="30" customHeight="1" x14ac:dyDescent="0.25">
      <c r="A101" s="856" t="s">
        <v>75</v>
      </c>
      <c r="B101" s="857"/>
      <c r="C101" s="857"/>
      <c r="D101" s="857"/>
      <c r="E101" s="857"/>
      <c r="F101" s="857"/>
      <c r="G101" s="857"/>
      <c r="H101" s="857"/>
      <c r="I101" s="857"/>
      <c r="J101" s="857"/>
      <c r="K101" s="858"/>
    </row>
    <row r="102" spans="1:11" ht="28.5" customHeight="1" thickBot="1" x14ac:dyDescent="0.3">
      <c r="A102" s="836" t="s">
        <v>898</v>
      </c>
      <c r="B102" s="837"/>
      <c r="C102" s="837"/>
      <c r="D102" s="837"/>
      <c r="E102" s="837"/>
      <c r="F102" s="837"/>
      <c r="G102" s="837"/>
      <c r="H102" s="837"/>
      <c r="I102" s="837"/>
      <c r="J102" s="837"/>
      <c r="K102" s="838"/>
    </row>
    <row r="103" spans="1:11" ht="40.5" customHeight="1" thickBot="1" x14ac:dyDescent="0.3">
      <c r="A103" s="839" t="s">
        <v>76</v>
      </c>
      <c r="B103" s="840"/>
      <c r="C103" s="840"/>
      <c r="D103" s="840"/>
      <c r="E103" s="840"/>
      <c r="F103" s="840"/>
      <c r="G103" s="840"/>
      <c r="H103" s="840"/>
      <c r="I103" s="840"/>
      <c r="J103" s="840"/>
      <c r="K103" s="841"/>
    </row>
    <row r="104" spans="1:11" ht="105" customHeight="1" thickBot="1" x14ac:dyDescent="0.3">
      <c r="A104" s="842" t="s">
        <v>77</v>
      </c>
      <c r="B104" s="843"/>
      <c r="C104" s="844" t="s">
        <v>78</v>
      </c>
      <c r="D104" s="845"/>
      <c r="E104" s="845"/>
      <c r="F104" s="845"/>
      <c r="G104" s="845"/>
      <c r="H104" s="845"/>
      <c r="I104" s="845"/>
      <c r="J104" s="845"/>
      <c r="K104" s="846"/>
    </row>
    <row r="105" spans="1:11" ht="62.25" customHeight="1" thickBot="1" x14ac:dyDescent="0.3">
      <c r="A105" s="847" t="s">
        <v>79</v>
      </c>
      <c r="B105" s="848"/>
      <c r="C105" s="286"/>
      <c r="D105" s="286"/>
      <c r="E105" s="286"/>
      <c r="F105" s="286"/>
      <c r="G105" s="286"/>
      <c r="H105" s="286"/>
      <c r="I105" s="286"/>
      <c r="J105" s="286"/>
      <c r="K105" s="287"/>
    </row>
    <row r="106" spans="1:11" ht="25.5" customHeight="1" x14ac:dyDescent="0.25">
      <c r="A106" s="832" t="s">
        <v>80</v>
      </c>
      <c r="B106" s="833"/>
      <c r="C106" s="833"/>
      <c r="D106" s="833"/>
      <c r="E106" s="833"/>
      <c r="F106" s="833"/>
      <c r="G106" s="833"/>
      <c r="H106" s="834"/>
      <c r="I106" s="834"/>
      <c r="J106" s="834"/>
      <c r="K106" s="835"/>
    </row>
    <row r="107" spans="1:11" ht="29.25" customHeight="1" thickBot="1" x14ac:dyDescent="0.3">
      <c r="A107" s="587" t="s">
        <v>1172</v>
      </c>
      <c r="B107" s="588"/>
      <c r="C107" s="588"/>
      <c r="D107" s="588"/>
      <c r="E107" s="588"/>
      <c r="F107" s="588"/>
      <c r="G107" s="588"/>
      <c r="H107" s="589"/>
      <c r="I107" s="589"/>
      <c r="J107" s="589"/>
      <c r="K107" s="590"/>
    </row>
    <row r="108" spans="1:11" s="252" customFormat="1" ht="34.5" customHeight="1" x14ac:dyDescent="0.25">
      <c r="A108" s="832" t="s">
        <v>81</v>
      </c>
      <c r="B108" s="833"/>
      <c r="C108" s="833"/>
      <c r="D108" s="833"/>
      <c r="E108" s="833"/>
      <c r="F108" s="833"/>
      <c r="G108" s="833"/>
      <c r="H108" s="834"/>
      <c r="I108" s="834"/>
      <c r="J108" s="834"/>
      <c r="K108" s="835"/>
    </row>
    <row r="109" spans="1:11" s="252" customFormat="1" ht="40.5" customHeight="1" thickBot="1" x14ac:dyDescent="0.3">
      <c r="A109" s="587" t="s">
        <v>1173</v>
      </c>
      <c r="B109" s="588"/>
      <c r="C109" s="588"/>
      <c r="D109" s="588"/>
      <c r="E109" s="588"/>
      <c r="F109" s="588"/>
      <c r="G109" s="588"/>
      <c r="H109" s="589"/>
      <c r="I109" s="589"/>
      <c r="J109" s="589"/>
      <c r="K109" s="590"/>
    </row>
    <row r="110" spans="1:11" s="252" customFormat="1" ht="16.5" x14ac:dyDescent="0.25">
      <c r="A110" s="849">
        <v>1168</v>
      </c>
      <c r="B110" s="850" t="s">
        <v>1126</v>
      </c>
      <c r="C110" s="790" t="s">
        <v>72</v>
      </c>
      <c r="D110" s="791"/>
      <c r="E110" s="791"/>
      <c r="F110" s="791"/>
      <c r="G110" s="791"/>
      <c r="H110" s="791"/>
      <c r="I110" s="791"/>
      <c r="J110" s="791"/>
      <c r="K110" s="1026"/>
    </row>
    <row r="111" spans="1:11" s="252" customFormat="1" ht="28.5" customHeight="1" x14ac:dyDescent="0.25">
      <c r="A111" s="849"/>
      <c r="B111" s="850"/>
      <c r="C111" s="851" t="s">
        <v>427</v>
      </c>
      <c r="D111" s="852"/>
      <c r="E111" s="852"/>
      <c r="F111" s="852"/>
      <c r="G111" s="852"/>
      <c r="H111" s="852"/>
      <c r="I111" s="852"/>
      <c r="J111" s="852"/>
      <c r="K111" s="1027"/>
    </row>
    <row r="112" spans="1:11" s="252" customFormat="1" ht="43.5" customHeight="1" thickBot="1" x14ac:dyDescent="0.3">
      <c r="A112" s="854" t="s">
        <v>73</v>
      </c>
      <c r="B112" s="855"/>
      <c r="C112" s="238"/>
      <c r="D112" s="357" t="s">
        <v>74</v>
      </c>
      <c r="E112" s="357" t="s">
        <v>74</v>
      </c>
      <c r="F112" s="357" t="s">
        <v>74</v>
      </c>
      <c r="G112" s="357" t="s">
        <v>74</v>
      </c>
      <c r="H112" s="240">
        <f>SUM(Lori!C23:C24,Lori!C68:C70,Lori!C83,Lori!C86:C106)</f>
        <v>41425</v>
      </c>
      <c r="I112" s="240">
        <f>SUM(Lori!D23:D24,Lori!D68:D70,Lori!D83,Lori!D86:D106)</f>
        <v>110200</v>
      </c>
      <c r="J112" s="240">
        <f>SUM(Lori!E23:E24,Lori!E68:E70,Lori!E83,Lori!E86:E106)</f>
        <v>122200</v>
      </c>
      <c r="K112" s="240">
        <f>SUM(Lori!F23:F24,Lori!F68:F70,Lori!F83,Lori!F86:F106)</f>
        <v>122200</v>
      </c>
    </row>
    <row r="113" spans="1:11" s="252" customFormat="1" ht="16.5" x14ac:dyDescent="0.25">
      <c r="A113" s="856"/>
      <c r="B113" s="857"/>
      <c r="C113" s="857"/>
      <c r="D113" s="857"/>
      <c r="E113" s="857"/>
      <c r="F113" s="857"/>
      <c r="G113" s="857"/>
      <c r="H113" s="857"/>
      <c r="I113" s="857"/>
      <c r="J113" s="857"/>
      <c r="K113" s="858"/>
    </row>
    <row r="114" spans="1:11" s="252" customFormat="1" ht="28.5" customHeight="1" thickBot="1" x14ac:dyDescent="0.3">
      <c r="A114" s="836" t="s">
        <v>879</v>
      </c>
      <c r="B114" s="837"/>
      <c r="C114" s="837"/>
      <c r="D114" s="837"/>
      <c r="E114" s="837"/>
      <c r="F114" s="837"/>
      <c r="G114" s="837"/>
      <c r="H114" s="837"/>
      <c r="I114" s="837"/>
      <c r="J114" s="837"/>
      <c r="K114" s="838"/>
    </row>
    <row r="115" spans="1:11" s="252" customFormat="1" ht="28.5" customHeight="1" thickBot="1" x14ac:dyDescent="0.3">
      <c r="A115" s="839" t="s">
        <v>76</v>
      </c>
      <c r="B115" s="840"/>
      <c r="C115" s="840"/>
      <c r="D115" s="840"/>
      <c r="E115" s="840"/>
      <c r="F115" s="840"/>
      <c r="G115" s="840"/>
      <c r="H115" s="840"/>
      <c r="I115" s="840"/>
      <c r="J115" s="840"/>
      <c r="K115" s="841"/>
    </row>
    <row r="116" spans="1:11" s="252" customFormat="1" ht="117" customHeight="1" thickBot="1" x14ac:dyDescent="0.3">
      <c r="A116" s="842" t="s">
        <v>77</v>
      </c>
      <c r="B116" s="843"/>
      <c r="C116" s="844" t="s">
        <v>85</v>
      </c>
      <c r="D116" s="845"/>
      <c r="E116" s="845"/>
      <c r="F116" s="845"/>
      <c r="G116" s="845"/>
      <c r="H116" s="845"/>
      <c r="I116" s="845"/>
      <c r="J116" s="845"/>
      <c r="K116" s="846"/>
    </row>
    <row r="117" spans="1:11" s="252" customFormat="1" ht="78.75" customHeight="1" thickBot="1" x14ac:dyDescent="0.3">
      <c r="A117" s="847" t="s">
        <v>79</v>
      </c>
      <c r="B117" s="848"/>
      <c r="C117" s="286"/>
      <c r="D117" s="286"/>
      <c r="E117" s="286"/>
      <c r="F117" s="286"/>
      <c r="G117" s="286"/>
      <c r="H117" s="286"/>
      <c r="I117" s="286"/>
      <c r="J117" s="286"/>
      <c r="K117" s="287"/>
    </row>
    <row r="118" spans="1:11" s="252" customFormat="1" ht="32.25" customHeight="1" x14ac:dyDescent="0.25">
      <c r="A118" s="832" t="s">
        <v>80</v>
      </c>
      <c r="B118" s="833"/>
      <c r="C118" s="833"/>
      <c r="D118" s="833"/>
      <c r="E118" s="833"/>
      <c r="F118" s="833"/>
      <c r="G118" s="833"/>
      <c r="H118" s="834"/>
      <c r="I118" s="834"/>
      <c r="J118" s="834"/>
      <c r="K118" s="835"/>
    </row>
    <row r="119" spans="1:11" s="252" customFormat="1" ht="36.75" customHeight="1" thickBot="1" x14ac:dyDescent="0.3">
      <c r="A119" s="635" t="s">
        <v>1174</v>
      </c>
      <c r="B119" s="636"/>
      <c r="C119" s="636"/>
      <c r="D119" s="636"/>
      <c r="E119" s="636"/>
      <c r="F119" s="636"/>
      <c r="G119" s="636"/>
      <c r="H119" s="637"/>
      <c r="I119" s="637"/>
      <c r="J119" s="637"/>
      <c r="K119" s="638"/>
    </row>
    <row r="120" spans="1:11" s="252" customFormat="1" ht="16.5" x14ac:dyDescent="0.25">
      <c r="A120" s="832" t="s">
        <v>81</v>
      </c>
      <c r="B120" s="833"/>
      <c r="C120" s="833"/>
      <c r="D120" s="833"/>
      <c r="E120" s="833"/>
      <c r="F120" s="833"/>
      <c r="G120" s="833"/>
      <c r="H120" s="834"/>
      <c r="I120" s="834"/>
      <c r="J120" s="834"/>
      <c r="K120" s="835"/>
    </row>
    <row r="121" spans="1:11" s="252" customFormat="1" ht="32.25" customHeight="1" thickBot="1" x14ac:dyDescent="0.3">
      <c r="A121" s="635" t="s">
        <v>1175</v>
      </c>
      <c r="B121" s="636"/>
      <c r="C121" s="636"/>
      <c r="D121" s="636"/>
      <c r="E121" s="636"/>
      <c r="F121" s="636"/>
      <c r="G121" s="636"/>
      <c r="H121" s="637"/>
      <c r="I121" s="637"/>
      <c r="J121" s="637"/>
      <c r="K121" s="638"/>
    </row>
    <row r="122" spans="1:11" ht="16.5" x14ac:dyDescent="0.3">
      <c r="A122" s="806" t="s">
        <v>68</v>
      </c>
      <c r="B122" s="807"/>
      <c r="C122" s="812" t="s">
        <v>38</v>
      </c>
      <c r="D122" s="816"/>
      <c r="E122" s="816"/>
      <c r="F122" s="816"/>
      <c r="G122" s="816"/>
      <c r="H122" s="813"/>
      <c r="I122" s="816"/>
      <c r="J122" s="816"/>
      <c r="K122" s="814"/>
    </row>
    <row r="123" spans="1:11" ht="16.5" x14ac:dyDescent="0.3">
      <c r="A123" s="808"/>
      <c r="B123" s="809"/>
      <c r="C123" s="556" t="s">
        <v>128</v>
      </c>
      <c r="D123" s="557"/>
      <c r="E123" s="557"/>
      <c r="F123" s="557"/>
      <c r="G123" s="558"/>
      <c r="H123" s="558"/>
      <c r="I123" s="558"/>
      <c r="J123" s="558"/>
      <c r="K123" s="559"/>
    </row>
    <row r="124" spans="1:11" ht="17.25" thickBot="1" x14ac:dyDescent="0.35">
      <c r="A124" s="810"/>
      <c r="B124" s="811"/>
      <c r="C124" s="815" t="s">
        <v>89</v>
      </c>
      <c r="D124" s="816"/>
      <c r="E124" s="816"/>
      <c r="F124" s="816"/>
      <c r="G124" s="817"/>
      <c r="H124" s="817"/>
      <c r="I124" s="817"/>
      <c r="J124" s="817"/>
      <c r="K124" s="818"/>
    </row>
    <row r="125" spans="1:11" ht="36" customHeight="1" thickBot="1" x14ac:dyDescent="0.35">
      <c r="A125" s="371">
        <v>1150</v>
      </c>
      <c r="B125" s="372" t="s">
        <v>1127</v>
      </c>
      <c r="C125" s="706" t="s">
        <v>205</v>
      </c>
      <c r="D125" s="707"/>
      <c r="E125" s="707"/>
      <c r="F125" s="707"/>
      <c r="G125" s="707"/>
      <c r="H125" s="707"/>
      <c r="I125" s="707"/>
      <c r="J125" s="707"/>
      <c r="K125" s="708"/>
    </row>
    <row r="126" spans="1:11" ht="18.75" thickBot="1" x14ac:dyDescent="0.35">
      <c r="A126" s="826" t="s">
        <v>123</v>
      </c>
      <c r="B126" s="826"/>
      <c r="C126" s="351"/>
      <c r="D126" s="217" t="s">
        <v>74</v>
      </c>
      <c r="E126" s="217" t="s">
        <v>74</v>
      </c>
      <c r="F126" s="217" t="s">
        <v>74</v>
      </c>
      <c r="G126" s="217" t="s">
        <v>74</v>
      </c>
      <c r="H126" s="244">
        <f>SUM(Lori!C58:C63,Lori!C16:C18)</f>
        <v>39904.550000000003</v>
      </c>
      <c r="I126" s="244">
        <f>SUM(Lori!D58:D63,Lori!D16:D18)</f>
        <v>85020</v>
      </c>
      <c r="J126" s="244">
        <f>SUM(Lori!E58:E63,Lori!E16:E18)</f>
        <v>85020</v>
      </c>
      <c r="K126" s="244">
        <f>SUM(Lori!F58:F63,Lori!F16:F18)</f>
        <v>85020</v>
      </c>
    </row>
    <row r="127" spans="1:11" ht="39.75" customHeight="1" thickBot="1" x14ac:dyDescent="0.35">
      <c r="A127" s="827" t="s">
        <v>75</v>
      </c>
      <c r="B127" s="828"/>
      <c r="C127" s="820"/>
      <c r="D127" s="820"/>
      <c r="E127" s="820"/>
      <c r="F127" s="820"/>
      <c r="G127" s="820"/>
      <c r="H127" s="820"/>
      <c r="I127" s="820"/>
      <c r="J127" s="820"/>
      <c r="K127" s="821"/>
    </row>
    <row r="128" spans="1:11" ht="30.75" customHeight="1" thickBot="1" x14ac:dyDescent="0.35">
      <c r="A128" s="803" t="s">
        <v>768</v>
      </c>
      <c r="B128" s="805"/>
      <c r="C128" s="805"/>
      <c r="D128" s="805"/>
      <c r="E128" s="805"/>
      <c r="F128" s="805"/>
      <c r="G128" s="805"/>
      <c r="H128" s="805"/>
      <c r="I128" s="805"/>
      <c r="J128" s="805"/>
      <c r="K128" s="804"/>
    </row>
    <row r="129" spans="1:11" ht="33" customHeight="1" thickBot="1" x14ac:dyDescent="0.35">
      <c r="A129" s="829" t="s">
        <v>76</v>
      </c>
      <c r="B129" s="830"/>
      <c r="C129" s="830"/>
      <c r="D129" s="830"/>
      <c r="E129" s="830"/>
      <c r="F129" s="830"/>
      <c r="G129" s="830"/>
      <c r="H129" s="830"/>
      <c r="I129" s="830"/>
      <c r="J129" s="830"/>
      <c r="K129" s="831"/>
    </row>
    <row r="130" spans="1:11" ht="91.5" customHeight="1" thickBot="1" x14ac:dyDescent="0.35">
      <c r="A130" s="819" t="s">
        <v>77</v>
      </c>
      <c r="B130" s="821"/>
      <c r="C130" s="803" t="s">
        <v>124</v>
      </c>
      <c r="D130" s="805"/>
      <c r="E130" s="805"/>
      <c r="F130" s="805"/>
      <c r="G130" s="805"/>
      <c r="H130" s="805"/>
      <c r="I130" s="805"/>
      <c r="J130" s="805"/>
      <c r="K130" s="804"/>
    </row>
    <row r="131" spans="1:11" ht="68.25" customHeight="1" thickBot="1" x14ac:dyDescent="0.35">
      <c r="A131" s="819" t="s">
        <v>79</v>
      </c>
      <c r="B131" s="821"/>
      <c r="C131" s="373"/>
      <c r="D131" s="373"/>
      <c r="E131" s="373"/>
      <c r="F131" s="373"/>
      <c r="G131" s="373"/>
      <c r="H131" s="373"/>
      <c r="I131" s="373"/>
      <c r="J131" s="373"/>
      <c r="K131" s="373"/>
    </row>
    <row r="132" spans="1:11" ht="28.5" customHeight="1" thickBot="1" x14ac:dyDescent="0.35">
      <c r="A132" s="819" t="s">
        <v>80</v>
      </c>
      <c r="B132" s="820"/>
      <c r="C132" s="820"/>
      <c r="D132" s="820"/>
      <c r="E132" s="820"/>
      <c r="F132" s="820"/>
      <c r="G132" s="820"/>
      <c r="H132" s="820"/>
      <c r="I132" s="820"/>
      <c r="J132" s="820"/>
      <c r="K132" s="821"/>
    </row>
    <row r="133" spans="1:11" ht="36" customHeight="1" thickBot="1" x14ac:dyDescent="0.3">
      <c r="A133" s="635" t="s">
        <v>1180</v>
      </c>
      <c r="B133" s="636"/>
      <c r="C133" s="636"/>
      <c r="D133" s="636"/>
      <c r="E133" s="636"/>
      <c r="F133" s="636"/>
      <c r="G133" s="636"/>
      <c r="H133" s="637"/>
      <c r="I133" s="637"/>
      <c r="J133" s="637"/>
      <c r="K133" s="638"/>
    </row>
    <row r="134" spans="1:11" ht="36" customHeight="1" thickBot="1" x14ac:dyDescent="0.35">
      <c r="A134" s="819" t="s">
        <v>81</v>
      </c>
      <c r="B134" s="820"/>
      <c r="C134" s="820"/>
      <c r="D134" s="820"/>
      <c r="E134" s="820"/>
      <c r="F134" s="820"/>
      <c r="G134" s="820"/>
      <c r="H134" s="820"/>
      <c r="I134" s="820"/>
      <c r="J134" s="820"/>
      <c r="K134" s="821"/>
    </row>
    <row r="135" spans="1:11" ht="30" customHeight="1" thickBot="1" x14ac:dyDescent="0.35">
      <c r="A135" s="803" t="s">
        <v>1181</v>
      </c>
      <c r="B135" s="805"/>
      <c r="C135" s="805"/>
      <c r="D135" s="805"/>
      <c r="E135" s="805"/>
      <c r="F135" s="805"/>
      <c r="G135" s="805"/>
      <c r="H135" s="805"/>
      <c r="I135" s="805"/>
      <c r="J135" s="805"/>
      <c r="K135" s="804"/>
    </row>
    <row r="136" spans="1:11" ht="30" customHeight="1" thickBot="1" x14ac:dyDescent="0.35">
      <c r="A136" s="454"/>
      <c r="B136" s="456"/>
      <c r="C136" s="456"/>
      <c r="D136" s="456"/>
      <c r="E136" s="456"/>
      <c r="F136" s="456"/>
      <c r="G136" s="456"/>
      <c r="H136" s="456"/>
      <c r="I136" s="456"/>
      <c r="J136" s="456"/>
      <c r="K136" s="455"/>
    </row>
    <row r="137" spans="1:11" ht="16.5" x14ac:dyDescent="0.25">
      <c r="A137" s="1035" t="s">
        <v>130</v>
      </c>
      <c r="B137" s="1044"/>
      <c r="C137" s="1044"/>
      <c r="D137" s="1044"/>
      <c r="E137" s="1044"/>
      <c r="F137" s="1044"/>
      <c r="G137" s="1044"/>
      <c r="H137" s="1044"/>
      <c r="I137" s="1044"/>
      <c r="J137" s="1044"/>
      <c r="K137" s="1036"/>
    </row>
    <row r="138" spans="1:11" ht="17.25" thickBot="1" x14ac:dyDescent="0.3">
      <c r="A138" s="948" t="s">
        <v>131</v>
      </c>
      <c r="B138" s="949"/>
      <c r="C138" s="949"/>
      <c r="D138" s="942"/>
      <c r="E138" s="942"/>
      <c r="F138" s="942"/>
      <c r="G138" s="942"/>
      <c r="H138" s="942"/>
      <c r="I138" s="942"/>
      <c r="J138" s="942"/>
      <c r="K138" s="944"/>
    </row>
    <row r="139" spans="1:11" ht="16.5" x14ac:dyDescent="0.25">
      <c r="A139" s="1037" t="s">
        <v>65</v>
      </c>
      <c r="B139" s="1038"/>
      <c r="C139" s="1038"/>
      <c r="D139" s="824" t="s">
        <v>41</v>
      </c>
      <c r="E139" s="824"/>
      <c r="F139" s="824"/>
      <c r="G139" s="824"/>
      <c r="H139" s="824"/>
      <c r="I139" s="824"/>
      <c r="J139" s="824"/>
      <c r="K139" s="824"/>
    </row>
    <row r="140" spans="1:11" ht="16.5" x14ac:dyDescent="0.25">
      <c r="A140" s="1039"/>
      <c r="B140" s="1040"/>
      <c r="C140" s="1040"/>
      <c r="D140" s="825" t="s">
        <v>132</v>
      </c>
      <c r="E140" s="825"/>
      <c r="F140" s="825"/>
      <c r="G140" s="825"/>
      <c r="H140" s="825" t="s">
        <v>133</v>
      </c>
      <c r="I140" s="825"/>
      <c r="J140" s="825"/>
      <c r="K140" s="825"/>
    </row>
    <row r="141" spans="1:11" ht="33.75" thickBot="1" x14ac:dyDescent="0.3">
      <c r="A141" s="1041"/>
      <c r="B141" s="1042"/>
      <c r="C141" s="1043"/>
      <c r="D141" s="280" t="s">
        <v>458</v>
      </c>
      <c r="E141" s="280" t="s">
        <v>16</v>
      </c>
      <c r="F141" s="280" t="s">
        <v>17</v>
      </c>
      <c r="G141" s="280" t="s">
        <v>7</v>
      </c>
      <c r="H141" s="280" t="s">
        <v>458</v>
      </c>
      <c r="I141" s="280" t="s">
        <v>16</v>
      </c>
      <c r="J141" s="280" t="s">
        <v>17</v>
      </c>
      <c r="K141" s="280" t="s">
        <v>7</v>
      </c>
    </row>
    <row r="142" spans="1:11" ht="16.5" x14ac:dyDescent="0.25">
      <c r="A142" s="1013" t="s">
        <v>68</v>
      </c>
      <c r="B142" s="1014"/>
      <c r="C142" s="1019" t="s">
        <v>38</v>
      </c>
      <c r="D142" s="1020"/>
      <c r="E142" s="1020"/>
      <c r="F142" s="1020"/>
      <c r="G142" s="1020"/>
      <c r="H142" s="1020"/>
      <c r="I142" s="1020"/>
      <c r="J142" s="1020"/>
      <c r="K142" s="1021"/>
    </row>
    <row r="143" spans="1:11" ht="16.5" x14ac:dyDescent="0.25">
      <c r="A143" s="1015"/>
      <c r="B143" s="1016"/>
      <c r="C143" s="941" t="s">
        <v>88</v>
      </c>
      <c r="D143" s="942"/>
      <c r="E143" s="942"/>
      <c r="F143" s="942"/>
      <c r="G143" s="943"/>
      <c r="H143" s="943"/>
      <c r="I143" s="943"/>
      <c r="J143" s="943"/>
      <c r="K143" s="944"/>
    </row>
    <row r="144" spans="1:11" ht="17.25" thickBot="1" x14ac:dyDescent="0.3">
      <c r="A144" s="1017"/>
      <c r="B144" s="1018"/>
      <c r="C144" s="1022" t="s">
        <v>89</v>
      </c>
      <c r="D144" s="1023"/>
      <c r="E144" s="1023"/>
      <c r="F144" s="1023"/>
      <c r="G144" s="1024"/>
      <c r="H144" s="1024"/>
      <c r="I144" s="1024"/>
      <c r="J144" s="1024"/>
      <c r="K144" s="1025"/>
    </row>
    <row r="145" spans="1:13" ht="27" customHeight="1" thickBot="1" x14ac:dyDescent="0.3">
      <c r="A145" s="377">
        <v>1098</v>
      </c>
      <c r="B145" s="458" t="s">
        <v>1094</v>
      </c>
      <c r="C145" s="948" t="s">
        <v>191</v>
      </c>
      <c r="D145" s="949"/>
      <c r="E145" s="949"/>
      <c r="F145" s="949"/>
      <c r="G145" s="949"/>
      <c r="H145" s="949"/>
      <c r="I145" s="949"/>
      <c r="J145" s="949"/>
      <c r="K145" s="950"/>
    </row>
    <row r="146" spans="1:13" ht="70.5" customHeight="1" thickBot="1" x14ac:dyDescent="0.3">
      <c r="A146" s="1035" t="s">
        <v>92</v>
      </c>
      <c r="B146" s="1036"/>
      <c r="C146" s="359" t="s">
        <v>93</v>
      </c>
      <c r="D146" s="203">
        <v>30</v>
      </c>
      <c r="E146" s="400">
        <v>35</v>
      </c>
      <c r="F146" s="400">
        <v>35</v>
      </c>
      <c r="G146" s="400">
        <v>35</v>
      </c>
      <c r="H146" s="203"/>
      <c r="I146" s="203"/>
      <c r="J146" s="203"/>
      <c r="K146" s="203"/>
    </row>
    <row r="147" spans="1:13" ht="49.5" customHeight="1" thickBot="1" x14ac:dyDescent="0.3">
      <c r="A147" s="948"/>
      <c r="B147" s="950"/>
      <c r="C147" s="359" t="s">
        <v>94</v>
      </c>
      <c r="D147" s="404">
        <v>9000</v>
      </c>
      <c r="E147" s="404">
        <v>14000</v>
      </c>
      <c r="F147" s="404">
        <v>14000</v>
      </c>
      <c r="G147" s="404">
        <v>14000</v>
      </c>
      <c r="H147" s="203"/>
      <c r="I147" s="203"/>
      <c r="J147" s="203"/>
      <c r="K147" s="203"/>
    </row>
    <row r="148" spans="1:13" ht="17.25" thickBot="1" x14ac:dyDescent="0.3">
      <c r="A148" s="1011" t="s">
        <v>95</v>
      </c>
      <c r="B148" s="1012"/>
      <c r="C148" s="359"/>
      <c r="D148" s="359"/>
      <c r="E148" s="359"/>
      <c r="F148" s="359"/>
      <c r="G148" s="203"/>
      <c r="H148" s="203"/>
      <c r="I148" s="203"/>
      <c r="J148" s="203"/>
      <c r="K148" s="203"/>
    </row>
    <row r="149" spans="1:13" ht="53.25" customHeight="1" thickBot="1" x14ac:dyDescent="0.3">
      <c r="A149" s="1011" t="s">
        <v>96</v>
      </c>
      <c r="B149" s="1031"/>
      <c r="C149" s="1012"/>
      <c r="D149" s="359"/>
      <c r="E149" s="359"/>
      <c r="F149" s="359"/>
      <c r="G149" s="203"/>
      <c r="H149" s="378">
        <f>SUM(Lori!C35:C42)</f>
        <v>150298.4</v>
      </c>
      <c r="I149" s="378">
        <f>SUM(Lori!D35:D42)</f>
        <v>222720</v>
      </c>
      <c r="J149" s="378">
        <f>SUM(Lori!E35:E42)</f>
        <v>222720</v>
      </c>
      <c r="K149" s="378">
        <f>SUM(Lori!F35:F42)</f>
        <v>222720</v>
      </c>
      <c r="M149" s="379"/>
    </row>
    <row r="150" spans="1:13" ht="37.5" customHeight="1" thickBot="1" x14ac:dyDescent="0.3">
      <c r="A150" s="1011" t="s">
        <v>97</v>
      </c>
      <c r="B150" s="1012"/>
      <c r="C150" s="378">
        <f>K149</f>
        <v>222720</v>
      </c>
      <c r="D150" s="380"/>
      <c r="E150" s="380"/>
      <c r="F150" s="380"/>
      <c r="G150" s="203"/>
      <c r="H150" s="203"/>
      <c r="I150" s="203"/>
      <c r="J150" s="203"/>
      <c r="K150" s="203"/>
    </row>
    <row r="151" spans="1:13" ht="119.25" customHeight="1" thickBot="1" x14ac:dyDescent="0.3">
      <c r="A151" s="1011" t="s">
        <v>98</v>
      </c>
      <c r="B151" s="1012"/>
      <c r="C151" s="359"/>
      <c r="D151" s="359"/>
      <c r="E151" s="359"/>
      <c r="F151" s="359"/>
      <c r="G151" s="203"/>
      <c r="H151" s="203"/>
      <c r="I151" s="203"/>
      <c r="J151" s="203"/>
      <c r="K151" s="203"/>
    </row>
    <row r="152" spans="1:13" ht="17.25" thickBot="1" x14ac:dyDescent="0.3">
      <c r="A152" s="1032" t="s">
        <v>80</v>
      </c>
      <c r="B152" s="1033"/>
      <c r="C152" s="1033"/>
      <c r="D152" s="1033"/>
      <c r="E152" s="1033"/>
      <c r="F152" s="1033"/>
      <c r="G152" s="1033"/>
      <c r="H152" s="1033"/>
      <c r="I152" s="1033"/>
      <c r="J152" s="1033"/>
      <c r="K152" s="1034"/>
    </row>
    <row r="153" spans="1:13" ht="15.75" customHeight="1" thickBot="1" x14ac:dyDescent="0.35">
      <c r="A153" s="567" t="s">
        <v>1178</v>
      </c>
      <c r="B153" s="569"/>
      <c r="C153" s="569"/>
      <c r="D153" s="569"/>
      <c r="E153" s="569"/>
      <c r="F153" s="569"/>
      <c r="G153" s="569"/>
      <c r="H153" s="569"/>
      <c r="I153" s="569"/>
      <c r="J153" s="569"/>
      <c r="K153" s="568"/>
    </row>
    <row r="154" spans="1:13" ht="16.5" customHeight="1" thickBot="1" x14ac:dyDescent="0.35">
      <c r="A154" s="649" t="s">
        <v>81</v>
      </c>
      <c r="B154" s="650"/>
      <c r="C154" s="650"/>
      <c r="D154" s="650"/>
      <c r="E154" s="650"/>
      <c r="F154" s="650"/>
      <c r="G154" s="650"/>
      <c r="H154" s="650"/>
      <c r="I154" s="650"/>
      <c r="J154" s="650"/>
      <c r="K154" s="651"/>
    </row>
    <row r="155" spans="1:13" ht="15.75" customHeight="1" thickBot="1" x14ac:dyDescent="0.35">
      <c r="A155" s="567" t="s">
        <v>1179</v>
      </c>
      <c r="B155" s="569"/>
      <c r="C155" s="569"/>
      <c r="D155" s="569"/>
      <c r="E155" s="569"/>
      <c r="F155" s="569"/>
      <c r="G155" s="569"/>
      <c r="H155" s="569"/>
      <c r="I155" s="569"/>
      <c r="J155" s="569"/>
      <c r="K155" s="568"/>
    </row>
    <row r="156" spans="1:13" ht="16.5" x14ac:dyDescent="0.25">
      <c r="A156" s="1013" t="s">
        <v>68</v>
      </c>
      <c r="B156" s="1014"/>
      <c r="C156" s="1019" t="s">
        <v>38</v>
      </c>
      <c r="D156" s="1020"/>
      <c r="E156" s="1020"/>
      <c r="F156" s="1020"/>
      <c r="G156" s="1020"/>
      <c r="H156" s="1020"/>
      <c r="I156" s="1020"/>
      <c r="J156" s="1020"/>
      <c r="K156" s="1021"/>
    </row>
    <row r="157" spans="1:13" ht="16.5" x14ac:dyDescent="0.25">
      <c r="A157" s="1015"/>
      <c r="B157" s="1016"/>
      <c r="C157" s="941" t="s">
        <v>134</v>
      </c>
      <c r="D157" s="942"/>
      <c r="E157" s="942"/>
      <c r="F157" s="942"/>
      <c r="G157" s="943"/>
      <c r="H157" s="943"/>
      <c r="I157" s="943"/>
      <c r="J157" s="943"/>
      <c r="K157" s="944"/>
    </row>
    <row r="158" spans="1:13" ht="17.25" thickBot="1" x14ac:dyDescent="0.3">
      <c r="A158" s="1017"/>
      <c r="B158" s="1018"/>
      <c r="C158" s="1022" t="s">
        <v>89</v>
      </c>
      <c r="D158" s="1023"/>
      <c r="E158" s="1023"/>
      <c r="F158" s="1023"/>
      <c r="G158" s="1024"/>
      <c r="H158" s="1024"/>
      <c r="I158" s="1024"/>
      <c r="J158" s="1024"/>
      <c r="K158" s="1025"/>
    </row>
    <row r="159" spans="1:13" ht="17.25" thickBot="1" x14ac:dyDescent="0.3">
      <c r="A159" s="377">
        <v>1047</v>
      </c>
      <c r="B159" s="458" t="s">
        <v>1128</v>
      </c>
      <c r="C159" s="948" t="s">
        <v>135</v>
      </c>
      <c r="D159" s="949"/>
      <c r="E159" s="949"/>
      <c r="F159" s="949"/>
      <c r="G159" s="949"/>
      <c r="H159" s="949"/>
      <c r="I159" s="949"/>
      <c r="J159" s="949"/>
      <c r="K159" s="950"/>
    </row>
    <row r="160" spans="1:13" ht="50.25" thickBot="1" x14ac:dyDescent="0.35">
      <c r="A160" s="1011" t="s">
        <v>92</v>
      </c>
      <c r="B160" s="1012"/>
      <c r="C160" s="399" t="s">
        <v>410</v>
      </c>
      <c r="D160" s="405">
        <v>25326</v>
      </c>
      <c r="E160" s="405">
        <v>85326</v>
      </c>
      <c r="F160" s="405">
        <v>85326</v>
      </c>
      <c r="G160" s="405">
        <v>85326</v>
      </c>
      <c r="H160" s="203"/>
      <c r="I160" s="203"/>
      <c r="J160" s="203"/>
      <c r="K160" s="203"/>
    </row>
    <row r="161" spans="1:11" ht="17.25" thickBot="1" x14ac:dyDescent="0.3">
      <c r="A161" s="1011" t="s">
        <v>95</v>
      </c>
      <c r="B161" s="1012"/>
      <c r="C161" s="359"/>
      <c r="D161" s="359"/>
      <c r="E161" s="359"/>
      <c r="F161" s="359"/>
      <c r="G161" s="203"/>
      <c r="H161" s="203"/>
      <c r="I161" s="203"/>
      <c r="J161" s="203"/>
      <c r="K161" s="203"/>
    </row>
    <row r="162" spans="1:11" ht="56.25" customHeight="1" thickBot="1" x14ac:dyDescent="0.3">
      <c r="A162" s="1011" t="s">
        <v>96</v>
      </c>
      <c r="B162" s="1031"/>
      <c r="C162" s="1012"/>
      <c r="D162" s="359"/>
      <c r="E162" s="359"/>
      <c r="F162" s="359"/>
      <c r="G162" s="203"/>
      <c r="H162" s="381">
        <f>SUM(Lori!C43:C45,Lori!C47:C49)</f>
        <v>30266</v>
      </c>
      <c r="I162" s="381">
        <f>SUM(Lori!D43:D45,Lori!D47:D49)</f>
        <v>121064</v>
      </c>
      <c r="J162" s="381">
        <f>SUM(Lori!E43:E45,Lori!E47:E49)</f>
        <v>121064</v>
      </c>
      <c r="K162" s="381">
        <f>SUM(Lori!F43:F45,Lori!F47:F49)</f>
        <v>121064</v>
      </c>
    </row>
    <row r="163" spans="1:11" ht="44.25" customHeight="1" thickBot="1" x14ac:dyDescent="0.3">
      <c r="A163" s="1011" t="s">
        <v>97</v>
      </c>
      <c r="B163" s="1012"/>
      <c r="C163" s="381">
        <f>K162</f>
        <v>121064</v>
      </c>
      <c r="D163" s="381"/>
      <c r="E163" s="381"/>
      <c r="F163" s="381"/>
      <c r="G163" s="203"/>
      <c r="H163" s="203"/>
      <c r="I163" s="203"/>
      <c r="J163" s="203"/>
      <c r="K163" s="203"/>
    </row>
    <row r="164" spans="1:11" ht="124.5" customHeight="1" thickBot="1" x14ac:dyDescent="0.3">
      <c r="A164" s="1011" t="s">
        <v>98</v>
      </c>
      <c r="B164" s="1012"/>
      <c r="C164" s="359"/>
      <c r="D164" s="359"/>
      <c r="E164" s="359"/>
      <c r="F164" s="359"/>
      <c r="G164" s="203"/>
      <c r="H164" s="203"/>
      <c r="I164" s="203"/>
      <c r="J164" s="203"/>
      <c r="K164" s="203"/>
    </row>
    <row r="165" spans="1:11" ht="16.5" x14ac:dyDescent="0.25">
      <c r="A165" s="1028" t="s">
        <v>80</v>
      </c>
      <c r="B165" s="1029"/>
      <c r="C165" s="1029"/>
      <c r="D165" s="1029"/>
      <c r="E165" s="1029"/>
      <c r="F165" s="1029"/>
      <c r="G165" s="1029"/>
      <c r="H165" s="1029"/>
      <c r="I165" s="1029"/>
      <c r="J165" s="1029"/>
      <c r="K165" s="1030"/>
    </row>
    <row r="166" spans="1:11" ht="15.75" customHeight="1" thickBot="1" x14ac:dyDescent="0.35">
      <c r="A166" s="564" t="s">
        <v>1176</v>
      </c>
      <c r="B166" s="565"/>
      <c r="C166" s="565"/>
      <c r="D166" s="565"/>
      <c r="E166" s="565"/>
      <c r="F166" s="565"/>
      <c r="G166" s="565"/>
      <c r="H166" s="565"/>
      <c r="I166" s="565"/>
      <c r="J166" s="565"/>
      <c r="K166" s="566"/>
    </row>
    <row r="167" spans="1:11" ht="16.5" x14ac:dyDescent="0.25">
      <c r="A167" s="1028" t="s">
        <v>81</v>
      </c>
      <c r="B167" s="1029"/>
      <c r="C167" s="1029"/>
      <c r="D167" s="1029"/>
      <c r="E167" s="1029"/>
      <c r="F167" s="1029"/>
      <c r="G167" s="1029"/>
      <c r="H167" s="1029"/>
      <c r="I167" s="1029"/>
      <c r="J167" s="1029"/>
      <c r="K167" s="1030"/>
    </row>
    <row r="168" spans="1:11" ht="15.75" customHeight="1" thickBot="1" x14ac:dyDescent="0.35">
      <c r="A168" s="564" t="s">
        <v>1177</v>
      </c>
      <c r="B168" s="565"/>
      <c r="C168" s="565"/>
      <c r="D168" s="565"/>
      <c r="E168" s="565"/>
      <c r="F168" s="565"/>
      <c r="G168" s="565"/>
      <c r="H168" s="565"/>
      <c r="I168" s="565"/>
      <c r="J168" s="565"/>
      <c r="K168" s="566"/>
    </row>
    <row r="169" spans="1:11" ht="16.5" x14ac:dyDescent="0.25">
      <c r="A169" s="1013" t="s">
        <v>68</v>
      </c>
      <c r="B169" s="1014"/>
      <c r="C169" s="1019" t="s">
        <v>38</v>
      </c>
      <c r="D169" s="1020"/>
      <c r="E169" s="1020"/>
      <c r="F169" s="1020"/>
      <c r="G169" s="1020"/>
      <c r="H169" s="1020"/>
      <c r="I169" s="1020"/>
      <c r="J169" s="1020"/>
      <c r="K169" s="1021"/>
    </row>
    <row r="170" spans="1:11" ht="16.5" x14ac:dyDescent="0.25">
      <c r="A170" s="1015"/>
      <c r="B170" s="1016"/>
      <c r="C170" s="941" t="s">
        <v>137</v>
      </c>
      <c r="D170" s="942"/>
      <c r="E170" s="942"/>
      <c r="F170" s="942"/>
      <c r="G170" s="943"/>
      <c r="H170" s="943"/>
      <c r="I170" s="943"/>
      <c r="J170" s="943"/>
      <c r="K170" s="944"/>
    </row>
    <row r="171" spans="1:11" ht="17.25" thickBot="1" x14ac:dyDescent="0.3">
      <c r="A171" s="1017"/>
      <c r="B171" s="1018"/>
      <c r="C171" s="1022" t="s">
        <v>89</v>
      </c>
      <c r="D171" s="1023"/>
      <c r="E171" s="1023"/>
      <c r="F171" s="1023"/>
      <c r="G171" s="1024"/>
      <c r="H171" s="1024"/>
      <c r="I171" s="1024"/>
      <c r="J171" s="1024"/>
      <c r="K171" s="1025"/>
    </row>
    <row r="172" spans="1:11" ht="17.25" thickBot="1" x14ac:dyDescent="0.3">
      <c r="A172" s="377">
        <v>1047</v>
      </c>
      <c r="B172" s="458" t="s">
        <v>1129</v>
      </c>
      <c r="C172" s="948" t="s">
        <v>137</v>
      </c>
      <c r="D172" s="949"/>
      <c r="E172" s="949"/>
      <c r="F172" s="949"/>
      <c r="G172" s="949"/>
      <c r="H172" s="949"/>
      <c r="I172" s="949"/>
      <c r="J172" s="949"/>
      <c r="K172" s="950"/>
    </row>
    <row r="173" spans="1:11" ht="37.5" customHeight="1" thickBot="1" x14ac:dyDescent="0.3">
      <c r="A173" s="1011" t="s">
        <v>92</v>
      </c>
      <c r="B173" s="1012"/>
      <c r="C173" s="359" t="s">
        <v>138</v>
      </c>
      <c r="D173" s="203">
        <v>2</v>
      </c>
      <c r="E173" s="203">
        <v>3.5</v>
      </c>
      <c r="F173" s="203">
        <v>3.5</v>
      </c>
      <c r="G173" s="203">
        <v>3.5</v>
      </c>
      <c r="H173" s="203"/>
      <c r="I173" s="203"/>
      <c r="J173" s="203"/>
      <c r="K173" s="203"/>
    </row>
    <row r="174" spans="1:11" ht="17.25" thickBot="1" x14ac:dyDescent="0.3">
      <c r="A174" s="1011" t="s">
        <v>95</v>
      </c>
      <c r="B174" s="1012"/>
      <c r="C174" s="359"/>
      <c r="D174" s="359"/>
      <c r="E174" s="359"/>
      <c r="F174" s="359"/>
      <c r="G174" s="203"/>
      <c r="H174" s="203"/>
      <c r="I174" s="203"/>
      <c r="J174" s="203"/>
      <c r="K174" s="203"/>
    </row>
    <row r="175" spans="1:11" ht="51.75" customHeight="1" thickBot="1" x14ac:dyDescent="0.3">
      <c r="A175" s="1011" t="s">
        <v>96</v>
      </c>
      <c r="B175" s="1031"/>
      <c r="C175" s="1012"/>
      <c r="D175" s="359"/>
      <c r="E175" s="359"/>
      <c r="F175" s="359"/>
      <c r="G175" s="203"/>
      <c r="H175" s="378">
        <f>SUM(Lori!C19:C21)</f>
        <v>30122</v>
      </c>
      <c r="I175" s="378">
        <f>SUM(Lori!D19:D21)</f>
        <v>45122</v>
      </c>
      <c r="J175" s="378">
        <f>SUM(Lori!E19:E21)</f>
        <v>45122</v>
      </c>
      <c r="K175" s="378">
        <f>SUM(Lori!F19:F21)</f>
        <v>45122</v>
      </c>
    </row>
    <row r="176" spans="1:11" ht="34.5" customHeight="1" thickBot="1" x14ac:dyDescent="0.3">
      <c r="A176" s="1011" t="s">
        <v>97</v>
      </c>
      <c r="B176" s="1012"/>
      <c r="C176" s="378">
        <f>K175</f>
        <v>45122</v>
      </c>
      <c r="D176" s="378"/>
      <c r="E176" s="378"/>
      <c r="F176" s="378"/>
      <c r="G176" s="203"/>
      <c r="H176" s="203"/>
      <c r="I176" s="203"/>
      <c r="J176" s="203"/>
      <c r="K176" s="203"/>
    </row>
    <row r="177" spans="1:11" ht="127.5" customHeight="1" thickBot="1" x14ac:dyDescent="0.3">
      <c r="A177" s="1011" t="s">
        <v>98</v>
      </c>
      <c r="B177" s="1012"/>
      <c r="C177" s="359"/>
      <c r="D177" s="359"/>
      <c r="E177" s="359"/>
      <c r="F177" s="359"/>
      <c r="G177" s="203"/>
      <c r="H177" s="203"/>
      <c r="I177" s="203"/>
      <c r="J177" s="203"/>
      <c r="K177" s="203"/>
    </row>
    <row r="178" spans="1:11" ht="16.5" x14ac:dyDescent="0.25">
      <c r="A178" s="1028" t="s">
        <v>80</v>
      </c>
      <c r="B178" s="1029"/>
      <c r="C178" s="1029"/>
      <c r="D178" s="1029"/>
      <c r="E178" s="1029"/>
      <c r="F178" s="1029"/>
      <c r="G178" s="1029"/>
      <c r="H178" s="1029"/>
      <c r="I178" s="1029"/>
      <c r="J178" s="1029"/>
      <c r="K178" s="1030"/>
    </row>
    <row r="179" spans="1:11" ht="15.75" customHeight="1" thickBot="1" x14ac:dyDescent="0.35">
      <c r="A179" s="564" t="s">
        <v>1176</v>
      </c>
      <c r="B179" s="565"/>
      <c r="C179" s="565"/>
      <c r="D179" s="565"/>
      <c r="E179" s="565"/>
      <c r="F179" s="565"/>
      <c r="G179" s="565"/>
      <c r="H179" s="565"/>
      <c r="I179" s="565"/>
      <c r="J179" s="565"/>
      <c r="K179" s="566"/>
    </row>
    <row r="180" spans="1:11" ht="16.5" x14ac:dyDescent="0.25">
      <c r="A180" s="1028" t="s">
        <v>81</v>
      </c>
      <c r="B180" s="1029"/>
      <c r="C180" s="1029"/>
      <c r="D180" s="1029"/>
      <c r="E180" s="1029"/>
      <c r="F180" s="1029"/>
      <c r="G180" s="1029"/>
      <c r="H180" s="1029"/>
      <c r="I180" s="1029"/>
      <c r="J180" s="1029"/>
      <c r="K180" s="1030"/>
    </row>
    <row r="181" spans="1:11" ht="28.5" customHeight="1" thickBot="1" x14ac:dyDescent="0.35">
      <c r="A181" s="564" t="s">
        <v>1177</v>
      </c>
      <c r="B181" s="565"/>
      <c r="C181" s="565"/>
      <c r="D181" s="565"/>
      <c r="E181" s="565"/>
      <c r="F181" s="565"/>
      <c r="G181" s="565"/>
      <c r="H181" s="565"/>
      <c r="I181" s="565"/>
      <c r="J181" s="565"/>
      <c r="K181" s="566"/>
    </row>
    <row r="182" spans="1:11" ht="16.5" x14ac:dyDescent="0.25">
      <c r="A182" s="859" t="s">
        <v>68</v>
      </c>
      <c r="B182" s="860"/>
      <c r="C182" s="863" t="s">
        <v>38</v>
      </c>
      <c r="D182" s="864"/>
      <c r="E182" s="864"/>
      <c r="F182" s="864"/>
      <c r="G182" s="864"/>
      <c r="H182" s="864"/>
      <c r="I182" s="864"/>
      <c r="J182" s="864"/>
      <c r="K182" s="865"/>
    </row>
    <row r="183" spans="1:11" ht="16.5" x14ac:dyDescent="0.25">
      <c r="A183" s="861"/>
      <c r="B183" s="862"/>
      <c r="C183" s="688" t="s">
        <v>139</v>
      </c>
      <c r="D183" s="689"/>
      <c r="E183" s="689"/>
      <c r="F183" s="689"/>
      <c r="G183" s="689"/>
      <c r="H183" s="689"/>
      <c r="I183" s="689"/>
      <c r="J183" s="689"/>
      <c r="K183" s="690"/>
    </row>
    <row r="184" spans="1:11" ht="16.5" x14ac:dyDescent="0.25">
      <c r="A184" s="911">
        <v>1047</v>
      </c>
      <c r="B184" s="897" t="s">
        <v>1130</v>
      </c>
      <c r="C184" s="790" t="s">
        <v>72</v>
      </c>
      <c r="D184" s="791"/>
      <c r="E184" s="791"/>
      <c r="F184" s="791"/>
      <c r="G184" s="791"/>
      <c r="H184" s="791"/>
      <c r="I184" s="791"/>
      <c r="J184" s="791"/>
      <c r="K184" s="792"/>
    </row>
    <row r="185" spans="1:11" ht="17.25" thickBot="1" x14ac:dyDescent="0.3">
      <c r="A185" s="912"/>
      <c r="B185" s="910"/>
      <c r="C185" s="654" t="s">
        <v>140</v>
      </c>
      <c r="D185" s="655"/>
      <c r="E185" s="655"/>
      <c r="F185" s="655"/>
      <c r="G185" s="655"/>
      <c r="H185" s="655"/>
      <c r="I185" s="655"/>
      <c r="J185" s="655"/>
      <c r="K185" s="656"/>
    </row>
    <row r="186" spans="1:11" ht="33" x14ac:dyDescent="0.25">
      <c r="A186" s="889" t="s">
        <v>92</v>
      </c>
      <c r="B186" s="890"/>
      <c r="C186" s="291" t="s">
        <v>141</v>
      </c>
      <c r="D186" s="292">
        <v>4</v>
      </c>
      <c r="E186" s="292">
        <v>4</v>
      </c>
      <c r="F186" s="292">
        <v>4</v>
      </c>
      <c r="G186" s="292">
        <v>4</v>
      </c>
      <c r="H186" s="293"/>
      <c r="I186" s="293"/>
      <c r="J186" s="293"/>
      <c r="K186" s="294"/>
    </row>
    <row r="187" spans="1:11" ht="39.75" customHeight="1" thickBot="1" x14ac:dyDescent="0.3">
      <c r="A187" s="891" t="s">
        <v>95</v>
      </c>
      <c r="B187" s="892"/>
      <c r="C187" s="295"/>
      <c r="D187" s="295"/>
      <c r="E187" s="295"/>
      <c r="F187" s="295"/>
      <c r="G187" s="354"/>
      <c r="H187" s="296"/>
      <c r="I187" s="296"/>
      <c r="J187" s="296"/>
      <c r="K187" s="282"/>
    </row>
    <row r="188" spans="1:11" ht="60.75" customHeight="1" thickBot="1" x14ac:dyDescent="0.3">
      <c r="A188" s="893" t="s">
        <v>107</v>
      </c>
      <c r="B188" s="894"/>
      <c r="C188" s="894"/>
      <c r="D188" s="352"/>
      <c r="E188" s="352"/>
      <c r="F188" s="352"/>
      <c r="G188" s="253"/>
      <c r="H188" s="298">
        <f>SUM(Lori!C31,Lori!C50:C52)</f>
        <v>13773.25</v>
      </c>
      <c r="I188" s="298">
        <f>SUM(Lori!D31,Lori!D50:D52)</f>
        <v>55093</v>
      </c>
      <c r="J188" s="298">
        <f>SUM(Lori!E31,Lori!E50:E52)</f>
        <v>55093</v>
      </c>
      <c r="K188" s="298">
        <f>SUM(Lori!F31,Lori!F50:F52)</f>
        <v>55093</v>
      </c>
    </row>
    <row r="189" spans="1:11" ht="52.5" customHeight="1" thickBot="1" x14ac:dyDescent="0.3">
      <c r="A189" s="866" t="s">
        <v>108</v>
      </c>
      <c r="B189" s="867"/>
      <c r="C189" s="299">
        <f>K188</f>
        <v>55093</v>
      </c>
      <c r="D189" s="299"/>
      <c r="E189" s="299"/>
      <c r="F189" s="299"/>
      <c r="G189" s="253"/>
      <c r="H189" s="211"/>
      <c r="I189" s="211"/>
      <c r="J189" s="211"/>
      <c r="K189" s="212"/>
    </row>
    <row r="190" spans="1:11" ht="129.75" customHeight="1" thickBot="1" x14ac:dyDescent="0.3">
      <c r="A190" s="866" t="s">
        <v>109</v>
      </c>
      <c r="B190" s="867"/>
      <c r="C190" s="356"/>
      <c r="D190" s="356"/>
      <c r="E190" s="356"/>
      <c r="F190" s="356"/>
      <c r="G190" s="253"/>
      <c r="H190" s="211"/>
      <c r="I190" s="211"/>
      <c r="J190" s="211"/>
      <c r="K190" s="212"/>
    </row>
    <row r="191" spans="1:11" ht="16.5" x14ac:dyDescent="0.25">
      <c r="A191" s="832" t="s">
        <v>80</v>
      </c>
      <c r="B191" s="833"/>
      <c r="C191" s="833"/>
      <c r="D191" s="833"/>
      <c r="E191" s="833"/>
      <c r="F191" s="833"/>
      <c r="G191" s="833"/>
      <c r="H191" s="834"/>
      <c r="I191" s="834"/>
      <c r="J191" s="834"/>
      <c r="K191" s="835"/>
    </row>
    <row r="192" spans="1:11" ht="15.75" customHeight="1" thickBot="1" x14ac:dyDescent="0.35">
      <c r="A192" s="564" t="s">
        <v>1176</v>
      </c>
      <c r="B192" s="565"/>
      <c r="C192" s="565"/>
      <c r="D192" s="565"/>
      <c r="E192" s="565"/>
      <c r="F192" s="565"/>
      <c r="G192" s="565"/>
      <c r="H192" s="565"/>
      <c r="I192" s="565"/>
      <c r="J192" s="565"/>
      <c r="K192" s="566"/>
    </row>
    <row r="193" spans="1:11" ht="16.5" x14ac:dyDescent="0.25">
      <c r="A193" s="832" t="s">
        <v>81</v>
      </c>
      <c r="B193" s="833"/>
      <c r="C193" s="833"/>
      <c r="D193" s="833"/>
      <c r="E193" s="833"/>
      <c r="F193" s="833"/>
      <c r="G193" s="833"/>
      <c r="H193" s="834"/>
      <c r="I193" s="834"/>
      <c r="J193" s="834"/>
      <c r="K193" s="835"/>
    </row>
    <row r="194" spans="1:11" ht="15.75" customHeight="1" thickBot="1" x14ac:dyDescent="0.35">
      <c r="A194" s="564" t="s">
        <v>1177</v>
      </c>
      <c r="B194" s="565"/>
      <c r="C194" s="565"/>
      <c r="D194" s="565"/>
      <c r="E194" s="565"/>
      <c r="F194" s="565"/>
      <c r="G194" s="565"/>
      <c r="H194" s="565"/>
      <c r="I194" s="565"/>
      <c r="J194" s="565"/>
      <c r="K194" s="566"/>
    </row>
    <row r="195" spans="1:11" ht="16.5" x14ac:dyDescent="0.25">
      <c r="A195" s="639" t="s">
        <v>68</v>
      </c>
      <c r="B195" s="640"/>
      <c r="C195" s="643" t="s">
        <v>38</v>
      </c>
      <c r="D195" s="644"/>
      <c r="E195" s="644"/>
      <c r="F195" s="644"/>
      <c r="G195" s="644"/>
      <c r="H195" s="644"/>
      <c r="I195" s="644"/>
      <c r="J195" s="644"/>
      <c r="K195" s="645"/>
    </row>
    <row r="196" spans="1:11" ht="16.5" x14ac:dyDescent="0.25">
      <c r="A196" s="641"/>
      <c r="B196" s="642"/>
      <c r="C196" s="646" t="s">
        <v>102</v>
      </c>
      <c r="D196" s="647"/>
      <c r="E196" s="647"/>
      <c r="F196" s="647"/>
      <c r="G196" s="647"/>
      <c r="H196" s="647"/>
      <c r="I196" s="647"/>
      <c r="J196" s="647"/>
      <c r="K196" s="648"/>
    </row>
    <row r="197" spans="1:11" ht="16.5" x14ac:dyDescent="0.25">
      <c r="A197" s="911">
        <v>1047</v>
      </c>
      <c r="B197" s="897" t="s">
        <v>1131</v>
      </c>
      <c r="C197" s="607" t="s">
        <v>72</v>
      </c>
      <c r="D197" s="608"/>
      <c r="E197" s="608"/>
      <c r="F197" s="608"/>
      <c r="G197" s="608"/>
      <c r="H197" s="608"/>
      <c r="I197" s="608"/>
      <c r="J197" s="608"/>
      <c r="K197" s="609"/>
    </row>
    <row r="198" spans="1:11" ht="17.25" thickBot="1" x14ac:dyDescent="0.3">
      <c r="A198" s="912"/>
      <c r="B198" s="910"/>
      <c r="C198" s="610" t="s">
        <v>104</v>
      </c>
      <c r="D198" s="611"/>
      <c r="E198" s="611"/>
      <c r="F198" s="611"/>
      <c r="G198" s="611"/>
      <c r="H198" s="611"/>
      <c r="I198" s="611"/>
      <c r="J198" s="611"/>
      <c r="K198" s="612"/>
    </row>
    <row r="199" spans="1:11" ht="66" x14ac:dyDescent="0.25">
      <c r="A199" s="601" t="s">
        <v>92</v>
      </c>
      <c r="B199" s="602"/>
      <c r="C199" s="51" t="s">
        <v>105</v>
      </c>
      <c r="D199" s="85">
        <v>16</v>
      </c>
      <c r="E199" s="85">
        <v>16</v>
      </c>
      <c r="F199" s="85">
        <v>16</v>
      </c>
      <c r="G199" s="85">
        <v>16</v>
      </c>
      <c r="H199" s="53"/>
      <c r="I199" s="53"/>
      <c r="J199" s="53"/>
      <c r="K199" s="54"/>
    </row>
    <row r="200" spans="1:11" ht="99.75" thickBot="1" x14ac:dyDescent="0.3">
      <c r="A200" s="599" t="s">
        <v>95</v>
      </c>
      <c r="B200" s="600"/>
      <c r="C200" s="55" t="s">
        <v>106</v>
      </c>
      <c r="D200" s="55"/>
      <c r="E200" s="55"/>
      <c r="F200" s="55"/>
      <c r="G200" s="56"/>
      <c r="H200" s="57"/>
      <c r="I200" s="57"/>
      <c r="J200" s="57"/>
      <c r="K200" s="58"/>
    </row>
    <row r="201" spans="1:11" ht="68.25" customHeight="1" thickBot="1" x14ac:dyDescent="0.3">
      <c r="A201" s="591" t="s">
        <v>107</v>
      </c>
      <c r="B201" s="592"/>
      <c r="C201" s="592"/>
      <c r="D201" s="345"/>
      <c r="E201" s="345"/>
      <c r="F201" s="345"/>
      <c r="G201" s="60"/>
      <c r="H201" s="304">
        <f>Lori!C107</f>
        <v>7346</v>
      </c>
      <c r="I201" s="304">
        <f>Lori!D107</f>
        <v>7346</v>
      </c>
      <c r="J201" s="304">
        <f>Lori!E107</f>
        <v>7346</v>
      </c>
      <c r="K201" s="304">
        <f>Lori!F107</f>
        <v>7346</v>
      </c>
    </row>
    <row r="202" spans="1:11" ht="58.5" customHeight="1" thickBot="1" x14ac:dyDescent="0.3">
      <c r="A202" s="593" t="s">
        <v>108</v>
      </c>
      <c r="B202" s="594"/>
      <c r="C202" s="304">
        <f>K201</f>
        <v>7346</v>
      </c>
      <c r="D202" s="305"/>
      <c r="E202" s="305"/>
      <c r="F202" s="305"/>
      <c r="G202" s="60"/>
      <c r="H202" s="63"/>
      <c r="I202" s="63"/>
      <c r="J202" s="63"/>
      <c r="K202" s="64"/>
    </row>
    <row r="203" spans="1:11" ht="132.75" customHeight="1" thickBot="1" x14ac:dyDescent="0.3">
      <c r="A203" s="593" t="s">
        <v>109</v>
      </c>
      <c r="B203" s="594"/>
      <c r="C203" s="346"/>
      <c r="D203" s="346"/>
      <c r="E203" s="346"/>
      <c r="F203" s="346"/>
      <c r="G203" s="60"/>
      <c r="H203" s="63"/>
      <c r="I203" s="63"/>
      <c r="J203" s="63"/>
      <c r="K203" s="64"/>
    </row>
    <row r="204" spans="1:11" ht="16.5" x14ac:dyDescent="0.25">
      <c r="A204" s="595" t="s">
        <v>80</v>
      </c>
      <c r="B204" s="596"/>
      <c r="C204" s="596"/>
      <c r="D204" s="596"/>
      <c r="E204" s="596"/>
      <c r="F204" s="596"/>
      <c r="G204" s="596"/>
      <c r="H204" s="597"/>
      <c r="I204" s="597"/>
      <c r="J204" s="597"/>
      <c r="K204" s="598"/>
    </row>
    <row r="205" spans="1:11" ht="15.75" customHeight="1" thickBot="1" x14ac:dyDescent="0.35">
      <c r="A205" s="564" t="s">
        <v>1176</v>
      </c>
      <c r="B205" s="565"/>
      <c r="C205" s="565"/>
      <c r="D205" s="565"/>
      <c r="E205" s="565"/>
      <c r="F205" s="565"/>
      <c r="G205" s="565"/>
      <c r="H205" s="565"/>
      <c r="I205" s="565"/>
      <c r="J205" s="565"/>
      <c r="K205" s="566"/>
    </row>
    <row r="206" spans="1:11" ht="16.5" x14ac:dyDescent="0.25">
      <c r="A206" s="595" t="s">
        <v>81</v>
      </c>
      <c r="B206" s="596"/>
      <c r="C206" s="596"/>
      <c r="D206" s="596"/>
      <c r="E206" s="596"/>
      <c r="F206" s="596"/>
      <c r="G206" s="596"/>
      <c r="H206" s="597"/>
      <c r="I206" s="597"/>
      <c r="J206" s="597"/>
      <c r="K206" s="598"/>
    </row>
    <row r="207" spans="1:11" ht="15.75" customHeight="1" thickBot="1" x14ac:dyDescent="0.35">
      <c r="A207" s="564" t="s">
        <v>1177</v>
      </c>
      <c r="B207" s="565"/>
      <c r="C207" s="565"/>
      <c r="D207" s="565"/>
      <c r="E207" s="565"/>
      <c r="F207" s="565"/>
      <c r="G207" s="565"/>
      <c r="H207" s="565"/>
      <c r="I207" s="565"/>
      <c r="J207" s="565"/>
      <c r="K207" s="566"/>
    </row>
    <row r="208" spans="1:11" ht="16.5" customHeight="1" x14ac:dyDescent="0.25">
      <c r="A208" s="1013" t="s">
        <v>68</v>
      </c>
      <c r="B208" s="1014"/>
      <c r="C208" s="1019" t="s">
        <v>38</v>
      </c>
      <c r="D208" s="1020"/>
      <c r="E208" s="1020"/>
      <c r="F208" s="1020"/>
      <c r="G208" s="1020"/>
      <c r="H208" s="1020"/>
      <c r="I208" s="1020"/>
      <c r="J208" s="1020"/>
      <c r="K208" s="1021"/>
    </row>
    <row r="209" spans="1:11" ht="16.5" customHeight="1" x14ac:dyDescent="0.25">
      <c r="A209" s="1015"/>
      <c r="B209" s="1016"/>
      <c r="C209" s="941" t="s">
        <v>769</v>
      </c>
      <c r="D209" s="942"/>
      <c r="E209" s="942"/>
      <c r="F209" s="942"/>
      <c r="G209" s="943"/>
      <c r="H209" s="943"/>
      <c r="I209" s="943"/>
      <c r="J209" s="943"/>
      <c r="K209" s="944"/>
    </row>
    <row r="210" spans="1:11" ht="17.25" thickBot="1" x14ac:dyDescent="0.3">
      <c r="A210" s="1017"/>
      <c r="B210" s="1018"/>
      <c r="C210" s="1022" t="s">
        <v>89</v>
      </c>
      <c r="D210" s="1023"/>
      <c r="E210" s="1023"/>
      <c r="F210" s="1023"/>
      <c r="G210" s="1024"/>
      <c r="H210" s="1024"/>
      <c r="I210" s="1024"/>
      <c r="J210" s="1024"/>
      <c r="K210" s="1025"/>
    </row>
    <row r="211" spans="1:11" ht="52.5" customHeight="1" thickBot="1" x14ac:dyDescent="0.3">
      <c r="A211" s="377">
        <v>1047</v>
      </c>
      <c r="B211" s="458" t="s">
        <v>1132</v>
      </c>
      <c r="C211" s="948" t="s">
        <v>770</v>
      </c>
      <c r="D211" s="949"/>
      <c r="E211" s="949"/>
      <c r="F211" s="949"/>
      <c r="G211" s="949"/>
      <c r="H211" s="949"/>
      <c r="I211" s="949"/>
      <c r="J211" s="949"/>
      <c r="K211" s="950"/>
    </row>
    <row r="212" spans="1:11" ht="42.75" customHeight="1" thickBot="1" x14ac:dyDescent="0.3">
      <c r="A212" s="1011" t="s">
        <v>92</v>
      </c>
      <c r="B212" s="1012"/>
      <c r="C212" s="291" t="s">
        <v>141</v>
      </c>
      <c r="D212" s="203">
        <v>2</v>
      </c>
      <c r="E212" s="203">
        <v>2</v>
      </c>
      <c r="F212" s="203">
        <v>2</v>
      </c>
      <c r="G212" s="203">
        <v>2</v>
      </c>
      <c r="H212" s="203"/>
      <c r="I212" s="203"/>
      <c r="J212" s="203"/>
      <c r="K212" s="203"/>
    </row>
    <row r="213" spans="1:11" ht="17.25" customHeight="1" thickBot="1" x14ac:dyDescent="0.3">
      <c r="A213" s="1011" t="s">
        <v>95</v>
      </c>
      <c r="B213" s="1012"/>
      <c r="C213" s="359"/>
      <c r="D213" s="359"/>
      <c r="E213" s="359"/>
      <c r="F213" s="359"/>
      <c r="G213" s="203"/>
      <c r="H213" s="203"/>
      <c r="I213" s="203"/>
      <c r="J213" s="203"/>
      <c r="K213" s="203"/>
    </row>
    <row r="214" spans="1:11" ht="69.75" customHeight="1" thickBot="1" x14ac:dyDescent="0.3">
      <c r="A214" s="1011" t="s">
        <v>96</v>
      </c>
      <c r="B214" s="1031"/>
      <c r="C214" s="1012"/>
      <c r="D214" s="359"/>
      <c r="E214" s="359"/>
      <c r="F214" s="359"/>
      <c r="G214" s="203"/>
      <c r="H214" s="378">
        <f>SUM(Lori!C64,Lori!C32)</f>
        <v>18191</v>
      </c>
      <c r="I214" s="378">
        <f>SUM(Lori!D64,Lori!D32)</f>
        <v>18191</v>
      </c>
      <c r="J214" s="378">
        <f>SUM(Lori!E64,Lori!E32)</f>
        <v>18191</v>
      </c>
      <c r="K214" s="378">
        <f>SUM(Lori!F64,Lori!F32)</f>
        <v>18191</v>
      </c>
    </row>
    <row r="215" spans="1:11" ht="41.25" customHeight="1" thickBot="1" x14ac:dyDescent="0.3">
      <c r="A215" s="1011" t="s">
        <v>97</v>
      </c>
      <c r="B215" s="1012"/>
      <c r="C215" s="378">
        <f>K214</f>
        <v>18191</v>
      </c>
      <c r="D215" s="378"/>
      <c r="E215" s="378"/>
      <c r="F215" s="378"/>
      <c r="G215" s="203"/>
      <c r="H215" s="203"/>
      <c r="I215" s="203"/>
      <c r="J215" s="203"/>
      <c r="K215" s="203"/>
    </row>
    <row r="216" spans="1:11" ht="115.5" customHeight="1" thickBot="1" x14ac:dyDescent="0.3">
      <c r="A216" s="1011" t="s">
        <v>98</v>
      </c>
      <c r="B216" s="1012"/>
      <c r="C216" s="359"/>
      <c r="D216" s="359"/>
      <c r="E216" s="359"/>
      <c r="F216" s="359"/>
      <c r="G216" s="203"/>
      <c r="H216" s="203"/>
      <c r="I216" s="203"/>
      <c r="J216" s="203"/>
      <c r="K216" s="203"/>
    </row>
    <row r="217" spans="1:11" ht="33" customHeight="1" x14ac:dyDescent="0.25">
      <c r="A217" s="1028" t="s">
        <v>80</v>
      </c>
      <c r="B217" s="1029"/>
      <c r="C217" s="1029"/>
      <c r="D217" s="1029"/>
      <c r="E217" s="1029"/>
      <c r="F217" s="1029"/>
      <c r="G217" s="1029"/>
      <c r="H217" s="1029"/>
      <c r="I217" s="1029"/>
      <c r="J217" s="1029"/>
      <c r="K217" s="1030"/>
    </row>
    <row r="218" spans="1:11" ht="17.25" customHeight="1" thickBot="1" x14ac:dyDescent="0.35">
      <c r="A218" s="564" t="s">
        <v>1176</v>
      </c>
      <c r="B218" s="565"/>
      <c r="C218" s="565"/>
      <c r="D218" s="565"/>
      <c r="E218" s="565"/>
      <c r="F218" s="565"/>
      <c r="G218" s="565"/>
      <c r="H218" s="565"/>
      <c r="I218" s="565"/>
      <c r="J218" s="565"/>
      <c r="K218" s="566"/>
    </row>
    <row r="219" spans="1:11" ht="29.25" customHeight="1" x14ac:dyDescent="0.25">
      <c r="A219" s="1028" t="s">
        <v>81</v>
      </c>
      <c r="B219" s="1029"/>
      <c r="C219" s="1029"/>
      <c r="D219" s="1029"/>
      <c r="E219" s="1029"/>
      <c r="F219" s="1029"/>
      <c r="G219" s="1029"/>
      <c r="H219" s="1029"/>
      <c r="I219" s="1029"/>
      <c r="J219" s="1029"/>
      <c r="K219" s="1030"/>
    </row>
    <row r="220" spans="1:11" ht="41.25" customHeight="1" thickBot="1" x14ac:dyDescent="0.35">
      <c r="A220" s="564" t="s">
        <v>1177</v>
      </c>
      <c r="B220" s="565"/>
      <c r="C220" s="565"/>
      <c r="D220" s="565"/>
      <c r="E220" s="565"/>
      <c r="F220" s="565"/>
      <c r="G220" s="565"/>
      <c r="H220" s="565"/>
      <c r="I220" s="565"/>
      <c r="J220" s="565"/>
      <c r="K220" s="566"/>
    </row>
    <row r="221" spans="1:11" ht="30" customHeight="1" x14ac:dyDescent="0.25">
      <c r="A221" s="639" t="s">
        <v>68</v>
      </c>
      <c r="B221" s="640"/>
      <c r="C221" s="643" t="s">
        <v>38</v>
      </c>
      <c r="D221" s="644"/>
      <c r="E221" s="644"/>
      <c r="F221" s="644"/>
      <c r="G221" s="644"/>
      <c r="H221" s="644"/>
      <c r="I221" s="644"/>
      <c r="J221" s="644"/>
      <c r="K221" s="645"/>
    </row>
    <row r="222" spans="1:11" ht="34.5" customHeight="1" x14ac:dyDescent="0.25">
      <c r="A222" s="641"/>
      <c r="B222" s="642"/>
      <c r="C222" s="646" t="s">
        <v>733</v>
      </c>
      <c r="D222" s="647"/>
      <c r="E222" s="647"/>
      <c r="F222" s="647"/>
      <c r="G222" s="647"/>
      <c r="H222" s="647"/>
      <c r="I222" s="647"/>
      <c r="J222" s="647"/>
      <c r="K222" s="648"/>
    </row>
    <row r="223" spans="1:11" ht="32.25" customHeight="1" x14ac:dyDescent="0.25">
      <c r="A223" s="759">
        <v>1047</v>
      </c>
      <c r="B223" s="605" t="s">
        <v>1133</v>
      </c>
      <c r="C223" s="607" t="s">
        <v>72</v>
      </c>
      <c r="D223" s="608"/>
      <c r="E223" s="608"/>
      <c r="F223" s="608"/>
      <c r="G223" s="608"/>
      <c r="H223" s="608"/>
      <c r="I223" s="608"/>
      <c r="J223" s="608"/>
      <c r="K223" s="609"/>
    </row>
    <row r="224" spans="1:11" ht="30.75" customHeight="1" thickBot="1" x14ac:dyDescent="0.3">
      <c r="A224" s="799"/>
      <c r="B224" s="606"/>
      <c r="C224" s="610" t="s">
        <v>221</v>
      </c>
      <c r="D224" s="611"/>
      <c r="E224" s="611"/>
      <c r="F224" s="611"/>
      <c r="G224" s="611"/>
      <c r="H224" s="611"/>
      <c r="I224" s="611"/>
      <c r="J224" s="611"/>
      <c r="K224" s="612"/>
    </row>
    <row r="225" spans="1:11" ht="39" customHeight="1" x14ac:dyDescent="0.25">
      <c r="A225" s="601" t="s">
        <v>92</v>
      </c>
      <c r="B225" s="602"/>
      <c r="C225" s="51" t="s">
        <v>141</v>
      </c>
      <c r="D225" s="85">
        <v>1</v>
      </c>
      <c r="E225" s="85">
        <v>1</v>
      </c>
      <c r="F225" s="85">
        <v>1</v>
      </c>
      <c r="G225" s="85">
        <v>1</v>
      </c>
      <c r="H225" s="86"/>
      <c r="I225" s="86"/>
      <c r="J225" s="86"/>
      <c r="K225" s="54"/>
    </row>
    <row r="226" spans="1:11" ht="31.5" customHeight="1" thickBot="1" x14ac:dyDescent="0.3">
      <c r="A226" s="599" t="s">
        <v>95</v>
      </c>
      <c r="B226" s="600"/>
      <c r="C226" s="55"/>
      <c r="D226" s="55"/>
      <c r="E226" s="55"/>
      <c r="F226" s="55"/>
      <c r="G226" s="56"/>
      <c r="H226" s="57"/>
      <c r="I226" s="57"/>
      <c r="J226" s="57"/>
      <c r="K226" s="58"/>
    </row>
    <row r="227" spans="1:11" ht="66" customHeight="1" thickBot="1" x14ac:dyDescent="0.3">
      <c r="A227" s="591" t="s">
        <v>107</v>
      </c>
      <c r="B227" s="592"/>
      <c r="C227" s="592"/>
      <c r="D227" s="345"/>
      <c r="E227" s="345"/>
      <c r="F227" s="345"/>
      <c r="G227" s="60"/>
      <c r="H227" s="87">
        <f>Lori!C65</f>
        <v>9167</v>
      </c>
      <c r="I227" s="87">
        <f>Lori!D65</f>
        <v>9167</v>
      </c>
      <c r="J227" s="87">
        <f>Lori!E65</f>
        <v>9167</v>
      </c>
      <c r="K227" s="87">
        <f>Lori!F65</f>
        <v>9167</v>
      </c>
    </row>
    <row r="228" spans="1:11" ht="58.5" customHeight="1" thickBot="1" x14ac:dyDescent="0.3">
      <c r="A228" s="593" t="s">
        <v>108</v>
      </c>
      <c r="B228" s="594"/>
      <c r="C228" s="88">
        <f>K227</f>
        <v>9167</v>
      </c>
      <c r="D228" s="88"/>
      <c r="E228" s="88"/>
      <c r="F228" s="88"/>
      <c r="G228" s="60"/>
      <c r="H228" s="63"/>
      <c r="I228" s="63"/>
      <c r="J228" s="63"/>
      <c r="K228" s="64"/>
    </row>
    <row r="229" spans="1:11" ht="126" customHeight="1" thickBot="1" x14ac:dyDescent="0.3">
      <c r="A229" s="593" t="s">
        <v>109</v>
      </c>
      <c r="B229" s="594"/>
      <c r="C229" s="346"/>
      <c r="D229" s="346"/>
      <c r="E229" s="346"/>
      <c r="F229" s="346"/>
      <c r="G229" s="60"/>
      <c r="H229" s="63"/>
      <c r="I229" s="63"/>
      <c r="J229" s="63"/>
      <c r="K229" s="64"/>
    </row>
    <row r="230" spans="1:11" ht="16.5" x14ac:dyDescent="0.25">
      <c r="A230" s="595" t="s">
        <v>80</v>
      </c>
      <c r="B230" s="596"/>
      <c r="C230" s="596"/>
      <c r="D230" s="596"/>
      <c r="E230" s="596"/>
      <c r="F230" s="596"/>
      <c r="G230" s="596"/>
      <c r="H230" s="597"/>
      <c r="I230" s="597"/>
      <c r="J230" s="597"/>
      <c r="K230" s="598"/>
    </row>
    <row r="231" spans="1:11" ht="31.5" customHeight="1" thickBot="1" x14ac:dyDescent="0.35">
      <c r="A231" s="564" t="s">
        <v>1176</v>
      </c>
      <c r="B231" s="565"/>
      <c r="C231" s="565"/>
      <c r="D231" s="565"/>
      <c r="E231" s="565"/>
      <c r="F231" s="565"/>
      <c r="G231" s="565"/>
      <c r="H231" s="565"/>
      <c r="I231" s="565"/>
      <c r="J231" s="565"/>
      <c r="K231" s="566"/>
    </row>
    <row r="232" spans="1:11" ht="16.5" x14ac:dyDescent="0.25">
      <c r="A232" s="595" t="s">
        <v>81</v>
      </c>
      <c r="B232" s="596"/>
      <c r="C232" s="596"/>
      <c r="D232" s="596"/>
      <c r="E232" s="596"/>
      <c r="F232" s="596"/>
      <c r="G232" s="596"/>
      <c r="H232" s="597"/>
      <c r="I232" s="597"/>
      <c r="J232" s="597"/>
      <c r="K232" s="598"/>
    </row>
    <row r="233" spans="1:11" ht="26.25" customHeight="1" thickBot="1" x14ac:dyDescent="0.35">
      <c r="A233" s="564" t="s">
        <v>1177</v>
      </c>
      <c r="B233" s="565"/>
      <c r="C233" s="565"/>
      <c r="D233" s="565"/>
      <c r="E233" s="565"/>
      <c r="F233" s="565"/>
      <c r="G233" s="565"/>
      <c r="H233" s="565"/>
      <c r="I233" s="565"/>
      <c r="J233" s="565"/>
      <c r="K233" s="566"/>
    </row>
  </sheetData>
  <mergeCells count="268">
    <mergeCell ref="A69:B69"/>
    <mergeCell ref="A70:C70"/>
    <mergeCell ref="A71:K71"/>
    <mergeCell ref="A72:K72"/>
    <mergeCell ref="A73:K73"/>
    <mergeCell ref="A74:K74"/>
    <mergeCell ref="A75:K75"/>
    <mergeCell ref="A76:K76"/>
    <mergeCell ref="A12:B13"/>
    <mergeCell ref="C12:K12"/>
    <mergeCell ref="C13:K13"/>
    <mergeCell ref="A14:A15"/>
    <mergeCell ref="B14:B15"/>
    <mergeCell ref="C14:K14"/>
    <mergeCell ref="C15:K15"/>
    <mergeCell ref="A1:K1"/>
    <mergeCell ref="A5:K5"/>
    <mergeCell ref="A7:K7"/>
    <mergeCell ref="A9:C11"/>
    <mergeCell ref="D9:K9"/>
    <mergeCell ref="D10:G10"/>
    <mergeCell ref="H10:K10"/>
    <mergeCell ref="A3:K3"/>
    <mergeCell ref="A91:K91"/>
    <mergeCell ref="A77:B78"/>
    <mergeCell ref="C77:K77"/>
    <mergeCell ref="C78:K78"/>
    <mergeCell ref="A79:A80"/>
    <mergeCell ref="B79:B80"/>
    <mergeCell ref="C79:K79"/>
    <mergeCell ref="C80:K80"/>
    <mergeCell ref="A81:B81"/>
    <mergeCell ref="A82:B82"/>
    <mergeCell ref="A83:C83"/>
    <mergeCell ref="A84:K84"/>
    <mergeCell ref="A85:K85"/>
    <mergeCell ref="A86:K86"/>
    <mergeCell ref="A87:K87"/>
    <mergeCell ref="A88:K88"/>
    <mergeCell ref="A89:K89"/>
    <mergeCell ref="A22:K22"/>
    <mergeCell ref="A23:K23"/>
    <mergeCell ref="A24:K24"/>
    <mergeCell ref="A16:B16"/>
    <mergeCell ref="A17:B17"/>
    <mergeCell ref="A18:C18"/>
    <mergeCell ref="A19:K19"/>
    <mergeCell ref="A20:K20"/>
    <mergeCell ref="A21:K21"/>
    <mergeCell ref="A63:K63"/>
    <mergeCell ref="A64:B65"/>
    <mergeCell ref="C64:K64"/>
    <mergeCell ref="C65:K65"/>
    <mergeCell ref="A66:A67"/>
    <mergeCell ref="B66:B67"/>
    <mergeCell ref="C66:K66"/>
    <mergeCell ref="C67:K67"/>
    <mergeCell ref="A68:B68"/>
    <mergeCell ref="A25:B26"/>
    <mergeCell ref="C25:K25"/>
    <mergeCell ref="C26:K26"/>
    <mergeCell ref="A27:A28"/>
    <mergeCell ref="B27:B28"/>
    <mergeCell ref="C27:K27"/>
    <mergeCell ref="C28:K28"/>
    <mergeCell ref="A44:C44"/>
    <mergeCell ref="A45:K45"/>
    <mergeCell ref="A40:A41"/>
    <mergeCell ref="B40:B41"/>
    <mergeCell ref="C40:K40"/>
    <mergeCell ref="C41:K41"/>
    <mergeCell ref="A42:B42"/>
    <mergeCell ref="A43:B43"/>
    <mergeCell ref="A38:B39"/>
    <mergeCell ref="C38:K38"/>
    <mergeCell ref="C39:K39"/>
    <mergeCell ref="A29:B29"/>
    <mergeCell ref="A30:B30"/>
    <mergeCell ref="A31:C31"/>
    <mergeCell ref="A32:K32"/>
    <mergeCell ref="A33:K33"/>
    <mergeCell ref="A34:K34"/>
    <mergeCell ref="A51:B52"/>
    <mergeCell ref="C51:K51"/>
    <mergeCell ref="C52:K52"/>
    <mergeCell ref="A50:K50"/>
    <mergeCell ref="A46:K46"/>
    <mergeCell ref="A47:K47"/>
    <mergeCell ref="A48:K48"/>
    <mergeCell ref="A49:K49"/>
    <mergeCell ref="A137:K137"/>
    <mergeCell ref="A96:B97"/>
    <mergeCell ref="C96:K96"/>
    <mergeCell ref="C97:K97"/>
    <mergeCell ref="A98:A99"/>
    <mergeCell ref="B98:B99"/>
    <mergeCell ref="C98:K98"/>
    <mergeCell ref="C99:K99"/>
    <mergeCell ref="A100:B100"/>
    <mergeCell ref="A93:C95"/>
    <mergeCell ref="D93:K93"/>
    <mergeCell ref="D94:G94"/>
    <mergeCell ref="A101:K101"/>
    <mergeCell ref="A102:K102"/>
    <mergeCell ref="A103:K103"/>
    <mergeCell ref="A104:B104"/>
    <mergeCell ref="A138:K138"/>
    <mergeCell ref="A139:C141"/>
    <mergeCell ref="D139:K139"/>
    <mergeCell ref="D140:G140"/>
    <mergeCell ref="H140:K140"/>
    <mergeCell ref="A35:K35"/>
    <mergeCell ref="A36:K36"/>
    <mergeCell ref="A37:K37"/>
    <mergeCell ref="A53:A54"/>
    <mergeCell ref="B53:B54"/>
    <mergeCell ref="C53:K53"/>
    <mergeCell ref="C54:K54"/>
    <mergeCell ref="A55:B55"/>
    <mergeCell ref="A56:B56"/>
    <mergeCell ref="A57:C57"/>
    <mergeCell ref="A58:K58"/>
    <mergeCell ref="A59:K59"/>
    <mergeCell ref="A119:K119"/>
    <mergeCell ref="A120:K120"/>
    <mergeCell ref="A121:K121"/>
    <mergeCell ref="A60:K60"/>
    <mergeCell ref="A61:K61"/>
    <mergeCell ref="A62:K62"/>
    <mergeCell ref="H94:K94"/>
    <mergeCell ref="A148:B148"/>
    <mergeCell ref="A149:C149"/>
    <mergeCell ref="A150:B150"/>
    <mergeCell ref="A151:B151"/>
    <mergeCell ref="A152:K152"/>
    <mergeCell ref="A153:K153"/>
    <mergeCell ref="A142:B144"/>
    <mergeCell ref="C142:K142"/>
    <mergeCell ref="C143:K143"/>
    <mergeCell ref="C144:K144"/>
    <mergeCell ref="C145:K145"/>
    <mergeCell ref="A146:B147"/>
    <mergeCell ref="C159:K159"/>
    <mergeCell ref="A160:B160"/>
    <mergeCell ref="A161:B161"/>
    <mergeCell ref="A162:C162"/>
    <mergeCell ref="A163:B163"/>
    <mergeCell ref="A164:B164"/>
    <mergeCell ref="A154:K154"/>
    <mergeCell ref="A155:K155"/>
    <mergeCell ref="A156:B158"/>
    <mergeCell ref="C156:K156"/>
    <mergeCell ref="C157:K157"/>
    <mergeCell ref="C158:K158"/>
    <mergeCell ref="C172:K172"/>
    <mergeCell ref="A173:B173"/>
    <mergeCell ref="A174:B174"/>
    <mergeCell ref="A175:C175"/>
    <mergeCell ref="A176:B176"/>
    <mergeCell ref="A177:B177"/>
    <mergeCell ref="A165:K165"/>
    <mergeCell ref="A166:K166"/>
    <mergeCell ref="A167:K167"/>
    <mergeCell ref="A168:K168"/>
    <mergeCell ref="A169:B171"/>
    <mergeCell ref="C169:K169"/>
    <mergeCell ref="C170:K170"/>
    <mergeCell ref="C171:K171"/>
    <mergeCell ref="B184:B185"/>
    <mergeCell ref="C184:K184"/>
    <mergeCell ref="C185:K185"/>
    <mergeCell ref="A186:B186"/>
    <mergeCell ref="A187:B187"/>
    <mergeCell ref="A178:K178"/>
    <mergeCell ref="A179:K179"/>
    <mergeCell ref="A180:K180"/>
    <mergeCell ref="A181:K181"/>
    <mergeCell ref="A182:B183"/>
    <mergeCell ref="C182:K182"/>
    <mergeCell ref="C183:K183"/>
    <mergeCell ref="A218:K218"/>
    <mergeCell ref="A219:K219"/>
    <mergeCell ref="A220:K220"/>
    <mergeCell ref="A221:B222"/>
    <mergeCell ref="C221:K221"/>
    <mergeCell ref="C222:K222"/>
    <mergeCell ref="A217:K217"/>
    <mergeCell ref="C211:K211"/>
    <mergeCell ref="A212:B212"/>
    <mergeCell ref="A216:B216"/>
    <mergeCell ref="A215:B215"/>
    <mergeCell ref="A214:C214"/>
    <mergeCell ref="A233:K233"/>
    <mergeCell ref="A227:C227"/>
    <mergeCell ref="A230:K230"/>
    <mergeCell ref="A231:K231"/>
    <mergeCell ref="A232:K232"/>
    <mergeCell ref="A228:B228"/>
    <mergeCell ref="A229:B229"/>
    <mergeCell ref="A223:A224"/>
    <mergeCell ref="B223:B224"/>
    <mergeCell ref="C223:K223"/>
    <mergeCell ref="C224:K224"/>
    <mergeCell ref="A225:B225"/>
    <mergeCell ref="A226:B226"/>
    <mergeCell ref="C104:K104"/>
    <mergeCell ref="A105:B105"/>
    <mergeCell ref="A106:K106"/>
    <mergeCell ref="A107:K107"/>
    <mergeCell ref="A108:K108"/>
    <mergeCell ref="A109:K109"/>
    <mergeCell ref="A122:B124"/>
    <mergeCell ref="C122:K122"/>
    <mergeCell ref="C123:K123"/>
    <mergeCell ref="C124:K124"/>
    <mergeCell ref="A110:A111"/>
    <mergeCell ref="B110:B111"/>
    <mergeCell ref="C110:K110"/>
    <mergeCell ref="C111:K111"/>
    <mergeCell ref="A112:B112"/>
    <mergeCell ref="A113:K113"/>
    <mergeCell ref="C125:K125"/>
    <mergeCell ref="A126:B126"/>
    <mergeCell ref="A127:K127"/>
    <mergeCell ref="A128:K128"/>
    <mergeCell ref="A114:K114"/>
    <mergeCell ref="A115:K115"/>
    <mergeCell ref="A116:B116"/>
    <mergeCell ref="C116:K116"/>
    <mergeCell ref="A117:B117"/>
    <mergeCell ref="A118:K118"/>
    <mergeCell ref="A205:K205"/>
    <mergeCell ref="A206:K206"/>
    <mergeCell ref="A207:K207"/>
    <mergeCell ref="A208:B210"/>
    <mergeCell ref="C208:K208"/>
    <mergeCell ref="C209:K209"/>
    <mergeCell ref="C210:K210"/>
    <mergeCell ref="A199:B199"/>
    <mergeCell ref="A200:B200"/>
    <mergeCell ref="A201:C201"/>
    <mergeCell ref="A202:B202"/>
    <mergeCell ref="A203:B203"/>
    <mergeCell ref="A204:K204"/>
    <mergeCell ref="A135:K135"/>
    <mergeCell ref="A129:K129"/>
    <mergeCell ref="A130:B130"/>
    <mergeCell ref="C130:K130"/>
    <mergeCell ref="A131:B131"/>
    <mergeCell ref="A132:K132"/>
    <mergeCell ref="A133:K133"/>
    <mergeCell ref="A134:K134"/>
    <mergeCell ref="A213:B213"/>
    <mergeCell ref="A194:K194"/>
    <mergeCell ref="A195:B196"/>
    <mergeCell ref="C195:K195"/>
    <mergeCell ref="C196:K196"/>
    <mergeCell ref="A197:A198"/>
    <mergeCell ref="B197:B198"/>
    <mergeCell ref="C197:K197"/>
    <mergeCell ref="C198:K198"/>
    <mergeCell ref="A188:C188"/>
    <mergeCell ref="A189:B189"/>
    <mergeCell ref="A190:B190"/>
    <mergeCell ref="A191:K191"/>
    <mergeCell ref="A192:K192"/>
    <mergeCell ref="A193:K193"/>
    <mergeCell ref="A184:A185"/>
  </mergeCells>
  <pageMargins left="0.24" right="0.19" top="0.17" bottom="0.17" header="0.17" footer="0.31496062992126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85" zoomScaleNormal="85" workbookViewId="0">
      <selection activeCell="F9" sqref="F9"/>
    </sheetView>
  </sheetViews>
  <sheetFormatPr defaultRowHeight="15" x14ac:dyDescent="0.25"/>
  <cols>
    <col min="1" max="1" width="6.85546875" style="4" customWidth="1"/>
    <col min="2" max="2" width="48" style="152" customWidth="1"/>
    <col min="3" max="3" width="16.140625" style="4" customWidth="1"/>
    <col min="4" max="4" width="16" style="4" customWidth="1"/>
    <col min="5" max="5" width="15.85546875" style="4" customWidth="1"/>
    <col min="6" max="6" width="16.85546875" style="4" customWidth="1"/>
    <col min="7" max="7" width="18.42578125" style="4" hidden="1" customWidth="1"/>
    <col min="8" max="16384" width="9.140625" style="4"/>
  </cols>
  <sheetData>
    <row r="1" spans="1:7" ht="17.25" customHeight="1" x14ac:dyDescent="0.25">
      <c r="A1" s="536" t="s">
        <v>26</v>
      </c>
      <c r="B1" s="536"/>
      <c r="C1" s="536"/>
      <c r="D1" s="536"/>
      <c r="E1" s="536"/>
      <c r="F1" s="536"/>
    </row>
    <row r="2" spans="1:7" ht="33" customHeight="1" x14ac:dyDescent="0.25">
      <c r="A2" s="536" t="s">
        <v>534</v>
      </c>
      <c r="B2" s="536"/>
      <c r="C2" s="536"/>
      <c r="D2" s="536"/>
      <c r="E2" s="536"/>
      <c r="F2" s="536"/>
    </row>
    <row r="3" spans="1:7" ht="17.25" x14ac:dyDescent="0.25">
      <c r="A3" s="344"/>
      <c r="B3" s="126"/>
      <c r="C3" s="344"/>
      <c r="D3" s="344"/>
      <c r="E3" s="344"/>
    </row>
    <row r="4" spans="1:7" ht="17.25" x14ac:dyDescent="0.25">
      <c r="A4" s="344"/>
      <c r="B4" s="126"/>
      <c r="C4" s="344"/>
      <c r="D4" s="344"/>
      <c r="E4" s="126"/>
    </row>
    <row r="5" spans="1:7" ht="51" customHeight="1" x14ac:dyDescent="0.25">
      <c r="A5" s="537" t="s">
        <v>25</v>
      </c>
      <c r="B5" s="537"/>
      <c r="C5" s="537"/>
      <c r="D5" s="537"/>
      <c r="E5" s="537"/>
      <c r="F5" s="537"/>
    </row>
    <row r="6" spans="1:7" ht="30.75" customHeight="1" x14ac:dyDescent="0.25">
      <c r="A6" s="127"/>
      <c r="B6" s="127"/>
      <c r="C6" s="127"/>
      <c r="D6" s="127"/>
      <c r="E6" s="127"/>
    </row>
    <row r="7" spans="1:7" ht="18" customHeight="1" x14ac:dyDescent="0.25">
      <c r="A7" s="538" t="s">
        <v>5</v>
      </c>
      <c r="B7" s="538"/>
      <c r="C7" s="538"/>
      <c r="D7" s="538"/>
      <c r="E7" s="538"/>
      <c r="F7" s="538"/>
    </row>
    <row r="8" spans="1:7" ht="75" customHeight="1" x14ac:dyDescent="0.25">
      <c r="A8" s="3" t="s">
        <v>1</v>
      </c>
      <c r="B8" s="350" t="s">
        <v>6</v>
      </c>
      <c r="C8" s="128" t="s">
        <v>458</v>
      </c>
      <c r="D8" s="128" t="s">
        <v>16</v>
      </c>
      <c r="E8" s="128" t="s">
        <v>17</v>
      </c>
      <c r="F8" s="3" t="s">
        <v>7</v>
      </c>
    </row>
    <row r="9" spans="1:7" ht="17.25" x14ac:dyDescent="0.25">
      <c r="A9" s="129"/>
      <c r="B9" s="3" t="s">
        <v>0</v>
      </c>
      <c r="C9" s="382">
        <f>C11+C20+C44</f>
        <v>313487.15454999998</v>
      </c>
      <c r="D9" s="382">
        <f t="shared" ref="D9:F9" si="0">D11+D20+D44</f>
        <v>958944.18599999999</v>
      </c>
      <c r="E9" s="382">
        <f t="shared" si="0"/>
        <v>958944.18599999999</v>
      </c>
      <c r="F9" s="382">
        <f t="shared" si="0"/>
        <v>958944.18599999999</v>
      </c>
    </row>
    <row r="10" spans="1:7" ht="17.25" x14ac:dyDescent="0.25">
      <c r="A10" s="129"/>
      <c r="B10" s="129" t="s">
        <v>8</v>
      </c>
      <c r="C10" s="129"/>
      <c r="D10" s="129"/>
      <c r="E10" s="129"/>
      <c r="F10" s="129"/>
    </row>
    <row r="11" spans="1:7" ht="34.5" x14ac:dyDescent="0.25">
      <c r="A11" s="133">
        <v>1</v>
      </c>
      <c r="B11" s="3" t="s">
        <v>12</v>
      </c>
      <c r="C11" s="267">
        <f>SUM(C13:C19)</f>
        <v>133598.10454999999</v>
      </c>
      <c r="D11" s="267">
        <f>SUM(D13:D19)</f>
        <v>216778.08600000001</v>
      </c>
      <c r="E11" s="267">
        <f>SUM(E13:E19)</f>
        <v>216778.08600000001</v>
      </c>
      <c r="F11" s="267">
        <f>SUM(F13:F19)</f>
        <v>216778.08600000001</v>
      </c>
    </row>
    <row r="12" spans="1:7" ht="17.25" x14ac:dyDescent="0.25">
      <c r="A12" s="133"/>
      <c r="B12" s="3" t="s">
        <v>9</v>
      </c>
      <c r="C12" s="267"/>
      <c r="D12" s="267"/>
      <c r="E12" s="267"/>
      <c r="F12" s="267"/>
    </row>
    <row r="13" spans="1:7" s="143" customFormat="1" ht="54" x14ac:dyDescent="0.25">
      <c r="A13" s="144" t="s">
        <v>308</v>
      </c>
      <c r="B13" s="241" t="s">
        <v>584</v>
      </c>
      <c r="C13" s="138">
        <f>D13*80%</f>
        <v>25887.7</v>
      </c>
      <c r="D13" s="324">
        <v>32359.625</v>
      </c>
      <c r="E13" s="324">
        <v>32359.625</v>
      </c>
      <c r="F13" s="324">
        <v>32359.625</v>
      </c>
      <c r="G13" s="449" t="s">
        <v>1008</v>
      </c>
    </row>
    <row r="14" spans="1:7" s="143" customFormat="1" ht="36" x14ac:dyDescent="0.25">
      <c r="A14" s="144" t="s">
        <v>309</v>
      </c>
      <c r="B14" s="241" t="s">
        <v>588</v>
      </c>
      <c r="C14" s="138">
        <f t="shared" ref="C14:C16" si="1">D14*80%</f>
        <v>30312</v>
      </c>
      <c r="D14" s="324">
        <v>37890</v>
      </c>
      <c r="E14" s="324">
        <v>37890</v>
      </c>
      <c r="F14" s="324">
        <v>37890</v>
      </c>
      <c r="G14" s="449" t="s">
        <v>1008</v>
      </c>
    </row>
    <row r="15" spans="1:7" s="143" customFormat="1" ht="36" x14ac:dyDescent="0.25">
      <c r="A15" s="144" t="s">
        <v>310</v>
      </c>
      <c r="B15" s="241" t="s">
        <v>696</v>
      </c>
      <c r="C15" s="138">
        <f t="shared" si="1"/>
        <v>40800</v>
      </c>
      <c r="D15" s="324">
        <v>51000</v>
      </c>
      <c r="E15" s="324">
        <v>51000</v>
      </c>
      <c r="F15" s="324">
        <v>51000</v>
      </c>
      <c r="G15" s="449" t="s">
        <v>1009</v>
      </c>
    </row>
    <row r="16" spans="1:7" s="143" customFormat="1" ht="36" x14ac:dyDescent="0.25">
      <c r="A16" s="144" t="s">
        <v>345</v>
      </c>
      <c r="B16" s="241" t="s">
        <v>585</v>
      </c>
      <c r="C16" s="138">
        <f t="shared" si="1"/>
        <v>18496.420800000004</v>
      </c>
      <c r="D16" s="324">
        <v>23120.526000000002</v>
      </c>
      <c r="E16" s="324">
        <v>23120.526000000002</v>
      </c>
      <c r="F16" s="324">
        <v>23120.526000000002</v>
      </c>
      <c r="G16" s="449" t="s">
        <v>1008</v>
      </c>
    </row>
    <row r="17" spans="1:7" s="143" customFormat="1" ht="48" customHeight="1" x14ac:dyDescent="0.25">
      <c r="A17" s="144" t="s">
        <v>346</v>
      </c>
      <c r="B17" s="241" t="s">
        <v>586</v>
      </c>
      <c r="C17" s="324">
        <f>D17*25%</f>
        <v>5326.9825000000001</v>
      </c>
      <c r="D17" s="138">
        <v>21307.93</v>
      </c>
      <c r="E17" s="138">
        <v>21307.93</v>
      </c>
      <c r="F17" s="138">
        <v>21307.93</v>
      </c>
      <c r="G17" s="449" t="s">
        <v>1008</v>
      </c>
    </row>
    <row r="18" spans="1:7" s="143" customFormat="1" ht="36" x14ac:dyDescent="0.25">
      <c r="A18" s="144" t="s">
        <v>347</v>
      </c>
      <c r="B18" s="241" t="s">
        <v>697</v>
      </c>
      <c r="C18" s="324">
        <f t="shared" ref="C18:C19" si="2">D18*25%</f>
        <v>5825</v>
      </c>
      <c r="D18" s="138">
        <v>23300</v>
      </c>
      <c r="E18" s="138">
        <v>23300</v>
      </c>
      <c r="F18" s="138">
        <v>23300</v>
      </c>
      <c r="G18" s="449" t="s">
        <v>1009</v>
      </c>
    </row>
    <row r="19" spans="1:7" s="143" customFormat="1" ht="36" x14ac:dyDescent="0.25">
      <c r="A19" s="144" t="s">
        <v>348</v>
      </c>
      <c r="B19" s="241" t="s">
        <v>587</v>
      </c>
      <c r="C19" s="324">
        <f t="shared" si="2"/>
        <v>6950.0012500000003</v>
      </c>
      <c r="D19" s="138">
        <v>27800.005000000001</v>
      </c>
      <c r="E19" s="138">
        <v>27800.005000000001</v>
      </c>
      <c r="F19" s="138">
        <v>27800.005000000001</v>
      </c>
      <c r="G19" s="449" t="s">
        <v>1008</v>
      </c>
    </row>
    <row r="20" spans="1:7" ht="34.5" x14ac:dyDescent="0.3">
      <c r="A20" s="306">
        <v>2</v>
      </c>
      <c r="B20" s="151" t="s">
        <v>11</v>
      </c>
      <c r="C20" s="162">
        <f>SUM(C22:C43)</f>
        <v>178339.05</v>
      </c>
      <c r="D20" s="162">
        <f t="shared" ref="D20:E20" si="3">SUM(D22:D43)</f>
        <v>740616.1</v>
      </c>
      <c r="E20" s="162">
        <f t="shared" si="3"/>
        <v>740616.1</v>
      </c>
      <c r="F20" s="162">
        <f>SUM(F22:F43)</f>
        <v>740616.1</v>
      </c>
    </row>
    <row r="21" spans="1:7" ht="18" x14ac:dyDescent="0.25">
      <c r="A21" s="144"/>
      <c r="B21" s="3" t="s">
        <v>9</v>
      </c>
      <c r="C21" s="3"/>
      <c r="D21" s="3"/>
      <c r="E21" s="3"/>
      <c r="F21" s="3"/>
    </row>
    <row r="22" spans="1:7" s="143" customFormat="1" ht="36" x14ac:dyDescent="0.25">
      <c r="A22" s="144" t="s">
        <v>311</v>
      </c>
      <c r="B22" s="241" t="s">
        <v>589</v>
      </c>
      <c r="C22" s="324">
        <f t="shared" ref="C22:C36" si="4">D22*25%</f>
        <v>8269.2250000000004</v>
      </c>
      <c r="D22" s="324">
        <v>33076.9</v>
      </c>
      <c r="E22" s="324">
        <v>33076.9</v>
      </c>
      <c r="F22" s="324">
        <v>33076.9</v>
      </c>
      <c r="G22" s="449" t="s">
        <v>1008</v>
      </c>
    </row>
    <row r="23" spans="1:7" s="143" customFormat="1" ht="36" x14ac:dyDescent="0.25">
      <c r="A23" s="144" t="s">
        <v>312</v>
      </c>
      <c r="B23" s="241" t="s">
        <v>590</v>
      </c>
      <c r="C23" s="324">
        <f t="shared" si="4"/>
        <v>7640.0249999999996</v>
      </c>
      <c r="D23" s="324">
        <v>30560.1</v>
      </c>
      <c r="E23" s="324">
        <v>30560.1</v>
      </c>
      <c r="F23" s="324">
        <v>30560.1</v>
      </c>
      <c r="G23" s="449" t="s">
        <v>1008</v>
      </c>
    </row>
    <row r="24" spans="1:7" s="143" customFormat="1" ht="36" x14ac:dyDescent="0.25">
      <c r="A24" s="144" t="s">
        <v>313</v>
      </c>
      <c r="B24" s="241" t="s">
        <v>591</v>
      </c>
      <c r="C24" s="324">
        <f t="shared" si="4"/>
        <v>7489.6750000000002</v>
      </c>
      <c r="D24" s="324">
        <v>29958.7</v>
      </c>
      <c r="E24" s="324">
        <v>29958.7</v>
      </c>
      <c r="F24" s="324">
        <v>29958.7</v>
      </c>
      <c r="G24" s="449" t="s">
        <v>1008</v>
      </c>
    </row>
    <row r="25" spans="1:7" s="143" customFormat="1" ht="36" x14ac:dyDescent="0.25">
      <c r="A25" s="144" t="s">
        <v>314</v>
      </c>
      <c r="B25" s="241" t="s">
        <v>592</v>
      </c>
      <c r="C25" s="324">
        <f t="shared" si="4"/>
        <v>6925</v>
      </c>
      <c r="D25" s="324">
        <v>27700</v>
      </c>
      <c r="E25" s="324">
        <v>27700</v>
      </c>
      <c r="F25" s="324">
        <v>27700</v>
      </c>
      <c r="G25" s="449" t="s">
        <v>1008</v>
      </c>
    </row>
    <row r="26" spans="1:7" s="143" customFormat="1" ht="36" x14ac:dyDescent="0.25">
      <c r="A26" s="144" t="s">
        <v>315</v>
      </c>
      <c r="B26" s="241" t="s">
        <v>593</v>
      </c>
      <c r="C26" s="324">
        <f t="shared" si="4"/>
        <v>10390</v>
      </c>
      <c r="D26" s="324">
        <v>41560</v>
      </c>
      <c r="E26" s="324">
        <v>41560</v>
      </c>
      <c r="F26" s="324">
        <v>41560</v>
      </c>
      <c r="G26" s="449" t="s">
        <v>1008</v>
      </c>
    </row>
    <row r="27" spans="1:7" s="143" customFormat="1" ht="36" x14ac:dyDescent="0.25">
      <c r="A27" s="144" t="s">
        <v>316</v>
      </c>
      <c r="B27" s="241" t="s">
        <v>699</v>
      </c>
      <c r="C27" s="324">
        <f t="shared" si="4"/>
        <v>10340</v>
      </c>
      <c r="D27" s="324">
        <v>41360</v>
      </c>
      <c r="E27" s="324">
        <v>41360</v>
      </c>
      <c r="F27" s="324">
        <v>41360</v>
      </c>
      <c r="G27" s="449" t="s">
        <v>1008</v>
      </c>
    </row>
    <row r="28" spans="1:7" s="143" customFormat="1" ht="36" x14ac:dyDescent="0.25">
      <c r="A28" s="144" t="s">
        <v>317</v>
      </c>
      <c r="B28" s="241" t="s">
        <v>700</v>
      </c>
      <c r="C28" s="324">
        <f t="shared" si="4"/>
        <v>6107.5</v>
      </c>
      <c r="D28" s="324">
        <v>24430</v>
      </c>
      <c r="E28" s="324">
        <v>24430</v>
      </c>
      <c r="F28" s="324">
        <v>24430</v>
      </c>
      <c r="G28" s="449" t="s">
        <v>1008</v>
      </c>
    </row>
    <row r="29" spans="1:7" s="143" customFormat="1" ht="36" x14ac:dyDescent="0.25">
      <c r="A29" s="144" t="s">
        <v>318</v>
      </c>
      <c r="B29" s="241" t="s">
        <v>698</v>
      </c>
      <c r="C29" s="324">
        <f t="shared" si="4"/>
        <v>6816.85</v>
      </c>
      <c r="D29" s="324">
        <v>27267.4</v>
      </c>
      <c r="E29" s="324">
        <v>27267.4</v>
      </c>
      <c r="F29" s="324">
        <v>27267.4</v>
      </c>
      <c r="G29" s="449" t="s">
        <v>1008</v>
      </c>
    </row>
    <row r="30" spans="1:7" s="143" customFormat="1" ht="36" x14ac:dyDescent="0.25">
      <c r="A30" s="144" t="s">
        <v>319</v>
      </c>
      <c r="B30" s="241" t="s">
        <v>701</v>
      </c>
      <c r="C30" s="324">
        <f t="shared" si="4"/>
        <v>10500</v>
      </c>
      <c r="D30" s="324">
        <v>42000</v>
      </c>
      <c r="E30" s="324">
        <v>42000</v>
      </c>
      <c r="F30" s="324">
        <v>42000</v>
      </c>
      <c r="G30" s="449" t="s">
        <v>1008</v>
      </c>
    </row>
    <row r="31" spans="1:7" s="143" customFormat="1" ht="36" x14ac:dyDescent="0.25">
      <c r="A31" s="144" t="s">
        <v>320</v>
      </c>
      <c r="B31" s="241" t="s">
        <v>702</v>
      </c>
      <c r="C31" s="324">
        <f t="shared" si="4"/>
        <v>4239.55</v>
      </c>
      <c r="D31" s="324">
        <v>16958.2</v>
      </c>
      <c r="E31" s="324">
        <v>16958.2</v>
      </c>
      <c r="F31" s="324">
        <v>16958.2</v>
      </c>
      <c r="G31" s="449" t="s">
        <v>1008</v>
      </c>
    </row>
    <row r="32" spans="1:7" s="143" customFormat="1" ht="36" x14ac:dyDescent="0.25">
      <c r="A32" s="145" t="s">
        <v>321</v>
      </c>
      <c r="B32" s="408" t="s">
        <v>703</v>
      </c>
      <c r="C32" s="409">
        <f t="shared" si="4"/>
        <v>8082.4750000000004</v>
      </c>
      <c r="D32" s="409">
        <v>32329.9</v>
      </c>
      <c r="E32" s="409">
        <v>32329.9</v>
      </c>
      <c r="F32" s="409">
        <v>32329.9</v>
      </c>
      <c r="G32" s="449" t="s">
        <v>1008</v>
      </c>
    </row>
    <row r="33" spans="1:7" s="143" customFormat="1" ht="36" x14ac:dyDescent="0.25">
      <c r="A33" s="145" t="s">
        <v>322</v>
      </c>
      <c r="B33" s="408" t="s">
        <v>704</v>
      </c>
      <c r="C33" s="409">
        <f t="shared" si="4"/>
        <v>5746.25</v>
      </c>
      <c r="D33" s="409">
        <v>22985</v>
      </c>
      <c r="E33" s="409">
        <v>22985</v>
      </c>
      <c r="F33" s="409">
        <v>22985</v>
      </c>
      <c r="G33" s="449" t="s">
        <v>1008</v>
      </c>
    </row>
    <row r="34" spans="1:7" s="143" customFormat="1" ht="36" x14ac:dyDescent="0.25">
      <c r="A34" s="145" t="s">
        <v>323</v>
      </c>
      <c r="B34" s="408" t="s">
        <v>594</v>
      </c>
      <c r="C34" s="409">
        <f t="shared" si="4"/>
        <v>9282.5</v>
      </c>
      <c r="D34" s="409">
        <v>37130</v>
      </c>
      <c r="E34" s="409">
        <v>37130</v>
      </c>
      <c r="F34" s="409">
        <v>37130</v>
      </c>
      <c r="G34" s="449" t="s">
        <v>1008</v>
      </c>
    </row>
    <row r="35" spans="1:7" s="143" customFormat="1" ht="36" x14ac:dyDescent="0.25">
      <c r="A35" s="145" t="s">
        <v>324</v>
      </c>
      <c r="B35" s="408" t="s">
        <v>595</v>
      </c>
      <c r="C35" s="409">
        <v>60</v>
      </c>
      <c r="D35" s="409">
        <v>60</v>
      </c>
      <c r="E35" s="409">
        <v>60</v>
      </c>
      <c r="F35" s="409">
        <v>60</v>
      </c>
      <c r="G35" s="449" t="s">
        <v>1008</v>
      </c>
    </row>
    <row r="36" spans="1:7" s="143" customFormat="1" ht="36" x14ac:dyDescent="0.25">
      <c r="A36" s="145" t="s">
        <v>325</v>
      </c>
      <c r="B36" s="408" t="s">
        <v>596</v>
      </c>
      <c r="C36" s="409">
        <f t="shared" si="4"/>
        <v>34950</v>
      </c>
      <c r="D36" s="409">
        <v>139800</v>
      </c>
      <c r="E36" s="409">
        <v>139800</v>
      </c>
      <c r="F36" s="409">
        <v>139800</v>
      </c>
      <c r="G36" s="449" t="s">
        <v>1008</v>
      </c>
    </row>
    <row r="37" spans="1:7" s="383" customFormat="1" ht="36" x14ac:dyDescent="0.25">
      <c r="A37" s="145" t="s">
        <v>326</v>
      </c>
      <c r="B37" s="408" t="s">
        <v>919</v>
      </c>
      <c r="C37" s="409">
        <v>0</v>
      </c>
      <c r="D37" s="409">
        <v>9600</v>
      </c>
      <c r="E37" s="409">
        <v>9600</v>
      </c>
      <c r="F37" s="409">
        <v>9600</v>
      </c>
      <c r="G37" s="449" t="s">
        <v>1009</v>
      </c>
    </row>
    <row r="38" spans="1:7" s="143" customFormat="1" ht="36" x14ac:dyDescent="0.25">
      <c r="A38" s="145" t="s">
        <v>327</v>
      </c>
      <c r="B38" s="408" t="s">
        <v>920</v>
      </c>
      <c r="C38" s="409">
        <v>0</v>
      </c>
      <c r="D38" s="409">
        <v>17839.900000000001</v>
      </c>
      <c r="E38" s="409">
        <v>17839.900000000001</v>
      </c>
      <c r="F38" s="409">
        <v>17839.900000000001</v>
      </c>
      <c r="G38" s="449" t="s">
        <v>1009</v>
      </c>
    </row>
    <row r="39" spans="1:7" s="143" customFormat="1" ht="36" x14ac:dyDescent="0.25">
      <c r="A39" s="145" t="s">
        <v>328</v>
      </c>
      <c r="B39" s="408" t="s">
        <v>597</v>
      </c>
      <c r="C39" s="409">
        <f t="shared" ref="C39:C43" si="5">D39*25%</f>
        <v>6950</v>
      </c>
      <c r="D39" s="409">
        <v>27800</v>
      </c>
      <c r="E39" s="409">
        <v>27800</v>
      </c>
      <c r="F39" s="409">
        <v>27800</v>
      </c>
      <c r="G39" s="449" t="s">
        <v>1008</v>
      </c>
    </row>
    <row r="40" spans="1:7" s="143" customFormat="1" ht="36" x14ac:dyDescent="0.25">
      <c r="A40" s="145" t="s">
        <v>329</v>
      </c>
      <c r="B40" s="408" t="s">
        <v>598</v>
      </c>
      <c r="C40" s="409">
        <f t="shared" si="5"/>
        <v>11625</v>
      </c>
      <c r="D40" s="409">
        <v>46500</v>
      </c>
      <c r="E40" s="409">
        <v>46500</v>
      </c>
      <c r="F40" s="409">
        <v>46500</v>
      </c>
      <c r="G40" s="449" t="s">
        <v>1008</v>
      </c>
    </row>
    <row r="41" spans="1:7" ht="36" x14ac:dyDescent="0.25">
      <c r="A41" s="145" t="s">
        <v>330</v>
      </c>
      <c r="B41" s="408" t="s">
        <v>599</v>
      </c>
      <c r="C41" s="409">
        <f t="shared" si="5"/>
        <v>9900</v>
      </c>
      <c r="D41" s="409">
        <v>39600</v>
      </c>
      <c r="E41" s="409">
        <v>39600</v>
      </c>
      <c r="F41" s="409">
        <v>39600</v>
      </c>
      <c r="G41" s="449" t="s">
        <v>1008</v>
      </c>
    </row>
    <row r="42" spans="1:7" ht="36" x14ac:dyDescent="0.25">
      <c r="A42" s="145" t="s">
        <v>331</v>
      </c>
      <c r="B42" s="408" t="s">
        <v>600</v>
      </c>
      <c r="C42" s="409">
        <f t="shared" si="5"/>
        <v>4625</v>
      </c>
      <c r="D42" s="409">
        <v>18500</v>
      </c>
      <c r="E42" s="409">
        <v>18500</v>
      </c>
      <c r="F42" s="409">
        <v>18500</v>
      </c>
      <c r="G42" s="449" t="s">
        <v>1008</v>
      </c>
    </row>
    <row r="43" spans="1:7" ht="36" x14ac:dyDescent="0.25">
      <c r="A43" s="145" t="s">
        <v>332</v>
      </c>
      <c r="B43" s="408" t="s">
        <v>601</v>
      </c>
      <c r="C43" s="409">
        <f t="shared" si="5"/>
        <v>8400</v>
      </c>
      <c r="D43" s="409">
        <v>33600</v>
      </c>
      <c r="E43" s="409">
        <v>33600</v>
      </c>
      <c r="F43" s="409">
        <v>33600</v>
      </c>
      <c r="G43" s="449" t="s">
        <v>1008</v>
      </c>
    </row>
    <row r="44" spans="1:7" ht="21.75" customHeight="1" x14ac:dyDescent="0.25">
      <c r="A44" s="9">
        <v>3</v>
      </c>
      <c r="B44" s="125" t="s">
        <v>13</v>
      </c>
      <c r="C44" s="314">
        <v>1550</v>
      </c>
      <c r="D44" s="314">
        <v>1550</v>
      </c>
      <c r="E44" s="314">
        <v>1550</v>
      </c>
      <c r="F44" s="314">
        <v>1550</v>
      </c>
    </row>
  </sheetData>
  <mergeCells count="4">
    <mergeCell ref="A7:F7"/>
    <mergeCell ref="A5:F5"/>
    <mergeCell ref="A1:F1"/>
    <mergeCell ref="A2:F2"/>
  </mergeCells>
  <pageMargins left="0.27559055118110237" right="0.23622047244094491" top="0.15748031496062992" bottom="0.19685039370078741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topLeftCell="A124" workbookViewId="0">
      <selection activeCell="D80" sqref="D80"/>
    </sheetView>
  </sheetViews>
  <sheetFormatPr defaultRowHeight="15" x14ac:dyDescent="0.25"/>
  <cols>
    <col min="1" max="1" width="10.42578125" style="194" customWidth="1"/>
    <col min="2" max="2" width="12.42578125" style="194" customWidth="1"/>
    <col min="3" max="3" width="25.85546875" style="194" customWidth="1"/>
    <col min="4" max="4" width="15.85546875" style="194" customWidth="1"/>
    <col min="5" max="5" width="20.5703125" style="194" customWidth="1"/>
    <col min="6" max="6" width="12.28515625" style="194" customWidth="1"/>
    <col min="7" max="7" width="15" style="194" customWidth="1"/>
    <col min="8" max="8" width="13.85546875" style="194" customWidth="1"/>
    <col min="9" max="9" width="11.140625" style="194" bestFit="1" customWidth="1"/>
    <col min="10" max="256" width="9.140625" style="194"/>
    <col min="257" max="257" width="10.42578125" style="194" customWidth="1"/>
    <col min="258" max="258" width="12.42578125" style="194" customWidth="1"/>
    <col min="259" max="259" width="25.85546875" style="194" customWidth="1"/>
    <col min="260" max="260" width="15.85546875" style="194" customWidth="1"/>
    <col min="261" max="261" width="20.5703125" style="194" customWidth="1"/>
    <col min="262" max="262" width="12.28515625" style="194" customWidth="1"/>
    <col min="263" max="263" width="15" style="194" customWidth="1"/>
    <col min="264" max="264" width="13.85546875" style="194" customWidth="1"/>
    <col min="265" max="265" width="18.5703125" style="194" customWidth="1"/>
    <col min="266" max="512" width="9.140625" style="194"/>
    <col min="513" max="513" width="10.42578125" style="194" customWidth="1"/>
    <col min="514" max="514" width="12.42578125" style="194" customWidth="1"/>
    <col min="515" max="515" width="25.85546875" style="194" customWidth="1"/>
    <col min="516" max="516" width="15.85546875" style="194" customWidth="1"/>
    <col min="517" max="517" width="20.5703125" style="194" customWidth="1"/>
    <col min="518" max="518" width="12.28515625" style="194" customWidth="1"/>
    <col min="519" max="519" width="15" style="194" customWidth="1"/>
    <col min="520" max="520" width="13.85546875" style="194" customWidth="1"/>
    <col min="521" max="521" width="18.5703125" style="194" customWidth="1"/>
    <col min="522" max="768" width="9.140625" style="194"/>
    <col min="769" max="769" width="10.42578125" style="194" customWidth="1"/>
    <col min="770" max="770" width="12.42578125" style="194" customWidth="1"/>
    <col min="771" max="771" width="25.85546875" style="194" customWidth="1"/>
    <col min="772" max="772" width="15.85546875" style="194" customWidth="1"/>
    <col min="773" max="773" width="20.5703125" style="194" customWidth="1"/>
    <col min="774" max="774" width="12.28515625" style="194" customWidth="1"/>
    <col min="775" max="775" width="15" style="194" customWidth="1"/>
    <col min="776" max="776" width="13.85546875" style="194" customWidth="1"/>
    <col min="777" max="777" width="18.5703125" style="194" customWidth="1"/>
    <col min="778" max="1024" width="9.140625" style="194"/>
    <col min="1025" max="1025" width="10.42578125" style="194" customWidth="1"/>
    <col min="1026" max="1026" width="12.42578125" style="194" customWidth="1"/>
    <col min="1027" max="1027" width="25.85546875" style="194" customWidth="1"/>
    <col min="1028" max="1028" width="15.85546875" style="194" customWidth="1"/>
    <col min="1029" max="1029" width="20.5703125" style="194" customWidth="1"/>
    <col min="1030" max="1030" width="12.28515625" style="194" customWidth="1"/>
    <col min="1031" max="1031" width="15" style="194" customWidth="1"/>
    <col min="1032" max="1032" width="13.85546875" style="194" customWidth="1"/>
    <col min="1033" max="1033" width="18.5703125" style="194" customWidth="1"/>
    <col min="1034" max="1280" width="9.140625" style="194"/>
    <col min="1281" max="1281" width="10.42578125" style="194" customWidth="1"/>
    <col min="1282" max="1282" width="12.42578125" style="194" customWidth="1"/>
    <col min="1283" max="1283" width="25.85546875" style="194" customWidth="1"/>
    <col min="1284" max="1284" width="15.85546875" style="194" customWidth="1"/>
    <col min="1285" max="1285" width="20.5703125" style="194" customWidth="1"/>
    <col min="1286" max="1286" width="12.28515625" style="194" customWidth="1"/>
    <col min="1287" max="1287" width="15" style="194" customWidth="1"/>
    <col min="1288" max="1288" width="13.85546875" style="194" customWidth="1"/>
    <col min="1289" max="1289" width="18.5703125" style="194" customWidth="1"/>
    <col min="1290" max="1536" width="9.140625" style="194"/>
    <col min="1537" max="1537" width="10.42578125" style="194" customWidth="1"/>
    <col min="1538" max="1538" width="12.42578125" style="194" customWidth="1"/>
    <col min="1539" max="1539" width="25.85546875" style="194" customWidth="1"/>
    <col min="1540" max="1540" width="15.85546875" style="194" customWidth="1"/>
    <col min="1541" max="1541" width="20.5703125" style="194" customWidth="1"/>
    <col min="1542" max="1542" width="12.28515625" style="194" customWidth="1"/>
    <col min="1543" max="1543" width="15" style="194" customWidth="1"/>
    <col min="1544" max="1544" width="13.85546875" style="194" customWidth="1"/>
    <col min="1545" max="1545" width="18.5703125" style="194" customWidth="1"/>
    <col min="1546" max="1792" width="9.140625" style="194"/>
    <col min="1793" max="1793" width="10.42578125" style="194" customWidth="1"/>
    <col min="1794" max="1794" width="12.42578125" style="194" customWidth="1"/>
    <col min="1795" max="1795" width="25.85546875" style="194" customWidth="1"/>
    <col min="1796" max="1796" width="15.85546875" style="194" customWidth="1"/>
    <col min="1797" max="1797" width="20.5703125" style="194" customWidth="1"/>
    <col min="1798" max="1798" width="12.28515625" style="194" customWidth="1"/>
    <col min="1799" max="1799" width="15" style="194" customWidth="1"/>
    <col min="1800" max="1800" width="13.85546875" style="194" customWidth="1"/>
    <col min="1801" max="1801" width="18.5703125" style="194" customWidth="1"/>
    <col min="1802" max="2048" width="9.140625" style="194"/>
    <col min="2049" max="2049" width="10.42578125" style="194" customWidth="1"/>
    <col min="2050" max="2050" width="12.42578125" style="194" customWidth="1"/>
    <col min="2051" max="2051" width="25.85546875" style="194" customWidth="1"/>
    <col min="2052" max="2052" width="15.85546875" style="194" customWidth="1"/>
    <col min="2053" max="2053" width="20.5703125" style="194" customWidth="1"/>
    <col min="2054" max="2054" width="12.28515625" style="194" customWidth="1"/>
    <col min="2055" max="2055" width="15" style="194" customWidth="1"/>
    <col min="2056" max="2056" width="13.85546875" style="194" customWidth="1"/>
    <col min="2057" max="2057" width="18.5703125" style="194" customWidth="1"/>
    <col min="2058" max="2304" width="9.140625" style="194"/>
    <col min="2305" max="2305" width="10.42578125" style="194" customWidth="1"/>
    <col min="2306" max="2306" width="12.42578125" style="194" customWidth="1"/>
    <col min="2307" max="2307" width="25.85546875" style="194" customWidth="1"/>
    <col min="2308" max="2308" width="15.85546875" style="194" customWidth="1"/>
    <col min="2309" max="2309" width="20.5703125" style="194" customWidth="1"/>
    <col min="2310" max="2310" width="12.28515625" style="194" customWidth="1"/>
    <col min="2311" max="2311" width="15" style="194" customWidth="1"/>
    <col min="2312" max="2312" width="13.85546875" style="194" customWidth="1"/>
    <col min="2313" max="2313" width="18.5703125" style="194" customWidth="1"/>
    <col min="2314" max="2560" width="9.140625" style="194"/>
    <col min="2561" max="2561" width="10.42578125" style="194" customWidth="1"/>
    <col min="2562" max="2562" width="12.42578125" style="194" customWidth="1"/>
    <col min="2563" max="2563" width="25.85546875" style="194" customWidth="1"/>
    <col min="2564" max="2564" width="15.85546875" style="194" customWidth="1"/>
    <col min="2565" max="2565" width="20.5703125" style="194" customWidth="1"/>
    <col min="2566" max="2566" width="12.28515625" style="194" customWidth="1"/>
    <col min="2567" max="2567" width="15" style="194" customWidth="1"/>
    <col min="2568" max="2568" width="13.85546875" style="194" customWidth="1"/>
    <col min="2569" max="2569" width="18.5703125" style="194" customWidth="1"/>
    <col min="2570" max="2816" width="9.140625" style="194"/>
    <col min="2817" max="2817" width="10.42578125" style="194" customWidth="1"/>
    <col min="2818" max="2818" width="12.42578125" style="194" customWidth="1"/>
    <col min="2819" max="2819" width="25.85546875" style="194" customWidth="1"/>
    <col min="2820" max="2820" width="15.85546875" style="194" customWidth="1"/>
    <col min="2821" max="2821" width="20.5703125" style="194" customWidth="1"/>
    <col min="2822" max="2822" width="12.28515625" style="194" customWidth="1"/>
    <col min="2823" max="2823" width="15" style="194" customWidth="1"/>
    <col min="2824" max="2824" width="13.85546875" style="194" customWidth="1"/>
    <col min="2825" max="2825" width="18.5703125" style="194" customWidth="1"/>
    <col min="2826" max="3072" width="9.140625" style="194"/>
    <col min="3073" max="3073" width="10.42578125" style="194" customWidth="1"/>
    <col min="3074" max="3074" width="12.42578125" style="194" customWidth="1"/>
    <col min="3075" max="3075" width="25.85546875" style="194" customWidth="1"/>
    <col min="3076" max="3076" width="15.85546875" style="194" customWidth="1"/>
    <col min="3077" max="3077" width="20.5703125" style="194" customWidth="1"/>
    <col min="3078" max="3078" width="12.28515625" style="194" customWidth="1"/>
    <col min="3079" max="3079" width="15" style="194" customWidth="1"/>
    <col min="3080" max="3080" width="13.85546875" style="194" customWidth="1"/>
    <col min="3081" max="3081" width="18.5703125" style="194" customWidth="1"/>
    <col min="3082" max="3328" width="9.140625" style="194"/>
    <col min="3329" max="3329" width="10.42578125" style="194" customWidth="1"/>
    <col min="3330" max="3330" width="12.42578125" style="194" customWidth="1"/>
    <col min="3331" max="3331" width="25.85546875" style="194" customWidth="1"/>
    <col min="3332" max="3332" width="15.85546875" style="194" customWidth="1"/>
    <col min="3333" max="3333" width="20.5703125" style="194" customWidth="1"/>
    <col min="3334" max="3334" width="12.28515625" style="194" customWidth="1"/>
    <col min="3335" max="3335" width="15" style="194" customWidth="1"/>
    <col min="3336" max="3336" width="13.85546875" style="194" customWidth="1"/>
    <col min="3337" max="3337" width="18.5703125" style="194" customWidth="1"/>
    <col min="3338" max="3584" width="9.140625" style="194"/>
    <col min="3585" max="3585" width="10.42578125" style="194" customWidth="1"/>
    <col min="3586" max="3586" width="12.42578125" style="194" customWidth="1"/>
    <col min="3587" max="3587" width="25.85546875" style="194" customWidth="1"/>
    <col min="3588" max="3588" width="15.85546875" style="194" customWidth="1"/>
    <col min="3589" max="3589" width="20.5703125" style="194" customWidth="1"/>
    <col min="3590" max="3590" width="12.28515625" style="194" customWidth="1"/>
    <col min="3591" max="3591" width="15" style="194" customWidth="1"/>
    <col min="3592" max="3592" width="13.85546875" style="194" customWidth="1"/>
    <col min="3593" max="3593" width="18.5703125" style="194" customWidth="1"/>
    <col min="3594" max="3840" width="9.140625" style="194"/>
    <col min="3841" max="3841" width="10.42578125" style="194" customWidth="1"/>
    <col min="3842" max="3842" width="12.42578125" style="194" customWidth="1"/>
    <col min="3843" max="3843" width="25.85546875" style="194" customWidth="1"/>
    <col min="3844" max="3844" width="15.85546875" style="194" customWidth="1"/>
    <col min="3845" max="3845" width="20.5703125" style="194" customWidth="1"/>
    <col min="3846" max="3846" width="12.28515625" style="194" customWidth="1"/>
    <col min="3847" max="3847" width="15" style="194" customWidth="1"/>
    <col min="3848" max="3848" width="13.85546875" style="194" customWidth="1"/>
    <col min="3849" max="3849" width="18.5703125" style="194" customWidth="1"/>
    <col min="3850" max="4096" width="9.140625" style="194"/>
    <col min="4097" max="4097" width="10.42578125" style="194" customWidth="1"/>
    <col min="4098" max="4098" width="12.42578125" style="194" customWidth="1"/>
    <col min="4099" max="4099" width="25.85546875" style="194" customWidth="1"/>
    <col min="4100" max="4100" width="15.85546875" style="194" customWidth="1"/>
    <col min="4101" max="4101" width="20.5703125" style="194" customWidth="1"/>
    <col min="4102" max="4102" width="12.28515625" style="194" customWidth="1"/>
    <col min="4103" max="4103" width="15" style="194" customWidth="1"/>
    <col min="4104" max="4104" width="13.85546875" style="194" customWidth="1"/>
    <col min="4105" max="4105" width="18.5703125" style="194" customWidth="1"/>
    <col min="4106" max="4352" width="9.140625" style="194"/>
    <col min="4353" max="4353" width="10.42578125" style="194" customWidth="1"/>
    <col min="4354" max="4354" width="12.42578125" style="194" customWidth="1"/>
    <col min="4355" max="4355" width="25.85546875" style="194" customWidth="1"/>
    <col min="4356" max="4356" width="15.85546875" style="194" customWidth="1"/>
    <col min="4357" max="4357" width="20.5703125" style="194" customWidth="1"/>
    <col min="4358" max="4358" width="12.28515625" style="194" customWidth="1"/>
    <col min="4359" max="4359" width="15" style="194" customWidth="1"/>
    <col min="4360" max="4360" width="13.85546875" style="194" customWidth="1"/>
    <col min="4361" max="4361" width="18.5703125" style="194" customWidth="1"/>
    <col min="4362" max="4608" width="9.140625" style="194"/>
    <col min="4609" max="4609" width="10.42578125" style="194" customWidth="1"/>
    <col min="4610" max="4610" width="12.42578125" style="194" customWidth="1"/>
    <col min="4611" max="4611" width="25.85546875" style="194" customWidth="1"/>
    <col min="4612" max="4612" width="15.85546875" style="194" customWidth="1"/>
    <col min="4613" max="4613" width="20.5703125" style="194" customWidth="1"/>
    <col min="4614" max="4614" width="12.28515625" style="194" customWidth="1"/>
    <col min="4615" max="4615" width="15" style="194" customWidth="1"/>
    <col min="4616" max="4616" width="13.85546875" style="194" customWidth="1"/>
    <col min="4617" max="4617" width="18.5703125" style="194" customWidth="1"/>
    <col min="4618" max="4864" width="9.140625" style="194"/>
    <col min="4865" max="4865" width="10.42578125" style="194" customWidth="1"/>
    <col min="4866" max="4866" width="12.42578125" style="194" customWidth="1"/>
    <col min="4867" max="4867" width="25.85546875" style="194" customWidth="1"/>
    <col min="4868" max="4868" width="15.85546875" style="194" customWidth="1"/>
    <col min="4869" max="4869" width="20.5703125" style="194" customWidth="1"/>
    <col min="4870" max="4870" width="12.28515625" style="194" customWidth="1"/>
    <col min="4871" max="4871" width="15" style="194" customWidth="1"/>
    <col min="4872" max="4872" width="13.85546875" style="194" customWidth="1"/>
    <col min="4873" max="4873" width="18.5703125" style="194" customWidth="1"/>
    <col min="4874" max="5120" width="9.140625" style="194"/>
    <col min="5121" max="5121" width="10.42578125" style="194" customWidth="1"/>
    <col min="5122" max="5122" width="12.42578125" style="194" customWidth="1"/>
    <col min="5123" max="5123" width="25.85546875" style="194" customWidth="1"/>
    <col min="5124" max="5124" width="15.85546875" style="194" customWidth="1"/>
    <col min="5125" max="5125" width="20.5703125" style="194" customWidth="1"/>
    <col min="5126" max="5126" width="12.28515625" style="194" customWidth="1"/>
    <col min="5127" max="5127" width="15" style="194" customWidth="1"/>
    <col min="5128" max="5128" width="13.85546875" style="194" customWidth="1"/>
    <col min="5129" max="5129" width="18.5703125" style="194" customWidth="1"/>
    <col min="5130" max="5376" width="9.140625" style="194"/>
    <col min="5377" max="5377" width="10.42578125" style="194" customWidth="1"/>
    <col min="5378" max="5378" width="12.42578125" style="194" customWidth="1"/>
    <col min="5379" max="5379" width="25.85546875" style="194" customWidth="1"/>
    <col min="5380" max="5380" width="15.85546875" style="194" customWidth="1"/>
    <col min="5381" max="5381" width="20.5703125" style="194" customWidth="1"/>
    <col min="5382" max="5382" width="12.28515625" style="194" customWidth="1"/>
    <col min="5383" max="5383" width="15" style="194" customWidth="1"/>
    <col min="5384" max="5384" width="13.85546875" style="194" customWidth="1"/>
    <col min="5385" max="5385" width="18.5703125" style="194" customWidth="1"/>
    <col min="5386" max="5632" width="9.140625" style="194"/>
    <col min="5633" max="5633" width="10.42578125" style="194" customWidth="1"/>
    <col min="5634" max="5634" width="12.42578125" style="194" customWidth="1"/>
    <col min="5635" max="5635" width="25.85546875" style="194" customWidth="1"/>
    <col min="5636" max="5636" width="15.85546875" style="194" customWidth="1"/>
    <col min="5637" max="5637" width="20.5703125" style="194" customWidth="1"/>
    <col min="5638" max="5638" width="12.28515625" style="194" customWidth="1"/>
    <col min="5639" max="5639" width="15" style="194" customWidth="1"/>
    <col min="5640" max="5640" width="13.85546875" style="194" customWidth="1"/>
    <col min="5641" max="5641" width="18.5703125" style="194" customWidth="1"/>
    <col min="5642" max="5888" width="9.140625" style="194"/>
    <col min="5889" max="5889" width="10.42578125" style="194" customWidth="1"/>
    <col min="5890" max="5890" width="12.42578125" style="194" customWidth="1"/>
    <col min="5891" max="5891" width="25.85546875" style="194" customWidth="1"/>
    <col min="5892" max="5892" width="15.85546875" style="194" customWidth="1"/>
    <col min="5893" max="5893" width="20.5703125" style="194" customWidth="1"/>
    <col min="5894" max="5894" width="12.28515625" style="194" customWidth="1"/>
    <col min="5895" max="5895" width="15" style="194" customWidth="1"/>
    <col min="5896" max="5896" width="13.85546875" style="194" customWidth="1"/>
    <col min="5897" max="5897" width="18.5703125" style="194" customWidth="1"/>
    <col min="5898" max="6144" width="9.140625" style="194"/>
    <col min="6145" max="6145" width="10.42578125" style="194" customWidth="1"/>
    <col min="6146" max="6146" width="12.42578125" style="194" customWidth="1"/>
    <col min="6147" max="6147" width="25.85546875" style="194" customWidth="1"/>
    <col min="6148" max="6148" width="15.85546875" style="194" customWidth="1"/>
    <col min="6149" max="6149" width="20.5703125" style="194" customWidth="1"/>
    <col min="6150" max="6150" width="12.28515625" style="194" customWidth="1"/>
    <col min="6151" max="6151" width="15" style="194" customWidth="1"/>
    <col min="6152" max="6152" width="13.85546875" style="194" customWidth="1"/>
    <col min="6153" max="6153" width="18.5703125" style="194" customWidth="1"/>
    <col min="6154" max="6400" width="9.140625" style="194"/>
    <col min="6401" max="6401" width="10.42578125" style="194" customWidth="1"/>
    <col min="6402" max="6402" width="12.42578125" style="194" customWidth="1"/>
    <col min="6403" max="6403" width="25.85546875" style="194" customWidth="1"/>
    <col min="6404" max="6404" width="15.85546875" style="194" customWidth="1"/>
    <col min="6405" max="6405" width="20.5703125" style="194" customWidth="1"/>
    <col min="6406" max="6406" width="12.28515625" style="194" customWidth="1"/>
    <col min="6407" max="6407" width="15" style="194" customWidth="1"/>
    <col min="6408" max="6408" width="13.85546875" style="194" customWidth="1"/>
    <col min="6409" max="6409" width="18.5703125" style="194" customWidth="1"/>
    <col min="6410" max="6656" width="9.140625" style="194"/>
    <col min="6657" max="6657" width="10.42578125" style="194" customWidth="1"/>
    <col min="6658" max="6658" width="12.42578125" style="194" customWidth="1"/>
    <col min="6659" max="6659" width="25.85546875" style="194" customWidth="1"/>
    <col min="6660" max="6660" width="15.85546875" style="194" customWidth="1"/>
    <col min="6661" max="6661" width="20.5703125" style="194" customWidth="1"/>
    <col min="6662" max="6662" width="12.28515625" style="194" customWidth="1"/>
    <col min="6663" max="6663" width="15" style="194" customWidth="1"/>
    <col min="6664" max="6664" width="13.85546875" style="194" customWidth="1"/>
    <col min="6665" max="6665" width="18.5703125" style="194" customWidth="1"/>
    <col min="6666" max="6912" width="9.140625" style="194"/>
    <col min="6913" max="6913" width="10.42578125" style="194" customWidth="1"/>
    <col min="6914" max="6914" width="12.42578125" style="194" customWidth="1"/>
    <col min="6915" max="6915" width="25.85546875" style="194" customWidth="1"/>
    <col min="6916" max="6916" width="15.85546875" style="194" customWidth="1"/>
    <col min="6917" max="6917" width="20.5703125" style="194" customWidth="1"/>
    <col min="6918" max="6918" width="12.28515625" style="194" customWidth="1"/>
    <col min="6919" max="6919" width="15" style="194" customWidth="1"/>
    <col min="6920" max="6920" width="13.85546875" style="194" customWidth="1"/>
    <col min="6921" max="6921" width="18.5703125" style="194" customWidth="1"/>
    <col min="6922" max="7168" width="9.140625" style="194"/>
    <col min="7169" max="7169" width="10.42578125" style="194" customWidth="1"/>
    <col min="7170" max="7170" width="12.42578125" style="194" customWidth="1"/>
    <col min="7171" max="7171" width="25.85546875" style="194" customWidth="1"/>
    <col min="7172" max="7172" width="15.85546875" style="194" customWidth="1"/>
    <col min="7173" max="7173" width="20.5703125" style="194" customWidth="1"/>
    <col min="7174" max="7174" width="12.28515625" style="194" customWidth="1"/>
    <col min="7175" max="7175" width="15" style="194" customWidth="1"/>
    <col min="7176" max="7176" width="13.85546875" style="194" customWidth="1"/>
    <col min="7177" max="7177" width="18.5703125" style="194" customWidth="1"/>
    <col min="7178" max="7424" width="9.140625" style="194"/>
    <col min="7425" max="7425" width="10.42578125" style="194" customWidth="1"/>
    <col min="7426" max="7426" width="12.42578125" style="194" customWidth="1"/>
    <col min="7427" max="7427" width="25.85546875" style="194" customWidth="1"/>
    <col min="7428" max="7428" width="15.85546875" style="194" customWidth="1"/>
    <col min="7429" max="7429" width="20.5703125" style="194" customWidth="1"/>
    <col min="7430" max="7430" width="12.28515625" style="194" customWidth="1"/>
    <col min="7431" max="7431" width="15" style="194" customWidth="1"/>
    <col min="7432" max="7432" width="13.85546875" style="194" customWidth="1"/>
    <col min="7433" max="7433" width="18.5703125" style="194" customWidth="1"/>
    <col min="7434" max="7680" width="9.140625" style="194"/>
    <col min="7681" max="7681" width="10.42578125" style="194" customWidth="1"/>
    <col min="7682" max="7682" width="12.42578125" style="194" customWidth="1"/>
    <col min="7683" max="7683" width="25.85546875" style="194" customWidth="1"/>
    <col min="7684" max="7684" width="15.85546875" style="194" customWidth="1"/>
    <col min="7685" max="7685" width="20.5703125" style="194" customWidth="1"/>
    <col min="7686" max="7686" width="12.28515625" style="194" customWidth="1"/>
    <col min="7687" max="7687" width="15" style="194" customWidth="1"/>
    <col min="7688" max="7688" width="13.85546875" style="194" customWidth="1"/>
    <col min="7689" max="7689" width="18.5703125" style="194" customWidth="1"/>
    <col min="7690" max="7936" width="9.140625" style="194"/>
    <col min="7937" max="7937" width="10.42578125" style="194" customWidth="1"/>
    <col min="7938" max="7938" width="12.42578125" style="194" customWidth="1"/>
    <col min="7939" max="7939" width="25.85546875" style="194" customWidth="1"/>
    <col min="7940" max="7940" width="15.85546875" style="194" customWidth="1"/>
    <col min="7941" max="7941" width="20.5703125" style="194" customWidth="1"/>
    <col min="7942" max="7942" width="12.28515625" style="194" customWidth="1"/>
    <col min="7943" max="7943" width="15" style="194" customWidth="1"/>
    <col min="7944" max="7944" width="13.85546875" style="194" customWidth="1"/>
    <col min="7945" max="7945" width="18.5703125" style="194" customWidth="1"/>
    <col min="7946" max="8192" width="9.140625" style="194"/>
    <col min="8193" max="8193" width="10.42578125" style="194" customWidth="1"/>
    <col min="8194" max="8194" width="12.42578125" style="194" customWidth="1"/>
    <col min="8195" max="8195" width="25.85546875" style="194" customWidth="1"/>
    <col min="8196" max="8196" width="15.85546875" style="194" customWidth="1"/>
    <col min="8197" max="8197" width="20.5703125" style="194" customWidth="1"/>
    <col min="8198" max="8198" width="12.28515625" style="194" customWidth="1"/>
    <col min="8199" max="8199" width="15" style="194" customWidth="1"/>
    <col min="8200" max="8200" width="13.85546875" style="194" customWidth="1"/>
    <col min="8201" max="8201" width="18.5703125" style="194" customWidth="1"/>
    <col min="8202" max="8448" width="9.140625" style="194"/>
    <col min="8449" max="8449" width="10.42578125" style="194" customWidth="1"/>
    <col min="8450" max="8450" width="12.42578125" style="194" customWidth="1"/>
    <col min="8451" max="8451" width="25.85546875" style="194" customWidth="1"/>
    <col min="8452" max="8452" width="15.85546875" style="194" customWidth="1"/>
    <col min="8453" max="8453" width="20.5703125" style="194" customWidth="1"/>
    <col min="8454" max="8454" width="12.28515625" style="194" customWidth="1"/>
    <col min="8455" max="8455" width="15" style="194" customWidth="1"/>
    <col min="8456" max="8456" width="13.85546875" style="194" customWidth="1"/>
    <col min="8457" max="8457" width="18.5703125" style="194" customWidth="1"/>
    <col min="8458" max="8704" width="9.140625" style="194"/>
    <col min="8705" max="8705" width="10.42578125" style="194" customWidth="1"/>
    <col min="8706" max="8706" width="12.42578125" style="194" customWidth="1"/>
    <col min="8707" max="8707" width="25.85546875" style="194" customWidth="1"/>
    <col min="8708" max="8708" width="15.85546875" style="194" customWidth="1"/>
    <col min="8709" max="8709" width="20.5703125" style="194" customWidth="1"/>
    <col min="8710" max="8710" width="12.28515625" style="194" customWidth="1"/>
    <col min="8711" max="8711" width="15" style="194" customWidth="1"/>
    <col min="8712" max="8712" width="13.85546875" style="194" customWidth="1"/>
    <col min="8713" max="8713" width="18.5703125" style="194" customWidth="1"/>
    <col min="8714" max="8960" width="9.140625" style="194"/>
    <col min="8961" max="8961" width="10.42578125" style="194" customWidth="1"/>
    <col min="8962" max="8962" width="12.42578125" style="194" customWidth="1"/>
    <col min="8963" max="8963" width="25.85546875" style="194" customWidth="1"/>
    <col min="8964" max="8964" width="15.85546875" style="194" customWidth="1"/>
    <col min="8965" max="8965" width="20.5703125" style="194" customWidth="1"/>
    <col min="8966" max="8966" width="12.28515625" style="194" customWidth="1"/>
    <col min="8967" max="8967" width="15" style="194" customWidth="1"/>
    <col min="8968" max="8968" width="13.85546875" style="194" customWidth="1"/>
    <col min="8969" max="8969" width="18.5703125" style="194" customWidth="1"/>
    <col min="8970" max="9216" width="9.140625" style="194"/>
    <col min="9217" max="9217" width="10.42578125" style="194" customWidth="1"/>
    <col min="9218" max="9218" width="12.42578125" style="194" customWidth="1"/>
    <col min="9219" max="9219" width="25.85546875" style="194" customWidth="1"/>
    <col min="9220" max="9220" width="15.85546875" style="194" customWidth="1"/>
    <col min="9221" max="9221" width="20.5703125" style="194" customWidth="1"/>
    <col min="9222" max="9222" width="12.28515625" style="194" customWidth="1"/>
    <col min="9223" max="9223" width="15" style="194" customWidth="1"/>
    <col min="9224" max="9224" width="13.85546875" style="194" customWidth="1"/>
    <col min="9225" max="9225" width="18.5703125" style="194" customWidth="1"/>
    <col min="9226" max="9472" width="9.140625" style="194"/>
    <col min="9473" max="9473" width="10.42578125" style="194" customWidth="1"/>
    <col min="9474" max="9474" width="12.42578125" style="194" customWidth="1"/>
    <col min="9475" max="9475" width="25.85546875" style="194" customWidth="1"/>
    <col min="9476" max="9476" width="15.85546875" style="194" customWidth="1"/>
    <col min="9477" max="9477" width="20.5703125" style="194" customWidth="1"/>
    <col min="9478" max="9478" width="12.28515625" style="194" customWidth="1"/>
    <col min="9479" max="9479" width="15" style="194" customWidth="1"/>
    <col min="9480" max="9480" width="13.85546875" style="194" customWidth="1"/>
    <col min="9481" max="9481" width="18.5703125" style="194" customWidth="1"/>
    <col min="9482" max="9728" width="9.140625" style="194"/>
    <col min="9729" max="9729" width="10.42578125" style="194" customWidth="1"/>
    <col min="9730" max="9730" width="12.42578125" style="194" customWidth="1"/>
    <col min="9731" max="9731" width="25.85546875" style="194" customWidth="1"/>
    <col min="9732" max="9732" width="15.85546875" style="194" customWidth="1"/>
    <col min="9733" max="9733" width="20.5703125" style="194" customWidth="1"/>
    <col min="9734" max="9734" width="12.28515625" style="194" customWidth="1"/>
    <col min="9735" max="9735" width="15" style="194" customWidth="1"/>
    <col min="9736" max="9736" width="13.85546875" style="194" customWidth="1"/>
    <col min="9737" max="9737" width="18.5703125" style="194" customWidth="1"/>
    <col min="9738" max="9984" width="9.140625" style="194"/>
    <col min="9985" max="9985" width="10.42578125" style="194" customWidth="1"/>
    <col min="9986" max="9986" width="12.42578125" style="194" customWidth="1"/>
    <col min="9987" max="9987" width="25.85546875" style="194" customWidth="1"/>
    <col min="9988" max="9988" width="15.85546875" style="194" customWidth="1"/>
    <col min="9989" max="9989" width="20.5703125" style="194" customWidth="1"/>
    <col min="9990" max="9990" width="12.28515625" style="194" customWidth="1"/>
    <col min="9991" max="9991" width="15" style="194" customWidth="1"/>
    <col min="9992" max="9992" width="13.85546875" style="194" customWidth="1"/>
    <col min="9993" max="9993" width="18.5703125" style="194" customWidth="1"/>
    <col min="9994" max="10240" width="9.140625" style="194"/>
    <col min="10241" max="10241" width="10.42578125" style="194" customWidth="1"/>
    <col min="10242" max="10242" width="12.42578125" style="194" customWidth="1"/>
    <col min="10243" max="10243" width="25.85546875" style="194" customWidth="1"/>
    <col min="10244" max="10244" width="15.85546875" style="194" customWidth="1"/>
    <col min="10245" max="10245" width="20.5703125" style="194" customWidth="1"/>
    <col min="10246" max="10246" width="12.28515625" style="194" customWidth="1"/>
    <col min="10247" max="10247" width="15" style="194" customWidth="1"/>
    <col min="10248" max="10248" width="13.85546875" style="194" customWidth="1"/>
    <col min="10249" max="10249" width="18.5703125" style="194" customWidth="1"/>
    <col min="10250" max="10496" width="9.140625" style="194"/>
    <col min="10497" max="10497" width="10.42578125" style="194" customWidth="1"/>
    <col min="10498" max="10498" width="12.42578125" style="194" customWidth="1"/>
    <col min="10499" max="10499" width="25.85546875" style="194" customWidth="1"/>
    <col min="10500" max="10500" width="15.85546875" style="194" customWidth="1"/>
    <col min="10501" max="10501" width="20.5703125" style="194" customWidth="1"/>
    <col min="10502" max="10502" width="12.28515625" style="194" customWidth="1"/>
    <col min="10503" max="10503" width="15" style="194" customWidth="1"/>
    <col min="10504" max="10504" width="13.85546875" style="194" customWidth="1"/>
    <col min="10505" max="10505" width="18.5703125" style="194" customWidth="1"/>
    <col min="10506" max="10752" width="9.140625" style="194"/>
    <col min="10753" max="10753" width="10.42578125" style="194" customWidth="1"/>
    <col min="10754" max="10754" width="12.42578125" style="194" customWidth="1"/>
    <col min="10755" max="10755" width="25.85546875" style="194" customWidth="1"/>
    <col min="10756" max="10756" width="15.85546875" style="194" customWidth="1"/>
    <col min="10757" max="10757" width="20.5703125" style="194" customWidth="1"/>
    <col min="10758" max="10758" width="12.28515625" style="194" customWidth="1"/>
    <col min="10759" max="10759" width="15" style="194" customWidth="1"/>
    <col min="10760" max="10760" width="13.85546875" style="194" customWidth="1"/>
    <col min="10761" max="10761" width="18.5703125" style="194" customWidth="1"/>
    <col min="10762" max="11008" width="9.140625" style="194"/>
    <col min="11009" max="11009" width="10.42578125" style="194" customWidth="1"/>
    <col min="11010" max="11010" width="12.42578125" style="194" customWidth="1"/>
    <col min="11011" max="11011" width="25.85546875" style="194" customWidth="1"/>
    <col min="11012" max="11012" width="15.85546875" style="194" customWidth="1"/>
    <col min="11013" max="11013" width="20.5703125" style="194" customWidth="1"/>
    <col min="11014" max="11014" width="12.28515625" style="194" customWidth="1"/>
    <col min="11015" max="11015" width="15" style="194" customWidth="1"/>
    <col min="11016" max="11016" width="13.85546875" style="194" customWidth="1"/>
    <col min="11017" max="11017" width="18.5703125" style="194" customWidth="1"/>
    <col min="11018" max="11264" width="9.140625" style="194"/>
    <col min="11265" max="11265" width="10.42578125" style="194" customWidth="1"/>
    <col min="11266" max="11266" width="12.42578125" style="194" customWidth="1"/>
    <col min="11267" max="11267" width="25.85546875" style="194" customWidth="1"/>
    <col min="11268" max="11268" width="15.85546875" style="194" customWidth="1"/>
    <col min="11269" max="11269" width="20.5703125" style="194" customWidth="1"/>
    <col min="11270" max="11270" width="12.28515625" style="194" customWidth="1"/>
    <col min="11271" max="11271" width="15" style="194" customWidth="1"/>
    <col min="11272" max="11272" width="13.85546875" style="194" customWidth="1"/>
    <col min="11273" max="11273" width="18.5703125" style="194" customWidth="1"/>
    <col min="11274" max="11520" width="9.140625" style="194"/>
    <col min="11521" max="11521" width="10.42578125" style="194" customWidth="1"/>
    <col min="11522" max="11522" width="12.42578125" style="194" customWidth="1"/>
    <col min="11523" max="11523" width="25.85546875" style="194" customWidth="1"/>
    <col min="11524" max="11524" width="15.85546875" style="194" customWidth="1"/>
    <col min="11525" max="11525" width="20.5703125" style="194" customWidth="1"/>
    <col min="11526" max="11526" width="12.28515625" style="194" customWidth="1"/>
    <col min="11527" max="11527" width="15" style="194" customWidth="1"/>
    <col min="11528" max="11528" width="13.85546875" style="194" customWidth="1"/>
    <col min="11529" max="11529" width="18.5703125" style="194" customWidth="1"/>
    <col min="11530" max="11776" width="9.140625" style="194"/>
    <col min="11777" max="11777" width="10.42578125" style="194" customWidth="1"/>
    <col min="11778" max="11778" width="12.42578125" style="194" customWidth="1"/>
    <col min="11779" max="11779" width="25.85546875" style="194" customWidth="1"/>
    <col min="11780" max="11780" width="15.85546875" style="194" customWidth="1"/>
    <col min="11781" max="11781" width="20.5703125" style="194" customWidth="1"/>
    <col min="11782" max="11782" width="12.28515625" style="194" customWidth="1"/>
    <col min="11783" max="11783" width="15" style="194" customWidth="1"/>
    <col min="11784" max="11784" width="13.85546875" style="194" customWidth="1"/>
    <col min="11785" max="11785" width="18.5703125" style="194" customWidth="1"/>
    <col min="11786" max="12032" width="9.140625" style="194"/>
    <col min="12033" max="12033" width="10.42578125" style="194" customWidth="1"/>
    <col min="12034" max="12034" width="12.42578125" style="194" customWidth="1"/>
    <col min="12035" max="12035" width="25.85546875" style="194" customWidth="1"/>
    <col min="12036" max="12036" width="15.85546875" style="194" customWidth="1"/>
    <col min="12037" max="12037" width="20.5703125" style="194" customWidth="1"/>
    <col min="12038" max="12038" width="12.28515625" style="194" customWidth="1"/>
    <col min="12039" max="12039" width="15" style="194" customWidth="1"/>
    <col min="12040" max="12040" width="13.85546875" style="194" customWidth="1"/>
    <col min="12041" max="12041" width="18.5703125" style="194" customWidth="1"/>
    <col min="12042" max="12288" width="9.140625" style="194"/>
    <col min="12289" max="12289" width="10.42578125" style="194" customWidth="1"/>
    <col min="12290" max="12290" width="12.42578125" style="194" customWidth="1"/>
    <col min="12291" max="12291" width="25.85546875" style="194" customWidth="1"/>
    <col min="12292" max="12292" width="15.85546875" style="194" customWidth="1"/>
    <col min="12293" max="12293" width="20.5703125" style="194" customWidth="1"/>
    <col min="12294" max="12294" width="12.28515625" style="194" customWidth="1"/>
    <col min="12295" max="12295" width="15" style="194" customWidth="1"/>
    <col min="12296" max="12296" width="13.85546875" style="194" customWidth="1"/>
    <col min="12297" max="12297" width="18.5703125" style="194" customWidth="1"/>
    <col min="12298" max="12544" width="9.140625" style="194"/>
    <col min="12545" max="12545" width="10.42578125" style="194" customWidth="1"/>
    <col min="12546" max="12546" width="12.42578125" style="194" customWidth="1"/>
    <col min="12547" max="12547" width="25.85546875" style="194" customWidth="1"/>
    <col min="12548" max="12548" width="15.85546875" style="194" customWidth="1"/>
    <col min="12549" max="12549" width="20.5703125" style="194" customWidth="1"/>
    <col min="12550" max="12550" width="12.28515625" style="194" customWidth="1"/>
    <col min="12551" max="12551" width="15" style="194" customWidth="1"/>
    <col min="12552" max="12552" width="13.85546875" style="194" customWidth="1"/>
    <col min="12553" max="12553" width="18.5703125" style="194" customWidth="1"/>
    <col min="12554" max="12800" width="9.140625" style="194"/>
    <col min="12801" max="12801" width="10.42578125" style="194" customWidth="1"/>
    <col min="12802" max="12802" width="12.42578125" style="194" customWidth="1"/>
    <col min="12803" max="12803" width="25.85546875" style="194" customWidth="1"/>
    <col min="12804" max="12804" width="15.85546875" style="194" customWidth="1"/>
    <col min="12805" max="12805" width="20.5703125" style="194" customWidth="1"/>
    <col min="12806" max="12806" width="12.28515625" style="194" customWidth="1"/>
    <col min="12807" max="12807" width="15" style="194" customWidth="1"/>
    <col min="12808" max="12808" width="13.85546875" style="194" customWidth="1"/>
    <col min="12809" max="12809" width="18.5703125" style="194" customWidth="1"/>
    <col min="12810" max="13056" width="9.140625" style="194"/>
    <col min="13057" max="13057" width="10.42578125" style="194" customWidth="1"/>
    <col min="13058" max="13058" width="12.42578125" style="194" customWidth="1"/>
    <col min="13059" max="13059" width="25.85546875" style="194" customWidth="1"/>
    <col min="13060" max="13060" width="15.85546875" style="194" customWidth="1"/>
    <col min="13061" max="13061" width="20.5703125" style="194" customWidth="1"/>
    <col min="13062" max="13062" width="12.28515625" style="194" customWidth="1"/>
    <col min="13063" max="13063" width="15" style="194" customWidth="1"/>
    <col min="13064" max="13064" width="13.85546875" style="194" customWidth="1"/>
    <col min="13065" max="13065" width="18.5703125" style="194" customWidth="1"/>
    <col min="13066" max="13312" width="9.140625" style="194"/>
    <col min="13313" max="13313" width="10.42578125" style="194" customWidth="1"/>
    <col min="13314" max="13314" width="12.42578125" style="194" customWidth="1"/>
    <col min="13315" max="13315" width="25.85546875" style="194" customWidth="1"/>
    <col min="13316" max="13316" width="15.85546875" style="194" customWidth="1"/>
    <col min="13317" max="13317" width="20.5703125" style="194" customWidth="1"/>
    <col min="13318" max="13318" width="12.28515625" style="194" customWidth="1"/>
    <col min="13319" max="13319" width="15" style="194" customWidth="1"/>
    <col min="13320" max="13320" width="13.85546875" style="194" customWidth="1"/>
    <col min="13321" max="13321" width="18.5703125" style="194" customWidth="1"/>
    <col min="13322" max="13568" width="9.140625" style="194"/>
    <col min="13569" max="13569" width="10.42578125" style="194" customWidth="1"/>
    <col min="13570" max="13570" width="12.42578125" style="194" customWidth="1"/>
    <col min="13571" max="13571" width="25.85546875" style="194" customWidth="1"/>
    <col min="13572" max="13572" width="15.85546875" style="194" customWidth="1"/>
    <col min="13573" max="13573" width="20.5703125" style="194" customWidth="1"/>
    <col min="13574" max="13574" width="12.28515625" style="194" customWidth="1"/>
    <col min="13575" max="13575" width="15" style="194" customWidth="1"/>
    <col min="13576" max="13576" width="13.85546875" style="194" customWidth="1"/>
    <col min="13577" max="13577" width="18.5703125" style="194" customWidth="1"/>
    <col min="13578" max="13824" width="9.140625" style="194"/>
    <col min="13825" max="13825" width="10.42578125" style="194" customWidth="1"/>
    <col min="13826" max="13826" width="12.42578125" style="194" customWidth="1"/>
    <col min="13827" max="13827" width="25.85546875" style="194" customWidth="1"/>
    <col min="13828" max="13828" width="15.85546875" style="194" customWidth="1"/>
    <col min="13829" max="13829" width="20.5703125" style="194" customWidth="1"/>
    <col min="13830" max="13830" width="12.28515625" style="194" customWidth="1"/>
    <col min="13831" max="13831" width="15" style="194" customWidth="1"/>
    <col min="13832" max="13832" width="13.85546875" style="194" customWidth="1"/>
    <col min="13833" max="13833" width="18.5703125" style="194" customWidth="1"/>
    <col min="13834" max="14080" width="9.140625" style="194"/>
    <col min="14081" max="14081" width="10.42578125" style="194" customWidth="1"/>
    <col min="14082" max="14082" width="12.42578125" style="194" customWidth="1"/>
    <col min="14083" max="14083" width="25.85546875" style="194" customWidth="1"/>
    <col min="14084" max="14084" width="15.85546875" style="194" customWidth="1"/>
    <col min="14085" max="14085" width="20.5703125" style="194" customWidth="1"/>
    <col min="14086" max="14086" width="12.28515625" style="194" customWidth="1"/>
    <col min="14087" max="14087" width="15" style="194" customWidth="1"/>
    <col min="14088" max="14088" width="13.85546875" style="194" customWidth="1"/>
    <col min="14089" max="14089" width="18.5703125" style="194" customWidth="1"/>
    <col min="14090" max="14336" width="9.140625" style="194"/>
    <col min="14337" max="14337" width="10.42578125" style="194" customWidth="1"/>
    <col min="14338" max="14338" width="12.42578125" style="194" customWidth="1"/>
    <col min="14339" max="14339" width="25.85546875" style="194" customWidth="1"/>
    <col min="14340" max="14340" width="15.85546875" style="194" customWidth="1"/>
    <col min="14341" max="14341" width="20.5703125" style="194" customWidth="1"/>
    <col min="14342" max="14342" width="12.28515625" style="194" customWidth="1"/>
    <col min="14343" max="14343" width="15" style="194" customWidth="1"/>
    <col min="14344" max="14344" width="13.85546875" style="194" customWidth="1"/>
    <col min="14345" max="14345" width="18.5703125" style="194" customWidth="1"/>
    <col min="14346" max="14592" width="9.140625" style="194"/>
    <col min="14593" max="14593" width="10.42578125" style="194" customWidth="1"/>
    <col min="14594" max="14594" width="12.42578125" style="194" customWidth="1"/>
    <col min="14595" max="14595" width="25.85546875" style="194" customWidth="1"/>
    <col min="14596" max="14596" width="15.85546875" style="194" customWidth="1"/>
    <col min="14597" max="14597" width="20.5703125" style="194" customWidth="1"/>
    <col min="14598" max="14598" width="12.28515625" style="194" customWidth="1"/>
    <col min="14599" max="14599" width="15" style="194" customWidth="1"/>
    <col min="14600" max="14600" width="13.85546875" style="194" customWidth="1"/>
    <col min="14601" max="14601" width="18.5703125" style="194" customWidth="1"/>
    <col min="14602" max="14848" width="9.140625" style="194"/>
    <col min="14849" max="14849" width="10.42578125" style="194" customWidth="1"/>
    <col min="14850" max="14850" width="12.42578125" style="194" customWidth="1"/>
    <col min="14851" max="14851" width="25.85546875" style="194" customWidth="1"/>
    <col min="14852" max="14852" width="15.85546875" style="194" customWidth="1"/>
    <col min="14853" max="14853" width="20.5703125" style="194" customWidth="1"/>
    <col min="14854" max="14854" width="12.28515625" style="194" customWidth="1"/>
    <col min="14855" max="14855" width="15" style="194" customWidth="1"/>
    <col min="14856" max="14856" width="13.85546875" style="194" customWidth="1"/>
    <col min="14857" max="14857" width="18.5703125" style="194" customWidth="1"/>
    <col min="14858" max="15104" width="9.140625" style="194"/>
    <col min="15105" max="15105" width="10.42578125" style="194" customWidth="1"/>
    <col min="15106" max="15106" width="12.42578125" style="194" customWidth="1"/>
    <col min="15107" max="15107" width="25.85546875" style="194" customWidth="1"/>
    <col min="15108" max="15108" width="15.85546875" style="194" customWidth="1"/>
    <col min="15109" max="15109" width="20.5703125" style="194" customWidth="1"/>
    <col min="15110" max="15110" width="12.28515625" style="194" customWidth="1"/>
    <col min="15111" max="15111" width="15" style="194" customWidth="1"/>
    <col min="15112" max="15112" width="13.85546875" style="194" customWidth="1"/>
    <col min="15113" max="15113" width="18.5703125" style="194" customWidth="1"/>
    <col min="15114" max="15360" width="9.140625" style="194"/>
    <col min="15361" max="15361" width="10.42578125" style="194" customWidth="1"/>
    <col min="15362" max="15362" width="12.42578125" style="194" customWidth="1"/>
    <col min="15363" max="15363" width="25.85546875" style="194" customWidth="1"/>
    <col min="15364" max="15364" width="15.85546875" style="194" customWidth="1"/>
    <col min="15365" max="15365" width="20.5703125" style="194" customWidth="1"/>
    <col min="15366" max="15366" width="12.28515625" style="194" customWidth="1"/>
    <col min="15367" max="15367" width="15" style="194" customWidth="1"/>
    <col min="15368" max="15368" width="13.85546875" style="194" customWidth="1"/>
    <col min="15369" max="15369" width="18.5703125" style="194" customWidth="1"/>
    <col min="15370" max="15616" width="9.140625" style="194"/>
    <col min="15617" max="15617" width="10.42578125" style="194" customWidth="1"/>
    <col min="15618" max="15618" width="12.42578125" style="194" customWidth="1"/>
    <col min="15619" max="15619" width="25.85546875" style="194" customWidth="1"/>
    <col min="15620" max="15620" width="15.85546875" style="194" customWidth="1"/>
    <col min="15621" max="15621" width="20.5703125" style="194" customWidth="1"/>
    <col min="15622" max="15622" width="12.28515625" style="194" customWidth="1"/>
    <col min="15623" max="15623" width="15" style="194" customWidth="1"/>
    <col min="15624" max="15624" width="13.85546875" style="194" customWidth="1"/>
    <col min="15625" max="15625" width="18.5703125" style="194" customWidth="1"/>
    <col min="15626" max="15872" width="9.140625" style="194"/>
    <col min="15873" max="15873" width="10.42578125" style="194" customWidth="1"/>
    <col min="15874" max="15874" width="12.42578125" style="194" customWidth="1"/>
    <col min="15875" max="15875" width="25.85546875" style="194" customWidth="1"/>
    <col min="15876" max="15876" width="15.85546875" style="194" customWidth="1"/>
    <col min="15877" max="15877" width="20.5703125" style="194" customWidth="1"/>
    <col min="15878" max="15878" width="12.28515625" style="194" customWidth="1"/>
    <col min="15879" max="15879" width="15" style="194" customWidth="1"/>
    <col min="15880" max="15880" width="13.85546875" style="194" customWidth="1"/>
    <col min="15881" max="15881" width="18.5703125" style="194" customWidth="1"/>
    <col min="15882" max="16128" width="9.140625" style="194"/>
    <col min="16129" max="16129" width="10.42578125" style="194" customWidth="1"/>
    <col min="16130" max="16130" width="12.42578125" style="194" customWidth="1"/>
    <col min="16131" max="16131" width="25.85546875" style="194" customWidth="1"/>
    <col min="16132" max="16132" width="15.85546875" style="194" customWidth="1"/>
    <col min="16133" max="16133" width="20.5703125" style="194" customWidth="1"/>
    <col min="16134" max="16134" width="12.28515625" style="194" customWidth="1"/>
    <col min="16135" max="16135" width="15" style="194" customWidth="1"/>
    <col min="16136" max="16136" width="13.85546875" style="194" customWidth="1"/>
    <col min="16137" max="16137" width="18.5703125" style="194" customWidth="1"/>
    <col min="16138" max="16384" width="9.140625" style="194"/>
  </cols>
  <sheetData>
    <row r="1" spans="1:9" ht="16.5" x14ac:dyDescent="0.25">
      <c r="A1" s="712" t="s">
        <v>215</v>
      </c>
      <c r="B1" s="712"/>
      <c r="C1" s="712"/>
      <c r="D1" s="712"/>
      <c r="E1" s="712"/>
      <c r="F1" s="712"/>
      <c r="G1" s="712"/>
      <c r="H1" s="712"/>
      <c r="I1" s="712"/>
    </row>
    <row r="2" spans="1:9" ht="16.5" x14ac:dyDescent="0.25">
      <c r="A2" s="171"/>
      <c r="B2" s="171"/>
      <c r="C2" s="171"/>
      <c r="D2" s="171"/>
      <c r="E2" s="171"/>
      <c r="F2" s="171"/>
      <c r="G2" s="171"/>
      <c r="H2" s="171"/>
      <c r="I2" s="171"/>
    </row>
    <row r="3" spans="1:9" ht="44.25" customHeight="1" x14ac:dyDescent="0.25">
      <c r="A3" s="714" t="s">
        <v>216</v>
      </c>
      <c r="B3" s="714"/>
      <c r="C3" s="714"/>
      <c r="D3" s="714"/>
      <c r="E3" s="714"/>
      <c r="F3" s="714"/>
      <c r="G3" s="714"/>
      <c r="H3" s="714"/>
      <c r="I3" s="714"/>
    </row>
    <row r="6" spans="1:9" ht="16.5" x14ac:dyDescent="0.25">
      <c r="A6" s="711" t="s">
        <v>63</v>
      </c>
      <c r="B6" s="711"/>
      <c r="C6" s="711"/>
      <c r="D6" s="711"/>
      <c r="E6" s="711"/>
      <c r="F6" s="711"/>
      <c r="G6" s="711"/>
      <c r="H6" s="711"/>
      <c r="I6" s="711"/>
    </row>
    <row r="8" spans="1:9" ht="16.5" x14ac:dyDescent="0.25">
      <c r="A8" s="718" t="s">
        <v>64</v>
      </c>
      <c r="B8" s="718"/>
      <c r="C8" s="718"/>
      <c r="D8" s="718"/>
      <c r="E8" s="718"/>
      <c r="F8" s="718"/>
      <c r="G8" s="718"/>
      <c r="H8" s="718"/>
      <c r="I8" s="718"/>
    </row>
    <row r="9" spans="1:9" ht="17.25" thickBot="1" x14ac:dyDescent="0.3">
      <c r="A9" s="172"/>
      <c r="B9" s="172"/>
      <c r="C9" s="172"/>
      <c r="D9" s="172"/>
      <c r="E9" s="172"/>
      <c r="F9" s="172"/>
      <c r="G9" s="172"/>
      <c r="H9" s="172"/>
      <c r="I9" s="172"/>
    </row>
    <row r="10" spans="1:9" ht="16.5" x14ac:dyDescent="0.25">
      <c r="A10" s="719" t="s">
        <v>65</v>
      </c>
      <c r="B10" s="720"/>
      <c r="C10" s="721"/>
      <c r="D10" s="728" t="s">
        <v>41</v>
      </c>
      <c r="E10" s="728"/>
      <c r="F10" s="728"/>
      <c r="G10" s="728"/>
      <c r="H10" s="728"/>
      <c r="I10" s="728"/>
    </row>
    <row r="11" spans="1:9" ht="16.5" x14ac:dyDescent="0.25">
      <c r="A11" s="722"/>
      <c r="B11" s="723"/>
      <c r="C11" s="724"/>
      <c r="D11" s="729" t="s">
        <v>66</v>
      </c>
      <c r="E11" s="729"/>
      <c r="F11" s="729"/>
      <c r="G11" s="729" t="s">
        <v>67</v>
      </c>
      <c r="H11" s="729"/>
      <c r="I11" s="729"/>
    </row>
    <row r="12" spans="1:9" ht="33.75" thickBot="1" x14ac:dyDescent="0.3">
      <c r="A12" s="725"/>
      <c r="B12" s="726"/>
      <c r="C12" s="727"/>
      <c r="D12" s="23" t="s">
        <v>16</v>
      </c>
      <c r="E12" s="23" t="s">
        <v>17</v>
      </c>
      <c r="F12" s="24" t="s">
        <v>7</v>
      </c>
      <c r="G12" s="23" t="s">
        <v>16</v>
      </c>
      <c r="H12" s="23" t="s">
        <v>17</v>
      </c>
      <c r="I12" s="25" t="s">
        <v>7</v>
      </c>
    </row>
    <row r="13" spans="1:9" ht="16.5" x14ac:dyDescent="0.25">
      <c r="A13" s="639" t="s">
        <v>68</v>
      </c>
      <c r="B13" s="640"/>
      <c r="C13" s="643" t="s">
        <v>38</v>
      </c>
      <c r="D13" s="644"/>
      <c r="E13" s="644"/>
      <c r="F13" s="644"/>
      <c r="G13" s="644"/>
      <c r="H13" s="644"/>
      <c r="I13" s="645"/>
    </row>
    <row r="14" spans="1:9" ht="16.5" x14ac:dyDescent="0.25">
      <c r="A14" s="641"/>
      <c r="B14" s="642"/>
      <c r="C14" s="646" t="s">
        <v>69</v>
      </c>
      <c r="D14" s="647"/>
      <c r="E14" s="647"/>
      <c r="F14" s="647"/>
      <c r="G14" s="647"/>
      <c r="H14" s="647"/>
      <c r="I14" s="648"/>
    </row>
    <row r="15" spans="1:9" ht="16.5" x14ac:dyDescent="0.25">
      <c r="A15" s="603" t="s">
        <v>70</v>
      </c>
      <c r="B15" s="605" t="s">
        <v>71</v>
      </c>
      <c r="C15" s="26" t="s">
        <v>72</v>
      </c>
      <c r="D15" s="27"/>
      <c r="E15" s="27"/>
      <c r="F15" s="28"/>
      <c r="G15" s="28"/>
      <c r="H15" s="28"/>
      <c r="I15" s="29"/>
    </row>
    <row r="16" spans="1:9" ht="37.5" customHeight="1" x14ac:dyDescent="0.25">
      <c r="A16" s="603"/>
      <c r="B16" s="605"/>
      <c r="C16" s="733" t="s">
        <v>220</v>
      </c>
      <c r="D16" s="734"/>
      <c r="E16" s="734"/>
      <c r="F16" s="734"/>
      <c r="G16" s="734"/>
      <c r="H16" s="734"/>
      <c r="I16" s="735"/>
    </row>
    <row r="17" spans="1:9" ht="39" customHeight="1" thickBot="1" x14ac:dyDescent="0.3">
      <c r="A17" s="736" t="s">
        <v>73</v>
      </c>
      <c r="B17" s="737"/>
      <c r="C17" s="30"/>
      <c r="D17" s="173" t="s">
        <v>74</v>
      </c>
      <c r="E17" s="173" t="s">
        <v>74</v>
      </c>
      <c r="F17" s="173" t="s">
        <v>74</v>
      </c>
      <c r="G17" s="32">
        <f>SUM(Kotayq!C22:C35)</f>
        <v>101889.05</v>
      </c>
      <c r="H17" s="32">
        <f>SUM(Kotayq!D22:D35)</f>
        <v>407376.2</v>
      </c>
      <c r="I17" s="32">
        <f>SUM(Kotayq!E22:E35)</f>
        <v>407376.2</v>
      </c>
    </row>
    <row r="18" spans="1:9" ht="16.5" x14ac:dyDescent="0.25">
      <c r="A18" s="738" t="s">
        <v>75</v>
      </c>
      <c r="B18" s="739"/>
      <c r="C18" s="739"/>
      <c r="D18" s="739"/>
      <c r="E18" s="739"/>
      <c r="F18" s="739"/>
      <c r="G18" s="739"/>
      <c r="H18" s="740"/>
      <c r="I18" s="741"/>
    </row>
    <row r="19" spans="1:9" ht="17.25" thickBot="1" x14ac:dyDescent="0.3">
      <c r="A19" s="715" t="s">
        <v>384</v>
      </c>
      <c r="B19" s="716"/>
      <c r="C19" s="716"/>
      <c r="D19" s="716"/>
      <c r="E19" s="716"/>
      <c r="F19" s="716"/>
      <c r="G19" s="716"/>
      <c r="H19" s="716"/>
      <c r="I19" s="717"/>
    </row>
    <row r="20" spans="1:9" ht="17.25" thickBot="1" x14ac:dyDescent="0.3">
      <c r="A20" s="671" t="s">
        <v>76</v>
      </c>
      <c r="B20" s="672"/>
      <c r="C20" s="672"/>
      <c r="D20" s="672"/>
      <c r="E20" s="672"/>
      <c r="F20" s="672"/>
      <c r="G20" s="672"/>
      <c r="H20" s="672"/>
      <c r="I20" s="673"/>
    </row>
    <row r="21" spans="1:9" ht="96.75" customHeight="1" thickBot="1" x14ac:dyDescent="0.3">
      <c r="A21" s="674" t="s">
        <v>77</v>
      </c>
      <c r="B21" s="675"/>
      <c r="C21" s="676" t="s">
        <v>78</v>
      </c>
      <c r="D21" s="677"/>
      <c r="E21" s="677"/>
      <c r="F21" s="677"/>
      <c r="G21" s="677"/>
      <c r="H21" s="677"/>
      <c r="I21" s="678"/>
    </row>
    <row r="22" spans="1:9" ht="79.5" customHeight="1" thickBot="1" x14ac:dyDescent="0.3">
      <c r="A22" s="679" t="s">
        <v>79</v>
      </c>
      <c r="B22" s="680"/>
      <c r="C22" s="33"/>
      <c r="D22" s="33"/>
      <c r="E22" s="33"/>
      <c r="F22" s="33"/>
      <c r="G22" s="33"/>
      <c r="H22" s="33"/>
      <c r="I22" s="34"/>
    </row>
    <row r="23" spans="1:9" ht="16.5" x14ac:dyDescent="0.25">
      <c r="A23" s="595" t="s">
        <v>80</v>
      </c>
      <c r="B23" s="596"/>
      <c r="C23" s="596"/>
      <c r="D23" s="596"/>
      <c r="E23" s="596"/>
      <c r="F23" s="596"/>
      <c r="G23" s="597"/>
      <c r="H23" s="597"/>
      <c r="I23" s="598"/>
    </row>
    <row r="24" spans="1:9" ht="22.5" customHeight="1" thickBot="1" x14ac:dyDescent="0.3">
      <c r="A24" s="587" t="s">
        <v>219</v>
      </c>
      <c r="B24" s="588"/>
      <c r="C24" s="588"/>
      <c r="D24" s="588"/>
      <c r="E24" s="588"/>
      <c r="F24" s="588"/>
      <c r="G24" s="589"/>
      <c r="H24" s="589"/>
      <c r="I24" s="590"/>
    </row>
    <row r="25" spans="1:9" ht="15.75" thickBot="1" x14ac:dyDescent="0.3"/>
    <row r="26" spans="1:9" ht="16.5" x14ac:dyDescent="0.25">
      <c r="A26" s="1046" t="s">
        <v>217</v>
      </c>
      <c r="B26" s="1047"/>
      <c r="C26" s="1047"/>
      <c r="D26" s="1047"/>
      <c r="E26" s="1047"/>
      <c r="F26" s="1047"/>
      <c r="G26" s="1047"/>
      <c r="H26" s="1047"/>
      <c r="I26" s="1048"/>
    </row>
    <row r="27" spans="1:9" ht="17.25" thickBot="1" x14ac:dyDescent="0.3">
      <c r="A27" s="1049" t="s">
        <v>87</v>
      </c>
      <c r="B27" s="1050"/>
      <c r="C27" s="1050"/>
      <c r="D27" s="997"/>
      <c r="E27" s="997"/>
      <c r="F27" s="997"/>
      <c r="G27" s="997"/>
      <c r="H27" s="997"/>
      <c r="I27" s="1051"/>
    </row>
    <row r="28" spans="1:9" ht="33" customHeight="1" x14ac:dyDescent="0.25">
      <c r="A28" s="953" t="s">
        <v>65</v>
      </c>
      <c r="B28" s="954"/>
      <c r="C28" s="954"/>
      <c r="D28" s="728" t="s">
        <v>41</v>
      </c>
      <c r="E28" s="728"/>
      <c r="F28" s="728"/>
      <c r="G28" s="728"/>
      <c r="H28" s="728"/>
      <c r="I28" s="728"/>
    </row>
    <row r="29" spans="1:9" ht="17.25" thickBot="1" x14ac:dyDescent="0.3">
      <c r="A29" s="955"/>
      <c r="B29" s="956"/>
      <c r="C29" s="956"/>
      <c r="D29" s="758" t="s">
        <v>132</v>
      </c>
      <c r="E29" s="758"/>
      <c r="F29" s="758"/>
      <c r="G29" s="1052" t="s">
        <v>133</v>
      </c>
      <c r="H29" s="1052"/>
      <c r="I29" s="1053"/>
    </row>
    <row r="30" spans="1:9" ht="33.75" thickBot="1" x14ac:dyDescent="0.3">
      <c r="A30" s="957"/>
      <c r="B30" s="958"/>
      <c r="C30" s="959"/>
      <c r="D30" s="23" t="s">
        <v>16</v>
      </c>
      <c r="E30" s="23" t="s">
        <v>17</v>
      </c>
      <c r="F30" s="23" t="s">
        <v>7</v>
      </c>
      <c r="G30" s="23" t="s">
        <v>16</v>
      </c>
      <c r="H30" s="23" t="s">
        <v>17</v>
      </c>
      <c r="I30" s="23" t="s">
        <v>7</v>
      </c>
    </row>
    <row r="31" spans="1:9" ht="16.5" customHeight="1" x14ac:dyDescent="0.25">
      <c r="A31" s="932" t="s">
        <v>68</v>
      </c>
      <c r="B31" s="933"/>
      <c r="C31" s="938" t="s">
        <v>38</v>
      </c>
      <c r="D31" s="939"/>
      <c r="E31" s="939"/>
      <c r="F31" s="939"/>
      <c r="G31" s="939"/>
      <c r="H31" s="939"/>
      <c r="I31" s="940"/>
    </row>
    <row r="32" spans="1:9" ht="16.5" x14ac:dyDescent="0.25">
      <c r="A32" s="934"/>
      <c r="B32" s="935"/>
      <c r="C32" s="941" t="s">
        <v>134</v>
      </c>
      <c r="D32" s="942"/>
      <c r="E32" s="942"/>
      <c r="F32" s="943"/>
      <c r="G32" s="943"/>
      <c r="H32" s="943"/>
      <c r="I32" s="944"/>
    </row>
    <row r="33" spans="1:9" ht="17.25" thickBot="1" x14ac:dyDescent="0.3">
      <c r="A33" s="936"/>
      <c r="B33" s="937"/>
      <c r="C33" s="925" t="s">
        <v>89</v>
      </c>
      <c r="D33" s="926"/>
      <c r="E33" s="926"/>
      <c r="F33" s="927"/>
      <c r="G33" s="927"/>
      <c r="H33" s="927"/>
      <c r="I33" s="928"/>
    </row>
    <row r="34" spans="1:9" ht="17.25" thickBot="1" x14ac:dyDescent="0.3">
      <c r="A34" s="116" t="s">
        <v>103</v>
      </c>
      <c r="B34" s="191" t="s">
        <v>91</v>
      </c>
      <c r="C34" s="919" t="s">
        <v>135</v>
      </c>
      <c r="D34" s="920"/>
      <c r="E34" s="920"/>
      <c r="F34" s="920"/>
      <c r="G34" s="920"/>
      <c r="H34" s="920"/>
      <c r="I34" s="921"/>
    </row>
    <row r="35" spans="1:9" ht="50.25" thickBot="1" x14ac:dyDescent="0.3">
      <c r="A35" s="929" t="s">
        <v>92</v>
      </c>
      <c r="B35" s="930"/>
      <c r="C35" s="189" t="s">
        <v>136</v>
      </c>
      <c r="D35" s="203">
        <v>0</v>
      </c>
      <c r="E35" s="203">
        <v>4</v>
      </c>
      <c r="F35" s="203">
        <v>6</v>
      </c>
      <c r="G35" s="191"/>
      <c r="H35" s="191"/>
      <c r="I35" s="191"/>
    </row>
    <row r="36" spans="1:9" ht="17.25" thickBot="1" x14ac:dyDescent="0.3">
      <c r="A36" s="929" t="s">
        <v>95</v>
      </c>
      <c r="B36" s="930"/>
      <c r="C36" s="189"/>
      <c r="D36" s="189"/>
      <c r="E36" s="189"/>
      <c r="F36" s="191"/>
      <c r="G36" s="191"/>
      <c r="H36" s="191"/>
      <c r="I36" s="191"/>
    </row>
    <row r="37" spans="1:9" ht="59.25" customHeight="1" thickBot="1" x14ac:dyDescent="0.3">
      <c r="A37" s="929" t="s">
        <v>96</v>
      </c>
      <c r="B37" s="931"/>
      <c r="C37" s="930"/>
      <c r="D37" s="189"/>
      <c r="E37" s="189"/>
      <c r="F37" s="191"/>
      <c r="G37" s="117">
        <f>SUM(Kotayq!C38:C40)</f>
        <v>18575</v>
      </c>
      <c r="H37" s="117">
        <f>SUM(Kotayq!D38:D40)</f>
        <v>92139.9</v>
      </c>
      <c r="I37" s="117">
        <f>SUM(Kotayq!E38:E40)</f>
        <v>92139.9</v>
      </c>
    </row>
    <row r="38" spans="1:9" ht="42" customHeight="1" thickBot="1" x14ac:dyDescent="0.3">
      <c r="A38" s="929" t="s">
        <v>97</v>
      </c>
      <c r="B38" s="930"/>
      <c r="C38" s="118">
        <f>I37</f>
        <v>92139.9</v>
      </c>
      <c r="D38" s="118"/>
      <c r="E38" s="118"/>
      <c r="F38" s="191"/>
      <c r="G38" s="191"/>
      <c r="H38" s="191"/>
      <c r="I38" s="191"/>
    </row>
    <row r="39" spans="1:9" ht="138.75" customHeight="1" thickBot="1" x14ac:dyDescent="0.3">
      <c r="A39" s="929" t="s">
        <v>98</v>
      </c>
      <c r="B39" s="930"/>
      <c r="C39" s="189"/>
      <c r="D39" s="189"/>
      <c r="E39" s="189"/>
      <c r="F39" s="191"/>
      <c r="G39" s="191"/>
      <c r="H39" s="191"/>
      <c r="I39" s="191"/>
    </row>
    <row r="40" spans="1:9" ht="17.25" thickBot="1" x14ac:dyDescent="0.3">
      <c r="A40" s="1006" t="s">
        <v>80</v>
      </c>
      <c r="B40" s="1001"/>
      <c r="C40" s="1001"/>
      <c r="D40" s="1001"/>
      <c r="E40" s="1001"/>
      <c r="F40" s="1001"/>
      <c r="G40" s="1001"/>
      <c r="H40" s="1001"/>
      <c r="I40" s="1002"/>
    </row>
    <row r="41" spans="1:9" ht="17.25" thickBot="1" x14ac:dyDescent="0.3">
      <c r="A41" s="929" t="s">
        <v>218</v>
      </c>
      <c r="B41" s="931"/>
      <c r="C41" s="931"/>
      <c r="D41" s="931"/>
      <c r="E41" s="931"/>
      <c r="F41" s="931"/>
      <c r="G41" s="931"/>
      <c r="H41" s="931"/>
      <c r="I41" s="930"/>
    </row>
    <row r="42" spans="1:9" ht="17.25" thickBot="1" x14ac:dyDescent="0.3">
      <c r="A42" s="1006" t="s">
        <v>81</v>
      </c>
      <c r="B42" s="1001"/>
      <c r="C42" s="1001"/>
      <c r="D42" s="1001"/>
      <c r="E42" s="1001"/>
      <c r="F42" s="1001"/>
      <c r="G42" s="1001"/>
      <c r="H42" s="1001"/>
      <c r="I42" s="1002"/>
    </row>
    <row r="43" spans="1:9" ht="17.25" thickBot="1" x14ac:dyDescent="0.3">
      <c r="A43" s="929" t="s">
        <v>99</v>
      </c>
      <c r="B43" s="931"/>
      <c r="C43" s="931"/>
      <c r="D43" s="931"/>
      <c r="E43" s="931"/>
      <c r="F43" s="931"/>
      <c r="G43" s="931"/>
      <c r="H43" s="931"/>
      <c r="I43" s="930"/>
    </row>
    <row r="44" spans="1:9" ht="16.5" x14ac:dyDescent="0.25">
      <c r="A44" s="953" t="s">
        <v>65</v>
      </c>
      <c r="B44" s="954"/>
      <c r="C44" s="954"/>
      <c r="D44" s="728" t="s">
        <v>41</v>
      </c>
      <c r="E44" s="728"/>
      <c r="F44" s="728"/>
      <c r="G44" s="728"/>
      <c r="H44" s="728"/>
      <c r="I44" s="728"/>
    </row>
    <row r="45" spans="1:9" ht="16.5" x14ac:dyDescent="0.25">
      <c r="A45" s="955"/>
      <c r="B45" s="956"/>
      <c r="C45" s="956"/>
      <c r="D45" s="758" t="s">
        <v>132</v>
      </c>
      <c r="E45" s="758"/>
      <c r="F45" s="758"/>
      <c r="G45" s="758" t="s">
        <v>133</v>
      </c>
      <c r="H45" s="758"/>
      <c r="I45" s="758"/>
    </row>
    <row r="46" spans="1:9" ht="33.75" thickBot="1" x14ac:dyDescent="0.3">
      <c r="A46" s="957"/>
      <c r="B46" s="958"/>
      <c r="C46" s="959"/>
      <c r="D46" s="23" t="s">
        <v>16</v>
      </c>
      <c r="E46" s="23" t="s">
        <v>17</v>
      </c>
      <c r="F46" s="23" t="s">
        <v>7</v>
      </c>
      <c r="G46" s="23" t="s">
        <v>16</v>
      </c>
      <c r="H46" s="23" t="s">
        <v>17</v>
      </c>
      <c r="I46" s="23" t="s">
        <v>7</v>
      </c>
    </row>
    <row r="47" spans="1:9" ht="16.5" x14ac:dyDescent="0.25">
      <c r="A47" s="932" t="s">
        <v>68</v>
      </c>
      <c r="B47" s="933"/>
      <c r="C47" s="938" t="s">
        <v>38</v>
      </c>
      <c r="D47" s="939"/>
      <c r="E47" s="939"/>
      <c r="F47" s="939"/>
      <c r="G47" s="939"/>
      <c r="H47" s="939"/>
      <c r="I47" s="940"/>
    </row>
    <row r="48" spans="1:9" ht="16.5" x14ac:dyDescent="0.25">
      <c r="A48" s="934"/>
      <c r="B48" s="935"/>
      <c r="C48" s="941" t="s">
        <v>88</v>
      </c>
      <c r="D48" s="942"/>
      <c r="E48" s="942"/>
      <c r="F48" s="943"/>
      <c r="G48" s="943"/>
      <c r="H48" s="943"/>
      <c r="I48" s="944"/>
    </row>
    <row r="49" spans="1:9" ht="17.25" thickBot="1" x14ac:dyDescent="0.3">
      <c r="A49" s="936"/>
      <c r="B49" s="937"/>
      <c r="C49" s="925" t="s">
        <v>89</v>
      </c>
      <c r="D49" s="926"/>
      <c r="E49" s="926"/>
      <c r="F49" s="927"/>
      <c r="G49" s="927"/>
      <c r="H49" s="927"/>
      <c r="I49" s="928"/>
    </row>
    <row r="50" spans="1:9" ht="17.25" thickBot="1" x14ac:dyDescent="0.3">
      <c r="A50" s="116" t="s">
        <v>90</v>
      </c>
      <c r="B50" s="191" t="s">
        <v>91</v>
      </c>
      <c r="C50" s="919" t="s">
        <v>222</v>
      </c>
      <c r="D50" s="920"/>
      <c r="E50" s="920"/>
      <c r="F50" s="920"/>
      <c r="G50" s="920"/>
      <c r="H50" s="920"/>
      <c r="I50" s="921"/>
    </row>
    <row r="51" spans="1:9" ht="66.75" thickBot="1" x14ac:dyDescent="0.3">
      <c r="A51" s="951" t="s">
        <v>92</v>
      </c>
      <c r="B51" s="952"/>
      <c r="C51" s="189" t="s">
        <v>93</v>
      </c>
      <c r="D51" s="234">
        <v>0</v>
      </c>
      <c r="E51" s="191">
        <v>35</v>
      </c>
      <c r="F51" s="234">
        <v>35</v>
      </c>
      <c r="G51" s="191"/>
      <c r="H51" s="191"/>
      <c r="I51" s="191"/>
    </row>
    <row r="52" spans="1:9" ht="50.25" thickBot="1" x14ac:dyDescent="0.3">
      <c r="A52" s="919"/>
      <c r="B52" s="921"/>
      <c r="C52" s="189" t="s">
        <v>94</v>
      </c>
      <c r="D52" s="234">
        <v>0</v>
      </c>
      <c r="E52" s="234">
        <v>13500</v>
      </c>
      <c r="F52" s="234">
        <v>13500</v>
      </c>
      <c r="G52" s="191"/>
      <c r="H52" s="191"/>
      <c r="I52" s="191"/>
    </row>
    <row r="53" spans="1:9" ht="17.25" thickBot="1" x14ac:dyDescent="0.3">
      <c r="A53" s="929" t="s">
        <v>95</v>
      </c>
      <c r="B53" s="930"/>
      <c r="C53" s="189"/>
      <c r="D53" s="189"/>
      <c r="E53" s="189"/>
      <c r="F53" s="191"/>
      <c r="G53" s="191"/>
      <c r="H53" s="191"/>
      <c r="I53" s="191"/>
    </row>
    <row r="54" spans="1:9" ht="54" customHeight="1" thickBot="1" x14ac:dyDescent="0.3">
      <c r="A54" s="929" t="s">
        <v>96</v>
      </c>
      <c r="B54" s="931"/>
      <c r="C54" s="930"/>
      <c r="D54" s="189"/>
      <c r="E54" s="189"/>
      <c r="F54" s="191"/>
      <c r="G54" s="193">
        <f>SUM(Kotayq!C36:C37)</f>
        <v>34950</v>
      </c>
      <c r="H54" s="193">
        <f>SUM(Kotayq!D36:D37)</f>
        <v>149400</v>
      </c>
      <c r="I54" s="193">
        <f>SUM(Kotayq!E36:E37)</f>
        <v>149400</v>
      </c>
    </row>
    <row r="55" spans="1:9" ht="32.25" customHeight="1" thickBot="1" x14ac:dyDescent="0.3">
      <c r="A55" s="929" t="s">
        <v>97</v>
      </c>
      <c r="B55" s="930"/>
      <c r="C55" s="118">
        <f>I54</f>
        <v>149400</v>
      </c>
      <c r="D55" s="198"/>
      <c r="E55" s="198"/>
      <c r="F55" s="191"/>
      <c r="G55" s="191"/>
      <c r="H55" s="191"/>
      <c r="I55" s="191"/>
    </row>
    <row r="56" spans="1:9" ht="121.5" customHeight="1" thickBot="1" x14ac:dyDescent="0.3">
      <c r="A56" s="929" t="s">
        <v>98</v>
      </c>
      <c r="B56" s="930"/>
      <c r="C56" s="189"/>
      <c r="D56" s="189"/>
      <c r="E56" s="189"/>
      <c r="F56" s="191"/>
      <c r="G56" s="191"/>
      <c r="H56" s="191"/>
      <c r="I56" s="191"/>
    </row>
    <row r="57" spans="1:9" ht="17.25" thickBot="1" x14ac:dyDescent="0.3">
      <c r="A57" s="1006" t="s">
        <v>80</v>
      </c>
      <c r="B57" s="1001"/>
      <c r="C57" s="1001"/>
      <c r="D57" s="1001"/>
      <c r="E57" s="1001"/>
      <c r="F57" s="1001"/>
      <c r="G57" s="1001"/>
      <c r="H57" s="1001"/>
      <c r="I57" s="1002"/>
    </row>
    <row r="58" spans="1:9" ht="17.25" thickBot="1" x14ac:dyDescent="0.3">
      <c r="A58" s="929" t="s">
        <v>218</v>
      </c>
      <c r="B58" s="931"/>
      <c r="C58" s="931"/>
      <c r="D58" s="931"/>
      <c r="E58" s="931"/>
      <c r="F58" s="931"/>
      <c r="G58" s="931"/>
      <c r="H58" s="931"/>
      <c r="I58" s="930"/>
    </row>
    <row r="59" spans="1:9" ht="17.25" thickBot="1" x14ac:dyDescent="0.3">
      <c r="A59" s="1006" t="s">
        <v>81</v>
      </c>
      <c r="B59" s="1001"/>
      <c r="C59" s="1001"/>
      <c r="D59" s="1001"/>
      <c r="E59" s="1001"/>
      <c r="F59" s="1001"/>
      <c r="G59" s="1001"/>
      <c r="H59" s="1001"/>
      <c r="I59" s="1002"/>
    </row>
    <row r="60" spans="1:9" ht="17.25" thickBot="1" x14ac:dyDescent="0.3">
      <c r="A60" s="929" t="s">
        <v>99</v>
      </c>
      <c r="B60" s="931"/>
      <c r="C60" s="931"/>
      <c r="D60" s="931"/>
      <c r="E60" s="931"/>
      <c r="F60" s="931"/>
      <c r="G60" s="931"/>
      <c r="H60" s="931"/>
      <c r="I60" s="930"/>
    </row>
    <row r="61" spans="1:9" ht="16.5" x14ac:dyDescent="0.25">
      <c r="A61" s="639" t="s">
        <v>68</v>
      </c>
      <c r="B61" s="640"/>
      <c r="C61" s="643" t="s">
        <v>38</v>
      </c>
      <c r="D61" s="644"/>
      <c r="E61" s="644"/>
      <c r="F61" s="644"/>
      <c r="G61" s="644"/>
      <c r="H61" s="644"/>
      <c r="I61" s="645"/>
    </row>
    <row r="62" spans="1:9" ht="16.5" customHeight="1" x14ac:dyDescent="0.25">
      <c r="A62" s="641"/>
      <c r="B62" s="642"/>
      <c r="C62" s="607" t="s">
        <v>139</v>
      </c>
      <c r="D62" s="608"/>
      <c r="E62" s="608"/>
      <c r="F62" s="608"/>
      <c r="G62" s="608"/>
      <c r="H62" s="608"/>
      <c r="I62" s="609"/>
    </row>
    <row r="63" spans="1:9" ht="16.5" x14ac:dyDescent="0.25">
      <c r="A63" s="603" t="s">
        <v>126</v>
      </c>
      <c r="B63" s="605" t="s">
        <v>91</v>
      </c>
      <c r="C63" s="607" t="s">
        <v>72</v>
      </c>
      <c r="D63" s="608"/>
      <c r="E63" s="608"/>
      <c r="F63" s="608"/>
      <c r="G63" s="608"/>
      <c r="H63" s="608"/>
      <c r="I63" s="609"/>
    </row>
    <row r="64" spans="1:9" ht="17.25" thickBot="1" x14ac:dyDescent="0.3">
      <c r="A64" s="604"/>
      <c r="B64" s="606"/>
      <c r="C64" s="610" t="s">
        <v>140</v>
      </c>
      <c r="D64" s="611"/>
      <c r="E64" s="611"/>
      <c r="F64" s="611"/>
      <c r="G64" s="611"/>
      <c r="H64" s="611"/>
      <c r="I64" s="612"/>
    </row>
    <row r="65" spans="1:9" ht="33" x14ac:dyDescent="0.25">
      <c r="A65" s="601" t="s">
        <v>92</v>
      </c>
      <c r="B65" s="602"/>
      <c r="C65" s="51" t="s">
        <v>141</v>
      </c>
      <c r="D65" s="85">
        <v>3</v>
      </c>
      <c r="E65" s="85">
        <v>3</v>
      </c>
      <c r="F65" s="85">
        <v>3</v>
      </c>
      <c r="G65" s="86"/>
      <c r="H65" s="86"/>
      <c r="I65" s="54"/>
    </row>
    <row r="66" spans="1:9" ht="17.25" thickBot="1" x14ac:dyDescent="0.3">
      <c r="A66" s="599" t="s">
        <v>95</v>
      </c>
      <c r="B66" s="600"/>
      <c r="C66" s="55"/>
      <c r="D66" s="55"/>
      <c r="E66" s="55"/>
      <c r="F66" s="56"/>
      <c r="G66" s="57"/>
      <c r="H66" s="57"/>
      <c r="I66" s="58"/>
    </row>
    <row r="67" spans="1:9" ht="60.75" customHeight="1" thickBot="1" x14ac:dyDescent="0.3">
      <c r="A67" s="591" t="s">
        <v>107</v>
      </c>
      <c r="B67" s="592"/>
      <c r="C67" s="592"/>
      <c r="D67" s="177"/>
      <c r="E67" s="177"/>
      <c r="F67" s="60"/>
      <c r="G67" s="87">
        <f>SUM(Kotayq!C13:C17)</f>
        <v>120823.1033</v>
      </c>
      <c r="H67" s="87">
        <f>SUM(Kotayq!D13:D17)</f>
        <v>165678.08100000001</v>
      </c>
      <c r="I67" s="87">
        <f>SUM(Kotayq!E13:E17)</f>
        <v>165678.08100000001</v>
      </c>
    </row>
    <row r="68" spans="1:9" ht="57.75" customHeight="1" thickBot="1" x14ac:dyDescent="0.3">
      <c r="A68" s="593" t="s">
        <v>108</v>
      </c>
      <c r="B68" s="594"/>
      <c r="C68" s="88">
        <f>I67</f>
        <v>165678.08100000001</v>
      </c>
      <c r="D68" s="88"/>
      <c r="E68" s="88"/>
      <c r="F68" s="60"/>
      <c r="G68" s="63"/>
      <c r="H68" s="63"/>
      <c r="I68" s="64"/>
    </row>
    <row r="69" spans="1:9" ht="139.5" customHeight="1" thickBot="1" x14ac:dyDescent="0.3">
      <c r="A69" s="593" t="s">
        <v>109</v>
      </c>
      <c r="B69" s="594"/>
      <c r="C69" s="174"/>
      <c r="D69" s="174"/>
      <c r="E69" s="174"/>
      <c r="F69" s="60"/>
      <c r="G69" s="63"/>
      <c r="H69" s="63"/>
      <c r="I69" s="64"/>
    </row>
    <row r="70" spans="1:9" ht="16.5" x14ac:dyDescent="0.25">
      <c r="A70" s="595" t="s">
        <v>80</v>
      </c>
      <c r="B70" s="596"/>
      <c r="C70" s="596"/>
      <c r="D70" s="596"/>
      <c r="E70" s="596"/>
      <c r="F70" s="596"/>
      <c r="G70" s="597"/>
      <c r="H70" s="597"/>
      <c r="I70" s="598"/>
    </row>
    <row r="71" spans="1:9" ht="17.25" thickBot="1" x14ac:dyDescent="0.3">
      <c r="A71" s="587" t="s">
        <v>223</v>
      </c>
      <c r="B71" s="588"/>
      <c r="C71" s="588"/>
      <c r="D71" s="588"/>
      <c r="E71" s="588"/>
      <c r="F71" s="588"/>
      <c r="G71" s="589"/>
      <c r="H71" s="589"/>
      <c r="I71" s="590"/>
    </row>
    <row r="72" spans="1:9" ht="16.5" x14ac:dyDescent="0.25">
      <c r="A72" s="595" t="s">
        <v>81</v>
      </c>
      <c r="B72" s="596"/>
      <c r="C72" s="596"/>
      <c r="D72" s="596"/>
      <c r="E72" s="596"/>
      <c r="F72" s="596"/>
      <c r="G72" s="597"/>
      <c r="H72" s="597"/>
      <c r="I72" s="598"/>
    </row>
    <row r="73" spans="1:9" ht="17.25" thickBot="1" x14ac:dyDescent="0.3">
      <c r="A73" s="587" t="s">
        <v>99</v>
      </c>
      <c r="B73" s="588"/>
      <c r="C73" s="588"/>
      <c r="D73" s="588"/>
      <c r="E73" s="588"/>
      <c r="F73" s="588"/>
      <c r="G73" s="589"/>
      <c r="H73" s="589"/>
      <c r="I73" s="590"/>
    </row>
    <row r="74" spans="1:9" ht="16.5" x14ac:dyDescent="0.25">
      <c r="A74" s="657" t="s">
        <v>68</v>
      </c>
      <c r="B74" s="658"/>
      <c r="C74" s="744" t="s">
        <v>38</v>
      </c>
      <c r="D74" s="745"/>
      <c r="E74" s="745"/>
      <c r="F74" s="745"/>
      <c r="G74" s="745"/>
      <c r="H74" s="745"/>
      <c r="I74" s="746"/>
    </row>
    <row r="75" spans="1:9" ht="16.5" x14ac:dyDescent="0.25">
      <c r="A75" s="659"/>
      <c r="B75" s="660"/>
      <c r="C75" s="688" t="s">
        <v>182</v>
      </c>
      <c r="D75" s="689"/>
      <c r="E75" s="689"/>
      <c r="F75" s="689"/>
      <c r="G75" s="689"/>
      <c r="H75" s="689"/>
      <c r="I75" s="690"/>
    </row>
    <row r="76" spans="1:9" ht="16.5" x14ac:dyDescent="0.25">
      <c r="A76" s="582" t="s">
        <v>152</v>
      </c>
      <c r="B76" s="583" t="s">
        <v>91</v>
      </c>
      <c r="C76" s="584" t="s">
        <v>72</v>
      </c>
      <c r="D76" s="585"/>
      <c r="E76" s="585"/>
      <c r="F76" s="585"/>
      <c r="G76" s="585"/>
      <c r="H76" s="585"/>
      <c r="I76" s="586"/>
    </row>
    <row r="77" spans="1:9" ht="17.25" thickBot="1" x14ac:dyDescent="0.3">
      <c r="A77" s="747"/>
      <c r="B77" s="748"/>
      <c r="C77" s="749" t="s">
        <v>221</v>
      </c>
      <c r="D77" s="750"/>
      <c r="E77" s="750"/>
      <c r="F77" s="750"/>
      <c r="G77" s="750"/>
      <c r="H77" s="750"/>
      <c r="I77" s="751"/>
    </row>
    <row r="78" spans="1:9" ht="41.25" customHeight="1" x14ac:dyDescent="0.25">
      <c r="A78" s="752" t="s">
        <v>92</v>
      </c>
      <c r="B78" s="753"/>
      <c r="C78" s="103" t="s">
        <v>141</v>
      </c>
      <c r="D78" s="104">
        <v>0</v>
      </c>
      <c r="E78" s="104">
        <v>2</v>
      </c>
      <c r="F78" s="104">
        <v>2</v>
      </c>
      <c r="G78" s="105"/>
      <c r="H78" s="105"/>
      <c r="I78" s="106"/>
    </row>
    <row r="79" spans="1:9" ht="17.25" thickBot="1" x14ac:dyDescent="0.3">
      <c r="A79" s="754" t="s">
        <v>95</v>
      </c>
      <c r="B79" s="755"/>
      <c r="C79" s="107"/>
      <c r="D79" s="107"/>
      <c r="E79" s="107"/>
      <c r="F79" s="175"/>
      <c r="G79" s="108"/>
      <c r="H79" s="108"/>
      <c r="I79" s="42"/>
    </row>
    <row r="80" spans="1:9" ht="55.5" customHeight="1" thickBot="1" x14ac:dyDescent="0.3">
      <c r="A80" s="742" t="s">
        <v>107</v>
      </c>
      <c r="B80" s="743"/>
      <c r="C80" s="743"/>
      <c r="D80" s="187"/>
      <c r="E80" s="187"/>
      <c r="F80" s="76"/>
      <c r="G80" s="109">
        <f>SUM(Kotayq!C19:C19)</f>
        <v>6950.0012500000003</v>
      </c>
      <c r="H80" s="109">
        <f>SUM(Kotayq!D19:D19)</f>
        <v>27800.005000000001</v>
      </c>
      <c r="I80" s="109">
        <f>SUM(Kotayq!E19:E19)</f>
        <v>27800.005000000001</v>
      </c>
    </row>
    <row r="81" spans="1:9" ht="61.5" customHeight="1" thickBot="1" x14ac:dyDescent="0.3">
      <c r="A81" s="573" t="s">
        <v>108</v>
      </c>
      <c r="B81" s="574"/>
      <c r="C81" s="110">
        <f>I80</f>
        <v>27800.005000000001</v>
      </c>
      <c r="D81" s="110"/>
      <c r="E81" s="110"/>
      <c r="F81" s="76"/>
      <c r="G81" s="79"/>
      <c r="H81" s="79"/>
      <c r="I81" s="75"/>
    </row>
    <row r="82" spans="1:9" ht="131.25" customHeight="1" thickBot="1" x14ac:dyDescent="0.3">
      <c r="A82" s="573" t="s">
        <v>109</v>
      </c>
      <c r="B82" s="574"/>
      <c r="C82" s="179"/>
      <c r="D82" s="179"/>
      <c r="E82" s="179"/>
      <c r="F82" s="76"/>
      <c r="G82" s="79"/>
      <c r="H82" s="79"/>
      <c r="I82" s="75"/>
    </row>
    <row r="83" spans="1:9" ht="16.5" x14ac:dyDescent="0.25">
      <c r="A83" s="543" t="s">
        <v>80</v>
      </c>
      <c r="B83" s="544"/>
      <c r="C83" s="544"/>
      <c r="D83" s="544"/>
      <c r="E83" s="544"/>
      <c r="F83" s="544"/>
      <c r="G83" s="545"/>
      <c r="H83" s="545"/>
      <c r="I83" s="546"/>
    </row>
    <row r="84" spans="1:9" ht="23.25" customHeight="1" thickBot="1" x14ac:dyDescent="0.3">
      <c r="A84" s="539" t="s">
        <v>224</v>
      </c>
      <c r="B84" s="540"/>
      <c r="C84" s="540"/>
      <c r="D84" s="540"/>
      <c r="E84" s="540"/>
      <c r="F84" s="540"/>
      <c r="G84" s="541"/>
      <c r="H84" s="541"/>
      <c r="I84" s="542"/>
    </row>
    <row r="85" spans="1:9" ht="16.5" x14ac:dyDescent="0.25">
      <c r="A85" s="543" t="s">
        <v>81</v>
      </c>
      <c r="B85" s="544"/>
      <c r="C85" s="544"/>
      <c r="D85" s="544"/>
      <c r="E85" s="544"/>
      <c r="F85" s="544"/>
      <c r="G85" s="545"/>
      <c r="H85" s="545"/>
      <c r="I85" s="546"/>
    </row>
    <row r="86" spans="1:9" ht="24.75" customHeight="1" thickBot="1" x14ac:dyDescent="0.3">
      <c r="A86" s="539" t="s">
        <v>99</v>
      </c>
      <c r="B86" s="540"/>
      <c r="C86" s="540"/>
      <c r="D86" s="540"/>
      <c r="E86" s="540"/>
      <c r="F86" s="540"/>
      <c r="G86" s="541"/>
      <c r="H86" s="541"/>
      <c r="I86" s="542"/>
    </row>
    <row r="87" spans="1:9" s="40" customFormat="1" ht="16.5" x14ac:dyDescent="0.25">
      <c r="A87" s="657" t="s">
        <v>68</v>
      </c>
      <c r="B87" s="658"/>
      <c r="C87" s="584" t="s">
        <v>38</v>
      </c>
      <c r="D87" s="585"/>
      <c r="E87" s="585"/>
      <c r="F87" s="585"/>
      <c r="G87" s="585"/>
      <c r="H87" s="585"/>
      <c r="I87" s="586"/>
    </row>
    <row r="88" spans="1:9" s="40" customFormat="1" ht="16.5" x14ac:dyDescent="0.25">
      <c r="A88" s="659"/>
      <c r="B88" s="660"/>
      <c r="C88" s="1007" t="s">
        <v>426</v>
      </c>
      <c r="D88" s="1008"/>
      <c r="E88" s="1008"/>
      <c r="F88" s="1009"/>
      <c r="G88" s="1009"/>
      <c r="H88" s="1009"/>
      <c r="I88" s="1010"/>
    </row>
    <row r="89" spans="1:9" s="40" customFormat="1" ht="16.5" x14ac:dyDescent="0.25">
      <c r="A89" s="582" t="s">
        <v>168</v>
      </c>
      <c r="B89" s="583" t="s">
        <v>112</v>
      </c>
      <c r="C89" s="584" t="s">
        <v>72</v>
      </c>
      <c r="D89" s="585"/>
      <c r="E89" s="585"/>
      <c r="F89" s="585"/>
      <c r="G89" s="585"/>
      <c r="H89" s="585"/>
      <c r="I89" s="586"/>
    </row>
    <row r="90" spans="1:9" s="40" customFormat="1" ht="32.25" customHeight="1" thickBot="1" x14ac:dyDescent="0.3">
      <c r="A90" s="582"/>
      <c r="B90" s="583"/>
      <c r="C90" s="1007" t="s">
        <v>385</v>
      </c>
      <c r="D90" s="1008"/>
      <c r="E90" s="1008"/>
      <c r="F90" s="1009"/>
      <c r="G90" s="1009"/>
      <c r="H90" s="1009"/>
      <c r="I90" s="1010"/>
    </row>
    <row r="91" spans="1:9" s="40" customFormat="1" ht="50.25" customHeight="1" thickBot="1" x14ac:dyDescent="0.3">
      <c r="A91" s="573" t="s">
        <v>114</v>
      </c>
      <c r="B91" s="574"/>
      <c r="C91" s="208" t="s">
        <v>386</v>
      </c>
      <c r="D91" s="209">
        <v>16</v>
      </c>
      <c r="E91" s="74"/>
      <c r="F91" s="73"/>
      <c r="G91" s="79"/>
      <c r="H91" s="79"/>
      <c r="I91" s="75"/>
    </row>
    <row r="92" spans="1:9" s="40" customFormat="1" ht="41.25" customHeight="1" thickBot="1" x14ac:dyDescent="0.3">
      <c r="A92" s="573" t="s">
        <v>116</v>
      </c>
      <c r="B92" s="574"/>
      <c r="C92" s="186"/>
      <c r="D92" s="76" t="s">
        <v>74</v>
      </c>
      <c r="E92" s="76" t="s">
        <v>74</v>
      </c>
      <c r="F92" s="76" t="s">
        <v>74</v>
      </c>
      <c r="G92" s="1">
        <f>Kotayq!C42</f>
        <v>4625</v>
      </c>
      <c r="H92" s="1">
        <f>Kotayq!D42</f>
        <v>18500</v>
      </c>
      <c r="I92" s="1">
        <f>Kotayq!E42</f>
        <v>18500</v>
      </c>
    </row>
    <row r="93" spans="1:9" s="40" customFormat="1" ht="17.25" thickBot="1" x14ac:dyDescent="0.3">
      <c r="A93" s="573" t="s">
        <v>117</v>
      </c>
      <c r="B93" s="575"/>
      <c r="C93" s="574"/>
      <c r="D93" s="178"/>
      <c r="E93" s="178"/>
      <c r="F93" s="76"/>
      <c r="G93" s="79"/>
      <c r="H93" s="79"/>
      <c r="I93" s="75"/>
    </row>
    <row r="94" spans="1:9" s="40" customFormat="1" ht="16.5" x14ac:dyDescent="0.25">
      <c r="A94" s="576" t="s">
        <v>118</v>
      </c>
      <c r="B94" s="577"/>
      <c r="C94" s="577"/>
      <c r="D94" s="577"/>
      <c r="E94" s="577"/>
      <c r="F94" s="577"/>
      <c r="G94" s="577"/>
      <c r="H94" s="577"/>
      <c r="I94" s="578"/>
    </row>
    <row r="95" spans="1:9" s="40" customFormat="1" ht="17.25" thickBot="1" x14ac:dyDescent="0.3">
      <c r="A95" s="579" t="s">
        <v>363</v>
      </c>
      <c r="B95" s="580"/>
      <c r="C95" s="580"/>
      <c r="D95" s="580"/>
      <c r="E95" s="580"/>
      <c r="F95" s="580"/>
      <c r="G95" s="580"/>
      <c r="H95" s="580"/>
      <c r="I95" s="581"/>
    </row>
    <row r="96" spans="1:9" s="40" customFormat="1" ht="16.5" x14ac:dyDescent="0.25">
      <c r="A96" s="543" t="s">
        <v>80</v>
      </c>
      <c r="B96" s="544"/>
      <c r="C96" s="544"/>
      <c r="D96" s="544"/>
      <c r="E96" s="544"/>
      <c r="F96" s="544"/>
      <c r="G96" s="545"/>
      <c r="H96" s="545"/>
      <c r="I96" s="546"/>
    </row>
    <row r="97" spans="1:9" s="40" customFormat="1" ht="15" customHeight="1" thickBot="1" x14ac:dyDescent="0.3">
      <c r="A97" s="539" t="s">
        <v>120</v>
      </c>
      <c r="B97" s="540"/>
      <c r="C97" s="540"/>
      <c r="D97" s="540"/>
      <c r="E97" s="540"/>
      <c r="F97" s="540"/>
      <c r="G97" s="541"/>
      <c r="H97" s="541"/>
      <c r="I97" s="542"/>
    </row>
    <row r="98" spans="1:9" s="40" customFormat="1" ht="16.5" x14ac:dyDescent="0.25">
      <c r="A98" s="543" t="s">
        <v>81</v>
      </c>
      <c r="B98" s="544"/>
      <c r="C98" s="544"/>
      <c r="D98" s="544"/>
      <c r="E98" s="544"/>
      <c r="F98" s="544"/>
      <c r="G98" s="545"/>
      <c r="H98" s="545"/>
      <c r="I98" s="546"/>
    </row>
    <row r="99" spans="1:9" s="40" customFormat="1" ht="48.75" customHeight="1" thickBot="1" x14ac:dyDescent="0.3">
      <c r="A99" s="539" t="s">
        <v>121</v>
      </c>
      <c r="B99" s="540"/>
      <c r="C99" s="540"/>
      <c r="D99" s="540"/>
      <c r="E99" s="540"/>
      <c r="F99" s="540"/>
      <c r="G99" s="541"/>
      <c r="H99" s="541"/>
      <c r="I99" s="542"/>
    </row>
    <row r="100" spans="1:9" ht="16.5" x14ac:dyDescent="0.25">
      <c r="A100" s="543" t="s">
        <v>81</v>
      </c>
      <c r="B100" s="544"/>
      <c r="C100" s="544"/>
      <c r="D100" s="544"/>
      <c r="E100" s="544"/>
      <c r="F100" s="544"/>
      <c r="G100" s="545"/>
      <c r="H100" s="545"/>
      <c r="I100" s="546"/>
    </row>
    <row r="101" spans="1:9" ht="17.25" thickBot="1" x14ac:dyDescent="0.3">
      <c r="A101" s="539" t="s">
        <v>99</v>
      </c>
      <c r="B101" s="540"/>
      <c r="C101" s="540"/>
      <c r="D101" s="540"/>
      <c r="E101" s="540"/>
      <c r="F101" s="540"/>
      <c r="G101" s="541"/>
      <c r="H101" s="541"/>
      <c r="I101" s="542"/>
    </row>
    <row r="102" spans="1:9" ht="16.5" x14ac:dyDescent="0.25">
      <c r="A102" s="639" t="s">
        <v>68</v>
      </c>
      <c r="B102" s="640"/>
      <c r="C102" s="643" t="s">
        <v>38</v>
      </c>
      <c r="D102" s="644"/>
      <c r="E102" s="644"/>
      <c r="F102" s="644"/>
      <c r="G102" s="644"/>
      <c r="H102" s="644"/>
      <c r="I102" s="645"/>
    </row>
    <row r="103" spans="1:9" ht="16.5" x14ac:dyDescent="0.25">
      <c r="A103" s="641"/>
      <c r="B103" s="642"/>
      <c r="C103" s="646" t="s">
        <v>430</v>
      </c>
      <c r="D103" s="647"/>
      <c r="E103" s="647"/>
      <c r="F103" s="647"/>
      <c r="G103" s="647"/>
      <c r="H103" s="647"/>
      <c r="I103" s="648"/>
    </row>
    <row r="104" spans="1:9" ht="16.5" x14ac:dyDescent="0.25">
      <c r="A104" s="603" t="s">
        <v>152</v>
      </c>
      <c r="B104" s="605" t="s">
        <v>91</v>
      </c>
      <c r="C104" s="607" t="s">
        <v>72</v>
      </c>
      <c r="D104" s="608"/>
      <c r="E104" s="608"/>
      <c r="F104" s="608"/>
      <c r="G104" s="608"/>
      <c r="H104" s="608"/>
      <c r="I104" s="609"/>
    </row>
    <row r="105" spans="1:9" ht="17.25" thickBot="1" x14ac:dyDescent="0.3">
      <c r="A105" s="604"/>
      <c r="B105" s="606"/>
      <c r="C105" s="610" t="s">
        <v>429</v>
      </c>
      <c r="D105" s="611"/>
      <c r="E105" s="611"/>
      <c r="F105" s="611"/>
      <c r="G105" s="611"/>
      <c r="H105" s="611"/>
      <c r="I105" s="612"/>
    </row>
    <row r="106" spans="1:9" ht="66" x14ac:dyDescent="0.25">
      <c r="A106" s="601" t="s">
        <v>92</v>
      </c>
      <c r="B106" s="602"/>
      <c r="C106" s="51" t="s">
        <v>105</v>
      </c>
      <c r="D106" s="85">
        <v>26</v>
      </c>
      <c r="E106" s="85">
        <v>26</v>
      </c>
      <c r="F106" s="85">
        <v>26</v>
      </c>
      <c r="G106" s="53"/>
      <c r="H106" s="53"/>
      <c r="I106" s="54"/>
    </row>
    <row r="107" spans="1:9" ht="83.25" thickBot="1" x14ac:dyDescent="0.3">
      <c r="A107" s="599" t="s">
        <v>95</v>
      </c>
      <c r="B107" s="600"/>
      <c r="C107" s="55" t="s">
        <v>106</v>
      </c>
      <c r="D107" s="55"/>
      <c r="E107" s="55"/>
      <c r="F107" s="56">
        <v>100</v>
      </c>
      <c r="G107" s="57"/>
      <c r="H107" s="57"/>
      <c r="I107" s="58"/>
    </row>
    <row r="108" spans="1:9" ht="60" customHeight="1" thickBot="1" x14ac:dyDescent="0.3">
      <c r="A108" s="591" t="s">
        <v>107</v>
      </c>
      <c r="B108" s="592"/>
      <c r="C108" s="592"/>
      <c r="D108" s="177"/>
      <c r="E108" s="177"/>
      <c r="F108" s="60"/>
      <c r="G108" s="61" t="e">
        <f>Kotayq!#REF!</f>
        <v>#REF!</v>
      </c>
      <c r="H108" s="61" t="e">
        <f>Kotayq!#REF!</f>
        <v>#REF!</v>
      </c>
      <c r="I108" s="61" t="e">
        <f>Kotayq!#REF!</f>
        <v>#REF!</v>
      </c>
    </row>
    <row r="109" spans="1:9" ht="58.5" customHeight="1" thickBot="1" x14ac:dyDescent="0.3">
      <c r="A109" s="593" t="s">
        <v>108</v>
      </c>
      <c r="B109" s="594"/>
      <c r="C109" s="61" t="e">
        <f>I108</f>
        <v>#REF!</v>
      </c>
      <c r="D109" s="62"/>
      <c r="E109" s="62"/>
      <c r="F109" s="60"/>
      <c r="G109" s="63"/>
      <c r="H109" s="63"/>
      <c r="I109" s="64"/>
    </row>
    <row r="110" spans="1:9" ht="132.75" customHeight="1" thickBot="1" x14ac:dyDescent="0.3">
      <c r="A110" s="593" t="s">
        <v>109</v>
      </c>
      <c r="B110" s="594"/>
      <c r="C110" s="174"/>
      <c r="D110" s="174"/>
      <c r="E110" s="174"/>
      <c r="F110" s="60"/>
      <c r="G110" s="63"/>
      <c r="H110" s="63"/>
      <c r="I110" s="64"/>
    </row>
    <row r="111" spans="1:9" ht="16.5" x14ac:dyDescent="0.25">
      <c r="A111" s="595" t="s">
        <v>80</v>
      </c>
      <c r="B111" s="596"/>
      <c r="C111" s="596"/>
      <c r="D111" s="596"/>
      <c r="E111" s="596"/>
      <c r="F111" s="596"/>
      <c r="G111" s="597"/>
      <c r="H111" s="597"/>
      <c r="I111" s="598"/>
    </row>
    <row r="112" spans="1:9" ht="17.25" thickBot="1" x14ac:dyDescent="0.3">
      <c r="A112" s="587" t="s">
        <v>387</v>
      </c>
      <c r="B112" s="588"/>
      <c r="C112" s="588"/>
      <c r="D112" s="588"/>
      <c r="E112" s="588"/>
      <c r="F112" s="588"/>
      <c r="G112" s="589"/>
      <c r="H112" s="589"/>
      <c r="I112" s="590"/>
    </row>
    <row r="113" spans="1:9" ht="16.5" x14ac:dyDescent="0.25">
      <c r="A113" s="595" t="s">
        <v>81</v>
      </c>
      <c r="B113" s="596"/>
      <c r="C113" s="596"/>
      <c r="D113" s="596"/>
      <c r="E113" s="596"/>
      <c r="F113" s="596"/>
      <c r="G113" s="597"/>
      <c r="H113" s="597"/>
      <c r="I113" s="598"/>
    </row>
    <row r="114" spans="1:9" ht="17.25" thickBot="1" x14ac:dyDescent="0.3">
      <c r="A114" s="587" t="s">
        <v>99</v>
      </c>
      <c r="B114" s="588"/>
      <c r="C114" s="588"/>
      <c r="D114" s="588"/>
      <c r="E114" s="588"/>
      <c r="F114" s="588"/>
      <c r="G114" s="589"/>
      <c r="H114" s="589"/>
      <c r="I114" s="590"/>
    </row>
    <row r="115" spans="1:9" s="40" customFormat="1" ht="16.5" x14ac:dyDescent="0.25">
      <c r="A115" s="982" t="s">
        <v>68</v>
      </c>
      <c r="B115" s="983"/>
      <c r="C115" s="986" t="s">
        <v>38</v>
      </c>
      <c r="D115" s="987"/>
      <c r="E115" s="987"/>
      <c r="F115" s="987"/>
      <c r="G115" s="987"/>
      <c r="H115" s="987"/>
      <c r="I115" s="988"/>
    </row>
    <row r="116" spans="1:9" s="40" customFormat="1" ht="16.5" x14ac:dyDescent="0.25">
      <c r="A116" s="984"/>
      <c r="B116" s="985"/>
      <c r="C116" s="989" t="s">
        <v>175</v>
      </c>
      <c r="D116" s="990"/>
      <c r="E116" s="990"/>
      <c r="F116" s="990"/>
      <c r="G116" s="990"/>
      <c r="H116" s="990"/>
      <c r="I116" s="991"/>
    </row>
    <row r="117" spans="1:9" s="40" customFormat="1" ht="16.5" x14ac:dyDescent="0.25">
      <c r="A117" s="992" t="s">
        <v>168</v>
      </c>
      <c r="B117" s="993" t="s">
        <v>112</v>
      </c>
      <c r="C117" s="994" t="s">
        <v>72</v>
      </c>
      <c r="D117" s="995"/>
      <c r="E117" s="995"/>
      <c r="F117" s="995"/>
      <c r="G117" s="995"/>
      <c r="H117" s="995"/>
      <c r="I117" s="996"/>
    </row>
    <row r="118" spans="1:9" s="40" customFormat="1" ht="17.25" thickBot="1" x14ac:dyDescent="0.3">
      <c r="A118" s="992"/>
      <c r="B118" s="993"/>
      <c r="C118" s="976" t="s">
        <v>425</v>
      </c>
      <c r="D118" s="977"/>
      <c r="E118" s="977"/>
      <c r="F118" s="977"/>
      <c r="G118" s="977"/>
      <c r="H118" s="977"/>
      <c r="I118" s="978"/>
    </row>
    <row r="119" spans="1:9" s="40" customFormat="1" ht="33.75" thickBot="1" x14ac:dyDescent="0.3">
      <c r="A119" s="979" t="s">
        <v>114</v>
      </c>
      <c r="B119" s="980"/>
      <c r="C119" s="226" t="s">
        <v>115</v>
      </c>
      <c r="D119" s="112">
        <v>1</v>
      </c>
      <c r="E119" s="112">
        <v>1</v>
      </c>
      <c r="F119" s="111">
        <v>1</v>
      </c>
      <c r="G119" s="97"/>
      <c r="H119" s="97"/>
      <c r="I119" s="98"/>
    </row>
    <row r="120" spans="1:9" s="40" customFormat="1" ht="18.75" thickBot="1" x14ac:dyDescent="0.3">
      <c r="A120" s="979" t="s">
        <v>116</v>
      </c>
      <c r="B120" s="980"/>
      <c r="C120" s="99"/>
      <c r="D120" s="96" t="s">
        <v>74</v>
      </c>
      <c r="E120" s="96" t="s">
        <v>74</v>
      </c>
      <c r="F120" s="96" t="s">
        <v>74</v>
      </c>
      <c r="G120" s="99">
        <f>Kotayq!C41</f>
        <v>9900</v>
      </c>
      <c r="H120" s="99">
        <f>Kotayq!D41</f>
        <v>39600</v>
      </c>
      <c r="I120" s="99">
        <f>Kotayq!E41</f>
        <v>39600</v>
      </c>
    </row>
    <row r="121" spans="1:9" s="40" customFormat="1" ht="17.25" thickBot="1" x14ac:dyDescent="0.3">
      <c r="A121" s="979" t="s">
        <v>117</v>
      </c>
      <c r="B121" s="981"/>
      <c r="C121" s="980"/>
      <c r="D121" s="227"/>
      <c r="E121" s="227"/>
      <c r="F121" s="96"/>
      <c r="G121" s="97"/>
      <c r="H121" s="97"/>
      <c r="I121" s="98"/>
    </row>
    <row r="122" spans="1:9" s="40" customFormat="1" ht="16.5" x14ac:dyDescent="0.25">
      <c r="A122" s="945" t="s">
        <v>118</v>
      </c>
      <c r="B122" s="946"/>
      <c r="C122" s="946"/>
      <c r="D122" s="946"/>
      <c r="E122" s="946"/>
      <c r="F122" s="946"/>
      <c r="G122" s="946"/>
      <c r="H122" s="946"/>
      <c r="I122" s="947"/>
    </row>
    <row r="123" spans="1:9" s="40" customFormat="1" ht="17.25" thickBot="1" x14ac:dyDescent="0.3">
      <c r="A123" s="964" t="s">
        <v>212</v>
      </c>
      <c r="B123" s="965"/>
      <c r="C123" s="965"/>
      <c r="D123" s="965"/>
      <c r="E123" s="965"/>
      <c r="F123" s="965"/>
      <c r="G123" s="965"/>
      <c r="H123" s="965"/>
      <c r="I123" s="966"/>
    </row>
    <row r="124" spans="1:9" s="40" customFormat="1" ht="16.5" x14ac:dyDescent="0.25">
      <c r="A124" s="967" t="s">
        <v>80</v>
      </c>
      <c r="B124" s="968"/>
      <c r="C124" s="968"/>
      <c r="D124" s="968"/>
      <c r="E124" s="968"/>
      <c r="F124" s="968"/>
      <c r="G124" s="969"/>
      <c r="H124" s="969"/>
      <c r="I124" s="970"/>
    </row>
    <row r="125" spans="1:9" s="40" customFormat="1" ht="17.25" thickBot="1" x14ac:dyDescent="0.3">
      <c r="A125" s="971" t="s">
        <v>120</v>
      </c>
      <c r="B125" s="972"/>
      <c r="C125" s="972"/>
      <c r="D125" s="972"/>
      <c r="E125" s="972"/>
      <c r="F125" s="972"/>
      <c r="G125" s="973"/>
      <c r="H125" s="973"/>
      <c r="I125" s="974"/>
    </row>
    <row r="126" spans="1:9" s="40" customFormat="1" ht="16.5" x14ac:dyDescent="0.25">
      <c r="A126" s="967" t="s">
        <v>81</v>
      </c>
      <c r="B126" s="968"/>
      <c r="C126" s="968"/>
      <c r="D126" s="968"/>
      <c r="E126" s="968"/>
      <c r="F126" s="968"/>
      <c r="G126" s="969"/>
      <c r="H126" s="969"/>
      <c r="I126" s="970"/>
    </row>
    <row r="127" spans="1:9" s="40" customFormat="1" ht="17.25" thickBot="1" x14ac:dyDescent="0.3">
      <c r="A127" s="971" t="s">
        <v>176</v>
      </c>
      <c r="B127" s="972"/>
      <c r="C127" s="972"/>
      <c r="D127" s="972"/>
      <c r="E127" s="972"/>
      <c r="F127" s="972"/>
      <c r="G127" s="973"/>
      <c r="H127" s="973"/>
      <c r="I127" s="974"/>
    </row>
    <row r="130" spans="9:9" x14ac:dyDescent="0.25">
      <c r="I130" s="204"/>
    </row>
  </sheetData>
  <mergeCells count="143">
    <mergeCell ref="A102:B103"/>
    <mergeCell ref="C102:I102"/>
    <mergeCell ref="C103:I103"/>
    <mergeCell ref="A111:I111"/>
    <mergeCell ref="A112:I112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09:B109"/>
    <mergeCell ref="A110:B110"/>
    <mergeCell ref="A93:C93"/>
    <mergeCell ref="A94:I94"/>
    <mergeCell ref="A95:I95"/>
    <mergeCell ref="A96:I96"/>
    <mergeCell ref="A97:I97"/>
    <mergeCell ref="A98:I98"/>
    <mergeCell ref="A99:I99"/>
    <mergeCell ref="A100:I100"/>
    <mergeCell ref="A101:I101"/>
    <mergeCell ref="A87:B88"/>
    <mergeCell ref="C87:I87"/>
    <mergeCell ref="C88:I88"/>
    <mergeCell ref="A89:A90"/>
    <mergeCell ref="B89:B90"/>
    <mergeCell ref="C89:I89"/>
    <mergeCell ref="C90:I90"/>
    <mergeCell ref="A91:B91"/>
    <mergeCell ref="A92:B92"/>
    <mergeCell ref="A84:I84"/>
    <mergeCell ref="A85:I85"/>
    <mergeCell ref="A86:I86"/>
    <mergeCell ref="A78:B78"/>
    <mergeCell ref="A79:B79"/>
    <mergeCell ref="A80:C80"/>
    <mergeCell ref="A81:B81"/>
    <mergeCell ref="A82:B82"/>
    <mergeCell ref="A83:I83"/>
    <mergeCell ref="A76:A77"/>
    <mergeCell ref="B76:B77"/>
    <mergeCell ref="C76:I76"/>
    <mergeCell ref="C77:I77"/>
    <mergeCell ref="A67:C67"/>
    <mergeCell ref="A68:B68"/>
    <mergeCell ref="A69:B69"/>
    <mergeCell ref="A70:I70"/>
    <mergeCell ref="A71:I71"/>
    <mergeCell ref="A72:I72"/>
    <mergeCell ref="A65:B65"/>
    <mergeCell ref="A66:B66"/>
    <mergeCell ref="A61:B62"/>
    <mergeCell ref="C61:I61"/>
    <mergeCell ref="C62:I62"/>
    <mergeCell ref="A73:I73"/>
    <mergeCell ref="A74:B75"/>
    <mergeCell ref="C74:I74"/>
    <mergeCell ref="C75:I75"/>
    <mergeCell ref="A59:I59"/>
    <mergeCell ref="A60:I60"/>
    <mergeCell ref="C50:I50"/>
    <mergeCell ref="A51:B52"/>
    <mergeCell ref="A53:B53"/>
    <mergeCell ref="A54:C54"/>
    <mergeCell ref="A55:B55"/>
    <mergeCell ref="A56:B56"/>
    <mergeCell ref="A63:A64"/>
    <mergeCell ref="B63:B64"/>
    <mergeCell ref="C63:I63"/>
    <mergeCell ref="C64:I64"/>
    <mergeCell ref="A47:B49"/>
    <mergeCell ref="C47:I47"/>
    <mergeCell ref="C48:I48"/>
    <mergeCell ref="C49:I49"/>
    <mergeCell ref="A41:I41"/>
    <mergeCell ref="A42:I42"/>
    <mergeCell ref="A43:I43"/>
    <mergeCell ref="A57:I57"/>
    <mergeCell ref="A58:I58"/>
    <mergeCell ref="D11:F11"/>
    <mergeCell ref="G11:I11"/>
    <mergeCell ref="A13:B14"/>
    <mergeCell ref="A35:B35"/>
    <mergeCell ref="A36:B36"/>
    <mergeCell ref="A20:I20"/>
    <mergeCell ref="A21:B21"/>
    <mergeCell ref="A44:C46"/>
    <mergeCell ref="D44:I44"/>
    <mergeCell ref="D45:F45"/>
    <mergeCell ref="G45:I45"/>
    <mergeCell ref="A37:C37"/>
    <mergeCell ref="A38:B38"/>
    <mergeCell ref="A39:B39"/>
    <mergeCell ref="A40:I40"/>
    <mergeCell ref="A31:B33"/>
    <mergeCell ref="C31:I31"/>
    <mergeCell ref="C32:I32"/>
    <mergeCell ref="C33:I33"/>
    <mergeCell ref="C34:I34"/>
    <mergeCell ref="A1:I1"/>
    <mergeCell ref="A3:I3"/>
    <mergeCell ref="A26:I26"/>
    <mergeCell ref="A27:I27"/>
    <mergeCell ref="A28:C30"/>
    <mergeCell ref="D28:I28"/>
    <mergeCell ref="D29:F29"/>
    <mergeCell ref="G29:I29"/>
    <mergeCell ref="C13:I13"/>
    <mergeCell ref="C14:I14"/>
    <mergeCell ref="C21:I21"/>
    <mergeCell ref="A22:B22"/>
    <mergeCell ref="A23:I23"/>
    <mergeCell ref="A24:I24"/>
    <mergeCell ref="A15:A16"/>
    <mergeCell ref="B15:B16"/>
    <mergeCell ref="C16:I16"/>
    <mergeCell ref="A17:B17"/>
    <mergeCell ref="A18:I18"/>
    <mergeCell ref="A19:I19"/>
    <mergeCell ref="A6:I6"/>
    <mergeCell ref="A8:I8"/>
    <mergeCell ref="A10:C12"/>
    <mergeCell ref="D10:I10"/>
    <mergeCell ref="A121:C121"/>
    <mergeCell ref="A122:I122"/>
    <mergeCell ref="A123:I123"/>
    <mergeCell ref="A124:I124"/>
    <mergeCell ref="A125:I12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</mergeCells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G5" sqref="G1:G1048576"/>
    </sheetView>
  </sheetViews>
  <sheetFormatPr defaultRowHeight="15" x14ac:dyDescent="0.2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 x14ac:dyDescent="0.25">
      <c r="A1" s="712" t="s">
        <v>60</v>
      </c>
      <c r="B1" s="712"/>
      <c r="C1" s="712"/>
      <c r="D1" s="712"/>
      <c r="E1" s="712"/>
      <c r="F1" s="712"/>
      <c r="G1" s="712"/>
      <c r="H1" s="712"/>
      <c r="I1" s="712"/>
    </row>
    <row r="2" spans="1:9" ht="16.5" x14ac:dyDescent="0.3">
      <c r="A2" s="713" t="s">
        <v>3</v>
      </c>
      <c r="B2" s="713"/>
      <c r="C2" s="713"/>
      <c r="D2" s="713"/>
      <c r="E2" s="713"/>
      <c r="F2" s="713"/>
      <c r="G2" s="713"/>
      <c r="H2" s="713"/>
      <c r="I2" s="713"/>
    </row>
    <row r="3" spans="1:9" ht="16.5" x14ac:dyDescent="0.3">
      <c r="A3" s="713" t="s">
        <v>2</v>
      </c>
      <c r="B3" s="713"/>
      <c r="C3" s="713"/>
      <c r="D3" s="713"/>
      <c r="E3" s="713"/>
      <c r="F3" s="713"/>
      <c r="G3" s="713"/>
      <c r="H3" s="713"/>
      <c r="I3" s="713"/>
    </row>
    <row r="4" spans="1:9" ht="16.5" x14ac:dyDescent="0.25">
      <c r="A4" s="712" t="s">
        <v>61</v>
      </c>
      <c r="B4" s="712"/>
      <c r="C4" s="712"/>
      <c r="D4" s="712"/>
      <c r="E4" s="712"/>
      <c r="F4" s="712"/>
      <c r="G4" s="712"/>
      <c r="H4" s="712"/>
      <c r="I4" s="712"/>
    </row>
    <row r="5" spans="1:9" ht="16.5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59.25" customHeight="1" x14ac:dyDescent="0.25">
      <c r="A6" s="714" t="s">
        <v>62</v>
      </c>
      <c r="B6" s="714"/>
      <c r="C6" s="714"/>
      <c r="D6" s="714"/>
      <c r="E6" s="714"/>
      <c r="F6" s="714"/>
      <c r="G6" s="714"/>
      <c r="H6" s="714"/>
      <c r="I6" s="714"/>
    </row>
    <row r="8" spans="1:9" ht="48.75" customHeight="1" x14ac:dyDescent="0.25">
      <c r="A8" s="711" t="s">
        <v>63</v>
      </c>
      <c r="B8" s="711"/>
      <c r="C8" s="711"/>
      <c r="D8" s="711"/>
      <c r="E8" s="711"/>
      <c r="F8" s="711"/>
      <c r="G8" s="711"/>
      <c r="H8" s="711"/>
      <c r="I8" s="711"/>
    </row>
    <row r="10" spans="1:9" ht="16.5" x14ac:dyDescent="0.25">
      <c r="A10" s="718" t="s">
        <v>64</v>
      </c>
      <c r="B10" s="718"/>
      <c r="C10" s="718"/>
      <c r="D10" s="718"/>
      <c r="E10" s="718"/>
      <c r="F10" s="718"/>
      <c r="G10" s="718"/>
      <c r="H10" s="718"/>
      <c r="I10" s="718"/>
    </row>
    <row r="11" spans="1:9" ht="17.25" thickBot="1" x14ac:dyDescent="0.3">
      <c r="A11" s="22"/>
      <c r="B11" s="22"/>
      <c r="C11" s="22"/>
      <c r="D11" s="22"/>
      <c r="E11" s="22"/>
      <c r="F11" s="22"/>
      <c r="G11" s="22"/>
      <c r="H11" s="22"/>
      <c r="I11" s="22"/>
    </row>
    <row r="12" spans="1:9" ht="31.5" customHeight="1" x14ac:dyDescent="0.25">
      <c r="A12" s="719" t="s">
        <v>65</v>
      </c>
      <c r="B12" s="720"/>
      <c r="C12" s="721"/>
      <c r="D12" s="728" t="s">
        <v>41</v>
      </c>
      <c r="E12" s="728"/>
      <c r="F12" s="728"/>
      <c r="G12" s="728"/>
      <c r="H12" s="728"/>
      <c r="I12" s="728"/>
    </row>
    <row r="13" spans="1:9" ht="16.5" x14ac:dyDescent="0.25">
      <c r="A13" s="722"/>
      <c r="B13" s="723"/>
      <c r="C13" s="724"/>
      <c r="D13" s="729" t="s">
        <v>66</v>
      </c>
      <c r="E13" s="729"/>
      <c r="F13" s="729"/>
      <c r="G13" s="729" t="s">
        <v>67</v>
      </c>
      <c r="H13" s="729"/>
      <c r="I13" s="729"/>
    </row>
    <row r="14" spans="1:9" ht="33.75" thickBot="1" x14ac:dyDescent="0.3">
      <c r="A14" s="725"/>
      <c r="B14" s="726"/>
      <c r="C14" s="727"/>
      <c r="D14" s="23" t="s">
        <v>16</v>
      </c>
      <c r="E14" s="23" t="s">
        <v>17</v>
      </c>
      <c r="F14" s="24" t="s">
        <v>7</v>
      </c>
      <c r="G14" s="23" t="s">
        <v>16</v>
      </c>
      <c r="H14" s="23" t="s">
        <v>17</v>
      </c>
      <c r="I14" s="25" t="s">
        <v>7</v>
      </c>
    </row>
    <row r="15" spans="1:9" ht="16.5" x14ac:dyDescent="0.25">
      <c r="A15" s="639" t="s">
        <v>68</v>
      </c>
      <c r="B15" s="640"/>
      <c r="C15" s="643" t="s">
        <v>38</v>
      </c>
      <c r="D15" s="644"/>
      <c r="E15" s="644"/>
      <c r="F15" s="644"/>
      <c r="G15" s="644"/>
      <c r="H15" s="644"/>
      <c r="I15" s="645"/>
    </row>
    <row r="16" spans="1:9" ht="16.5" x14ac:dyDescent="0.25">
      <c r="A16" s="641"/>
      <c r="B16" s="642"/>
      <c r="C16" s="730" t="s">
        <v>69</v>
      </c>
      <c r="D16" s="731"/>
      <c r="E16" s="731"/>
      <c r="F16" s="731"/>
      <c r="G16" s="731"/>
      <c r="H16" s="731"/>
      <c r="I16" s="732"/>
    </row>
    <row r="17" spans="1:13" ht="16.5" x14ac:dyDescent="0.25">
      <c r="A17" s="603" t="s">
        <v>70</v>
      </c>
      <c r="B17" s="605" t="s">
        <v>71</v>
      </c>
      <c r="C17" s="26" t="s">
        <v>72</v>
      </c>
      <c r="D17" s="27"/>
      <c r="E17" s="27"/>
      <c r="F17" s="28"/>
      <c r="G17" s="28"/>
      <c r="H17" s="28"/>
      <c r="I17" s="29"/>
    </row>
    <row r="18" spans="1:13" ht="42" customHeight="1" x14ac:dyDescent="0.25">
      <c r="A18" s="603"/>
      <c r="B18" s="605"/>
      <c r="C18" s="733" t="s">
        <v>202</v>
      </c>
      <c r="D18" s="734"/>
      <c r="E18" s="734"/>
      <c r="F18" s="734"/>
      <c r="G18" s="734"/>
      <c r="H18" s="734"/>
      <c r="I18" s="735"/>
    </row>
    <row r="19" spans="1:13" ht="17.25" thickBot="1" x14ac:dyDescent="0.3">
      <c r="A19" s="736" t="s">
        <v>73</v>
      </c>
      <c r="B19" s="737"/>
      <c r="C19" s="30"/>
      <c r="D19" s="31" t="s">
        <v>74</v>
      </c>
      <c r="E19" s="31" t="s">
        <v>74</v>
      </c>
      <c r="F19" s="31" t="s">
        <v>74</v>
      </c>
      <c r="G19" s="32">
        <f>SUM(Aragatsotn!D12:D12,Aragatsotn!D15:D17)</f>
        <v>73000</v>
      </c>
      <c r="H19" s="32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32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250"/>
      <c r="M19" s="250"/>
    </row>
    <row r="20" spans="1:13" ht="16.5" x14ac:dyDescent="0.25">
      <c r="A20" s="738" t="s">
        <v>75</v>
      </c>
      <c r="B20" s="739"/>
      <c r="C20" s="739"/>
      <c r="D20" s="739"/>
      <c r="E20" s="739"/>
      <c r="F20" s="739"/>
      <c r="G20" s="739"/>
      <c r="H20" s="740"/>
      <c r="I20" s="741"/>
    </row>
    <row r="21" spans="1:13" ht="17.25" thickBot="1" x14ac:dyDescent="0.3">
      <c r="A21" s="715" t="s">
        <v>454</v>
      </c>
      <c r="B21" s="716"/>
      <c r="C21" s="716"/>
      <c r="D21" s="716"/>
      <c r="E21" s="716"/>
      <c r="F21" s="716"/>
      <c r="G21" s="716"/>
      <c r="H21" s="716"/>
      <c r="I21" s="717"/>
    </row>
    <row r="22" spans="1:13" ht="17.25" thickBot="1" x14ac:dyDescent="0.3">
      <c r="A22" s="671" t="s">
        <v>76</v>
      </c>
      <c r="B22" s="672"/>
      <c r="C22" s="672"/>
      <c r="D22" s="672"/>
      <c r="E22" s="672"/>
      <c r="F22" s="672"/>
      <c r="G22" s="672"/>
      <c r="H22" s="672"/>
      <c r="I22" s="673"/>
    </row>
    <row r="23" spans="1:13" ht="56.25" customHeight="1" thickBot="1" x14ac:dyDescent="0.3">
      <c r="A23" s="674" t="s">
        <v>77</v>
      </c>
      <c r="B23" s="675"/>
      <c r="C23" s="676" t="s">
        <v>365</v>
      </c>
      <c r="D23" s="677"/>
      <c r="E23" s="677"/>
      <c r="F23" s="677"/>
      <c r="G23" s="677"/>
      <c r="H23" s="677"/>
      <c r="I23" s="678"/>
    </row>
    <row r="24" spans="1:13" ht="46.5" customHeight="1" thickBot="1" x14ac:dyDescent="0.3">
      <c r="A24" s="679" t="s">
        <v>79</v>
      </c>
      <c r="B24" s="680"/>
      <c r="C24" s="33"/>
      <c r="D24" s="33"/>
      <c r="E24" s="33"/>
      <c r="F24" s="33"/>
      <c r="G24" s="33"/>
      <c r="H24" s="33"/>
      <c r="I24" s="34"/>
    </row>
    <row r="25" spans="1:13" ht="16.5" x14ac:dyDescent="0.25">
      <c r="A25" s="595" t="s">
        <v>80</v>
      </c>
      <c r="B25" s="596"/>
      <c r="C25" s="596"/>
      <c r="D25" s="596"/>
      <c r="E25" s="596"/>
      <c r="F25" s="596"/>
      <c r="G25" s="597"/>
      <c r="H25" s="597"/>
      <c r="I25" s="598"/>
    </row>
    <row r="26" spans="1:13" ht="17.25" thickBot="1" x14ac:dyDescent="0.3">
      <c r="A26" s="587" t="s">
        <v>201</v>
      </c>
      <c r="B26" s="588"/>
      <c r="C26" s="588"/>
      <c r="D26" s="588"/>
      <c r="E26" s="588"/>
      <c r="F26" s="588"/>
      <c r="G26" s="589"/>
      <c r="H26" s="589"/>
      <c r="I26" s="590"/>
    </row>
    <row r="27" spans="1:13" ht="16.5" x14ac:dyDescent="0.25">
      <c r="A27" s="595" t="s">
        <v>81</v>
      </c>
      <c r="B27" s="596"/>
      <c r="C27" s="596"/>
      <c r="D27" s="596"/>
      <c r="E27" s="596"/>
      <c r="F27" s="596"/>
      <c r="G27" s="597"/>
      <c r="H27" s="597"/>
      <c r="I27" s="598"/>
    </row>
    <row r="28" spans="1:13" s="40" customFormat="1" ht="16.5" customHeight="1" thickBot="1" x14ac:dyDescent="0.3">
      <c r="A28" s="587" t="s">
        <v>100</v>
      </c>
      <c r="B28" s="588"/>
      <c r="C28" s="588"/>
      <c r="D28" s="588"/>
      <c r="E28" s="588"/>
      <c r="F28" s="588"/>
      <c r="G28" s="589"/>
      <c r="H28" s="589"/>
      <c r="I28" s="590"/>
    </row>
    <row r="29" spans="1:13" s="40" customFormat="1" ht="16.5" x14ac:dyDescent="0.3">
      <c r="A29" s="547" t="s">
        <v>68</v>
      </c>
      <c r="B29" s="548"/>
      <c r="C29" s="553" t="s">
        <v>38</v>
      </c>
      <c r="D29" s="554"/>
      <c r="E29" s="554"/>
      <c r="F29" s="554"/>
      <c r="G29" s="554"/>
      <c r="H29" s="554"/>
      <c r="I29" s="555"/>
    </row>
    <row r="30" spans="1:13" s="40" customFormat="1" ht="16.5" x14ac:dyDescent="0.3">
      <c r="A30" s="549"/>
      <c r="B30" s="550"/>
      <c r="C30" s="556" t="s">
        <v>137</v>
      </c>
      <c r="D30" s="557"/>
      <c r="E30" s="557"/>
      <c r="F30" s="558"/>
      <c r="G30" s="558"/>
      <c r="H30" s="558"/>
      <c r="I30" s="559"/>
    </row>
    <row r="31" spans="1:13" s="40" customFormat="1" ht="17.25" thickBot="1" x14ac:dyDescent="0.35">
      <c r="A31" s="551"/>
      <c r="B31" s="552"/>
      <c r="C31" s="560" t="s">
        <v>89</v>
      </c>
      <c r="D31" s="561"/>
      <c r="E31" s="561"/>
      <c r="F31" s="562"/>
      <c r="G31" s="562"/>
      <c r="H31" s="562"/>
      <c r="I31" s="563"/>
    </row>
    <row r="32" spans="1:13" s="40" customFormat="1" ht="17.25" thickBot="1" x14ac:dyDescent="0.35">
      <c r="A32" s="43" t="s">
        <v>126</v>
      </c>
      <c r="B32" s="160" t="s">
        <v>91</v>
      </c>
      <c r="C32" s="564" t="s">
        <v>137</v>
      </c>
      <c r="D32" s="565"/>
      <c r="E32" s="565"/>
      <c r="F32" s="565"/>
      <c r="G32" s="565"/>
      <c r="H32" s="565"/>
      <c r="I32" s="566"/>
    </row>
    <row r="33" spans="1:9" s="40" customFormat="1" ht="38.25" customHeight="1" thickBot="1" x14ac:dyDescent="0.35">
      <c r="A33" s="567" t="s">
        <v>92</v>
      </c>
      <c r="B33" s="568"/>
      <c r="C33" s="230" t="s">
        <v>138</v>
      </c>
      <c r="D33" s="203">
        <v>0</v>
      </c>
      <c r="E33" s="203">
        <v>1</v>
      </c>
      <c r="F33" s="203">
        <v>1.2</v>
      </c>
      <c r="G33" s="160"/>
      <c r="H33" s="160"/>
      <c r="I33" s="160"/>
    </row>
    <row r="34" spans="1:9" s="40" customFormat="1" ht="17.25" thickBot="1" x14ac:dyDescent="0.35">
      <c r="A34" s="567" t="s">
        <v>95</v>
      </c>
      <c r="B34" s="568"/>
      <c r="C34" s="157"/>
      <c r="D34" s="157"/>
      <c r="E34" s="157"/>
      <c r="F34" s="160"/>
      <c r="G34" s="160"/>
      <c r="H34" s="160"/>
      <c r="I34" s="160"/>
    </row>
    <row r="35" spans="1:9" s="40" customFormat="1" ht="58.5" customHeight="1" thickBot="1" x14ac:dyDescent="0.35">
      <c r="A35" s="567" t="s">
        <v>96</v>
      </c>
      <c r="B35" s="569"/>
      <c r="C35" s="568"/>
      <c r="D35" s="157"/>
      <c r="E35" s="157"/>
      <c r="F35" s="160"/>
      <c r="G35" s="47" t="e">
        <f>SUM(Aragatsotn!#REF!)</f>
        <v>#REF!</v>
      </c>
      <c r="H35" s="47" t="e">
        <f>SUM(Aragatsotn!#REF!)</f>
        <v>#REF!</v>
      </c>
      <c r="I35" s="47" t="e">
        <f>SUM(Aragatsotn!#REF!)</f>
        <v>#REF!</v>
      </c>
    </row>
    <row r="36" spans="1:9" s="40" customFormat="1" ht="17.25" thickBot="1" x14ac:dyDescent="0.35">
      <c r="A36" s="567" t="s">
        <v>97</v>
      </c>
      <c r="B36" s="568"/>
      <c r="C36" s="48" t="e">
        <f>I35</f>
        <v>#REF!</v>
      </c>
      <c r="D36" s="48"/>
      <c r="E36" s="48"/>
      <c r="F36" s="160"/>
      <c r="G36" s="160"/>
      <c r="H36" s="160"/>
      <c r="I36" s="160"/>
    </row>
    <row r="37" spans="1:9" s="40" customFormat="1" ht="96.75" customHeight="1" thickBot="1" x14ac:dyDescent="0.35">
      <c r="A37" s="567" t="s">
        <v>98</v>
      </c>
      <c r="B37" s="568"/>
      <c r="C37" s="157"/>
      <c r="D37" s="157"/>
      <c r="E37" s="157"/>
      <c r="F37" s="160"/>
      <c r="G37" s="160"/>
      <c r="H37" s="160"/>
      <c r="I37" s="160"/>
    </row>
    <row r="38" spans="1:9" s="40" customFormat="1" ht="16.5" x14ac:dyDescent="0.3">
      <c r="A38" s="570" t="s">
        <v>80</v>
      </c>
      <c r="B38" s="571"/>
      <c r="C38" s="571"/>
      <c r="D38" s="571"/>
      <c r="E38" s="571"/>
      <c r="F38" s="571"/>
      <c r="G38" s="571"/>
      <c r="H38" s="571"/>
      <c r="I38" s="572"/>
    </row>
    <row r="39" spans="1:9" s="40" customFormat="1" ht="17.25" thickBot="1" x14ac:dyDescent="0.35">
      <c r="A39" s="564" t="s">
        <v>366</v>
      </c>
      <c r="B39" s="565"/>
      <c r="C39" s="565"/>
      <c r="D39" s="565"/>
      <c r="E39" s="565"/>
      <c r="F39" s="565"/>
      <c r="G39" s="565"/>
      <c r="H39" s="565"/>
      <c r="I39" s="566"/>
    </row>
    <row r="40" spans="1:9" s="40" customFormat="1" ht="16.5" x14ac:dyDescent="0.3">
      <c r="A40" s="570" t="s">
        <v>81</v>
      </c>
      <c r="B40" s="571"/>
      <c r="C40" s="571"/>
      <c r="D40" s="571"/>
      <c r="E40" s="571"/>
      <c r="F40" s="571"/>
      <c r="G40" s="571"/>
      <c r="H40" s="571"/>
      <c r="I40" s="572"/>
    </row>
    <row r="41" spans="1:9" s="40" customFormat="1" ht="17.25" thickBot="1" x14ac:dyDescent="0.35">
      <c r="A41" s="564" t="s">
        <v>99</v>
      </c>
      <c r="B41" s="565"/>
      <c r="C41" s="565"/>
      <c r="D41" s="565"/>
      <c r="E41" s="565"/>
      <c r="F41" s="565"/>
      <c r="G41" s="565"/>
      <c r="H41" s="565"/>
      <c r="I41" s="566"/>
    </row>
    <row r="42" spans="1:9" ht="16.5" x14ac:dyDescent="0.25">
      <c r="A42" s="691" t="s">
        <v>65</v>
      </c>
      <c r="B42" s="692"/>
      <c r="C42" s="692"/>
      <c r="D42" s="697" t="s">
        <v>41</v>
      </c>
      <c r="E42" s="698"/>
      <c r="F42" s="698"/>
      <c r="G42" s="698"/>
      <c r="H42" s="698"/>
      <c r="I42" s="699"/>
    </row>
    <row r="43" spans="1:9" ht="19.5" customHeight="1" x14ac:dyDescent="0.25">
      <c r="A43" s="693"/>
      <c r="B43" s="694"/>
      <c r="C43" s="694"/>
      <c r="D43" s="700" t="s">
        <v>66</v>
      </c>
      <c r="E43" s="701"/>
      <c r="F43" s="583"/>
      <c r="G43" s="700" t="s">
        <v>67</v>
      </c>
      <c r="H43" s="701"/>
      <c r="I43" s="583"/>
    </row>
    <row r="44" spans="1:9" ht="33.75" thickBot="1" x14ac:dyDescent="0.3">
      <c r="A44" s="695"/>
      <c r="B44" s="696"/>
      <c r="C44" s="696"/>
      <c r="D44" s="23" t="s">
        <v>16</v>
      </c>
      <c r="E44" s="23" t="s">
        <v>17</v>
      </c>
      <c r="F44" s="41" t="s">
        <v>7</v>
      </c>
      <c r="G44" s="23" t="s">
        <v>16</v>
      </c>
      <c r="H44" s="23" t="s">
        <v>17</v>
      </c>
      <c r="I44" s="42" t="s">
        <v>7</v>
      </c>
    </row>
    <row r="45" spans="1:9" ht="16.5" x14ac:dyDescent="0.3">
      <c r="A45" s="547" t="s">
        <v>68</v>
      </c>
      <c r="B45" s="548"/>
      <c r="C45" s="553" t="s">
        <v>38</v>
      </c>
      <c r="D45" s="554"/>
      <c r="E45" s="554"/>
      <c r="F45" s="554"/>
      <c r="G45" s="554"/>
      <c r="H45" s="554"/>
      <c r="I45" s="555"/>
    </row>
    <row r="46" spans="1:9" ht="16.5" x14ac:dyDescent="0.3">
      <c r="A46" s="549"/>
      <c r="B46" s="550"/>
      <c r="C46" s="702" t="s">
        <v>88</v>
      </c>
      <c r="D46" s="703"/>
      <c r="E46" s="703"/>
      <c r="F46" s="704"/>
      <c r="G46" s="704"/>
      <c r="H46" s="704"/>
      <c r="I46" s="705"/>
    </row>
    <row r="47" spans="1:9" ht="17.25" thickBot="1" x14ac:dyDescent="0.35">
      <c r="A47" s="551"/>
      <c r="B47" s="552"/>
      <c r="C47" s="560" t="s">
        <v>89</v>
      </c>
      <c r="D47" s="561"/>
      <c r="E47" s="561"/>
      <c r="F47" s="562"/>
      <c r="G47" s="562"/>
      <c r="H47" s="562"/>
      <c r="I47" s="563"/>
    </row>
    <row r="48" spans="1:9" ht="17.25" thickBot="1" x14ac:dyDescent="0.35">
      <c r="A48" s="43" t="s">
        <v>90</v>
      </c>
      <c r="B48" s="44" t="s">
        <v>91</v>
      </c>
      <c r="C48" s="706" t="s">
        <v>198</v>
      </c>
      <c r="D48" s="707"/>
      <c r="E48" s="707"/>
      <c r="F48" s="707"/>
      <c r="G48" s="707"/>
      <c r="H48" s="707"/>
      <c r="I48" s="708"/>
    </row>
    <row r="49" spans="1:9" ht="73.5" customHeight="1" thickBot="1" x14ac:dyDescent="0.35">
      <c r="A49" s="709" t="s">
        <v>92</v>
      </c>
      <c r="B49" s="710"/>
      <c r="C49" s="45" t="s">
        <v>93</v>
      </c>
      <c r="D49" s="50">
        <v>0</v>
      </c>
      <c r="E49" s="165">
        <v>16</v>
      </c>
      <c r="F49" s="165">
        <v>16</v>
      </c>
      <c r="G49" s="44"/>
      <c r="H49" s="44"/>
      <c r="I49" s="44"/>
    </row>
    <row r="50" spans="1:9" ht="59.25" customHeight="1" thickBot="1" x14ac:dyDescent="0.35">
      <c r="A50" s="564"/>
      <c r="B50" s="566"/>
      <c r="C50" s="228" t="s">
        <v>94</v>
      </c>
      <c r="D50" s="234">
        <v>0</v>
      </c>
      <c r="E50" s="234">
        <v>9300</v>
      </c>
      <c r="F50" s="234">
        <v>9300</v>
      </c>
      <c r="G50" s="44"/>
      <c r="H50" s="44"/>
      <c r="I50" s="44"/>
    </row>
    <row r="51" spans="1:9" ht="36.75" customHeight="1" thickBot="1" x14ac:dyDescent="0.35">
      <c r="A51" s="567" t="s">
        <v>95</v>
      </c>
      <c r="B51" s="568"/>
      <c r="C51" s="45"/>
      <c r="D51" s="45"/>
      <c r="E51" s="45"/>
      <c r="F51" s="44"/>
      <c r="G51" s="44"/>
      <c r="H51" s="44"/>
      <c r="I51" s="44"/>
    </row>
    <row r="52" spans="1:9" ht="52.5" customHeight="1" thickBot="1" x14ac:dyDescent="0.35">
      <c r="A52" s="567" t="s">
        <v>96</v>
      </c>
      <c r="B52" s="569"/>
      <c r="C52" s="568"/>
      <c r="D52" s="45"/>
      <c r="E52" s="45"/>
      <c r="F52" s="44"/>
      <c r="G52" s="47" t="e">
        <f>SUM(Aragatsotn!#REF!)</f>
        <v>#REF!</v>
      </c>
      <c r="H52" s="47" t="e">
        <f>SUM(Aragatsotn!#REF!)</f>
        <v>#REF!</v>
      </c>
      <c r="I52" s="47" t="e">
        <f>SUM(Aragatsotn!#REF!)</f>
        <v>#REF!</v>
      </c>
    </row>
    <row r="53" spans="1:9" ht="17.25" thickBot="1" x14ac:dyDescent="0.35">
      <c r="A53" s="567" t="s">
        <v>97</v>
      </c>
      <c r="B53" s="568"/>
      <c r="C53" s="48" t="e">
        <f>I52</f>
        <v>#REF!</v>
      </c>
      <c r="D53" s="49"/>
      <c r="E53" s="49"/>
      <c r="F53" s="44"/>
      <c r="G53" s="44"/>
      <c r="H53" s="44"/>
      <c r="I53" s="44"/>
    </row>
    <row r="54" spans="1:9" ht="66" customHeight="1" thickBot="1" x14ac:dyDescent="0.35">
      <c r="A54" s="567" t="s">
        <v>98</v>
      </c>
      <c r="B54" s="568"/>
      <c r="C54" s="45"/>
      <c r="D54" s="45"/>
      <c r="E54" s="45"/>
      <c r="F54" s="44"/>
      <c r="G54" s="44"/>
      <c r="H54" s="44"/>
      <c r="I54" s="44"/>
    </row>
    <row r="55" spans="1:9" ht="17.25" thickBot="1" x14ac:dyDescent="0.35">
      <c r="A55" s="649" t="s">
        <v>80</v>
      </c>
      <c r="B55" s="650"/>
      <c r="C55" s="650"/>
      <c r="D55" s="650"/>
      <c r="E55" s="650"/>
      <c r="F55" s="650"/>
      <c r="G55" s="650"/>
      <c r="H55" s="650"/>
      <c r="I55" s="651"/>
    </row>
    <row r="56" spans="1:9" ht="17.25" thickBot="1" x14ac:dyDescent="0.35">
      <c r="A56" s="567" t="s">
        <v>197</v>
      </c>
      <c r="B56" s="569"/>
      <c r="C56" s="569"/>
      <c r="D56" s="569"/>
      <c r="E56" s="569"/>
      <c r="F56" s="569"/>
      <c r="G56" s="569"/>
      <c r="H56" s="569"/>
      <c r="I56" s="568"/>
    </row>
    <row r="57" spans="1:9" ht="17.25" thickBot="1" x14ac:dyDescent="0.35">
      <c r="A57" s="649" t="s">
        <v>81</v>
      </c>
      <c r="B57" s="650"/>
      <c r="C57" s="650"/>
      <c r="D57" s="650"/>
      <c r="E57" s="650"/>
      <c r="F57" s="650"/>
      <c r="G57" s="650"/>
      <c r="H57" s="650"/>
      <c r="I57" s="651"/>
    </row>
    <row r="58" spans="1:9" ht="17.25" thickBot="1" x14ac:dyDescent="0.35">
      <c r="A58" s="567" t="s">
        <v>99</v>
      </c>
      <c r="B58" s="569"/>
      <c r="C58" s="569"/>
      <c r="D58" s="569"/>
      <c r="E58" s="569"/>
      <c r="F58" s="569"/>
      <c r="G58" s="569"/>
      <c r="H58" s="569"/>
      <c r="I58" s="568"/>
    </row>
    <row r="59" spans="1:9" ht="16.5" x14ac:dyDescent="0.25">
      <c r="A59" s="681" t="s">
        <v>68</v>
      </c>
      <c r="B59" s="682"/>
      <c r="C59" s="685" t="s">
        <v>38</v>
      </c>
      <c r="D59" s="686"/>
      <c r="E59" s="686"/>
      <c r="F59" s="686"/>
      <c r="G59" s="686"/>
      <c r="H59" s="686"/>
      <c r="I59" s="687"/>
    </row>
    <row r="60" spans="1:9" ht="18" customHeight="1" x14ac:dyDescent="0.25">
      <c r="A60" s="683"/>
      <c r="B60" s="684"/>
      <c r="C60" s="688" t="s">
        <v>82</v>
      </c>
      <c r="D60" s="689"/>
      <c r="E60" s="689"/>
      <c r="F60" s="689"/>
      <c r="G60" s="689"/>
      <c r="H60" s="689"/>
      <c r="I60" s="690"/>
    </row>
    <row r="61" spans="1:9" ht="16.5" x14ac:dyDescent="0.25">
      <c r="A61" s="652" t="s">
        <v>83</v>
      </c>
      <c r="B61" s="653" t="s">
        <v>84</v>
      </c>
      <c r="C61" s="665" t="s">
        <v>72</v>
      </c>
      <c r="D61" s="666"/>
      <c r="E61" s="666"/>
      <c r="F61" s="666"/>
      <c r="G61" s="666"/>
      <c r="H61" s="666"/>
      <c r="I61" s="667"/>
    </row>
    <row r="62" spans="1:9" ht="39.75" customHeight="1" x14ac:dyDescent="0.25">
      <c r="A62" s="652"/>
      <c r="B62" s="653"/>
      <c r="C62" s="668" t="s">
        <v>200</v>
      </c>
      <c r="D62" s="669"/>
      <c r="E62" s="669"/>
      <c r="F62" s="669"/>
      <c r="G62" s="669"/>
      <c r="H62" s="669"/>
      <c r="I62" s="670"/>
    </row>
    <row r="63" spans="1:9" ht="17.25" thickBot="1" x14ac:dyDescent="0.3">
      <c r="A63" s="613" t="s">
        <v>73</v>
      </c>
      <c r="B63" s="614"/>
      <c r="C63" s="35"/>
      <c r="D63" s="36" t="s">
        <v>74</v>
      </c>
      <c r="E63" s="36" t="s">
        <v>74</v>
      </c>
      <c r="F63" s="36" t="s">
        <v>74</v>
      </c>
      <c r="G63" s="37" t="e">
        <f>SUM(Aragatsotn!#REF!,Aragatsotn!D21)</f>
        <v>#REF!</v>
      </c>
      <c r="H63" s="37" t="e">
        <f>Aragatsotn!#REF!+Aragatsotn!#REF!+Aragatsotn!#REF!+Aragatsotn!E21+Aragatsotn!#REF!</f>
        <v>#REF!</v>
      </c>
      <c r="I63" s="37" t="e">
        <f>Aragatsotn!#REF!+Aragatsotn!#REF!+Aragatsotn!#REF!+Aragatsotn!F21+Aragatsotn!#REF!</f>
        <v>#REF!</v>
      </c>
    </row>
    <row r="64" spans="1:9" ht="16.5" x14ac:dyDescent="0.25">
      <c r="A64" s="615" t="s">
        <v>75</v>
      </c>
      <c r="B64" s="616"/>
      <c r="C64" s="616"/>
      <c r="D64" s="616"/>
      <c r="E64" s="616"/>
      <c r="F64" s="616"/>
      <c r="G64" s="616"/>
      <c r="H64" s="616"/>
      <c r="I64" s="617"/>
    </row>
    <row r="65" spans="1:9" ht="17.25" thickBot="1" x14ac:dyDescent="0.3">
      <c r="A65" s="618" t="s">
        <v>456</v>
      </c>
      <c r="B65" s="619"/>
      <c r="C65" s="619"/>
      <c r="D65" s="619"/>
      <c r="E65" s="619"/>
      <c r="F65" s="619"/>
      <c r="G65" s="619"/>
      <c r="H65" s="619"/>
      <c r="I65" s="620"/>
    </row>
    <row r="66" spans="1:9" ht="17.25" thickBot="1" x14ac:dyDescent="0.3">
      <c r="A66" s="621" t="s">
        <v>76</v>
      </c>
      <c r="B66" s="622"/>
      <c r="C66" s="622"/>
      <c r="D66" s="622"/>
      <c r="E66" s="622"/>
      <c r="F66" s="622"/>
      <c r="G66" s="622"/>
      <c r="H66" s="622"/>
      <c r="I66" s="623"/>
    </row>
    <row r="67" spans="1:9" ht="57" customHeight="1" thickBot="1" x14ac:dyDescent="0.3">
      <c r="A67" s="624" t="s">
        <v>77</v>
      </c>
      <c r="B67" s="625"/>
      <c r="C67" s="626" t="s">
        <v>85</v>
      </c>
      <c r="D67" s="627"/>
      <c r="E67" s="627"/>
      <c r="F67" s="627"/>
      <c r="G67" s="627"/>
      <c r="H67" s="627"/>
      <c r="I67" s="628"/>
    </row>
    <row r="68" spans="1:9" ht="46.5" customHeight="1" thickBot="1" x14ac:dyDescent="0.3">
      <c r="A68" s="629" t="s">
        <v>79</v>
      </c>
      <c r="B68" s="630"/>
      <c r="C68" s="38"/>
      <c r="D68" s="38"/>
      <c r="E68" s="38"/>
      <c r="F68" s="38"/>
      <c r="G68" s="38"/>
      <c r="H68" s="38"/>
      <c r="I68" s="39"/>
    </row>
    <row r="69" spans="1:9" ht="16.5" x14ac:dyDescent="0.25">
      <c r="A69" s="631" t="s">
        <v>80</v>
      </c>
      <c r="B69" s="632"/>
      <c r="C69" s="632"/>
      <c r="D69" s="632"/>
      <c r="E69" s="632"/>
      <c r="F69" s="632"/>
      <c r="G69" s="633"/>
      <c r="H69" s="633"/>
      <c r="I69" s="634"/>
    </row>
    <row r="70" spans="1:9" ht="17.25" thickBot="1" x14ac:dyDescent="0.3">
      <c r="A70" s="635" t="s">
        <v>199</v>
      </c>
      <c r="B70" s="636"/>
      <c r="C70" s="636"/>
      <c r="D70" s="636"/>
      <c r="E70" s="636"/>
      <c r="F70" s="636"/>
      <c r="G70" s="637"/>
      <c r="H70" s="637"/>
      <c r="I70" s="638"/>
    </row>
    <row r="71" spans="1:9" ht="16.5" x14ac:dyDescent="0.25">
      <c r="A71" s="631" t="s">
        <v>81</v>
      </c>
      <c r="B71" s="632"/>
      <c r="C71" s="632"/>
      <c r="D71" s="632"/>
      <c r="E71" s="632"/>
      <c r="F71" s="632"/>
      <c r="G71" s="633"/>
      <c r="H71" s="633"/>
      <c r="I71" s="634"/>
    </row>
    <row r="72" spans="1:9" ht="17.25" thickBot="1" x14ac:dyDescent="0.3">
      <c r="A72" s="635" t="s">
        <v>101</v>
      </c>
      <c r="B72" s="636"/>
      <c r="C72" s="636"/>
      <c r="D72" s="636"/>
      <c r="E72" s="636"/>
      <c r="F72" s="636"/>
      <c r="G72" s="637"/>
      <c r="H72" s="637"/>
      <c r="I72" s="638"/>
    </row>
    <row r="73" spans="1:9" s="40" customFormat="1" ht="16.5" x14ac:dyDescent="0.25">
      <c r="A73" s="639" t="s">
        <v>68</v>
      </c>
      <c r="B73" s="640"/>
      <c r="C73" s="643" t="s">
        <v>38</v>
      </c>
      <c r="D73" s="644"/>
      <c r="E73" s="644"/>
      <c r="F73" s="644"/>
      <c r="G73" s="644"/>
      <c r="H73" s="644"/>
      <c r="I73" s="645"/>
    </row>
    <row r="74" spans="1:9" s="40" customFormat="1" ht="16.5" x14ac:dyDescent="0.25">
      <c r="A74" s="641"/>
      <c r="B74" s="642"/>
      <c r="C74" s="646" t="s">
        <v>139</v>
      </c>
      <c r="D74" s="647"/>
      <c r="E74" s="647"/>
      <c r="F74" s="647"/>
      <c r="G74" s="647"/>
      <c r="H74" s="647"/>
      <c r="I74" s="648"/>
    </row>
    <row r="75" spans="1:9" s="40" customFormat="1" ht="16.5" x14ac:dyDescent="0.25">
      <c r="A75" s="603" t="s">
        <v>103</v>
      </c>
      <c r="B75" s="605" t="s">
        <v>91</v>
      </c>
      <c r="C75" s="607" t="s">
        <v>72</v>
      </c>
      <c r="D75" s="608"/>
      <c r="E75" s="608"/>
      <c r="F75" s="608"/>
      <c r="G75" s="608"/>
      <c r="H75" s="608"/>
      <c r="I75" s="609"/>
    </row>
    <row r="76" spans="1:9" s="40" customFormat="1" ht="17.25" thickBot="1" x14ac:dyDescent="0.3">
      <c r="A76" s="604"/>
      <c r="B76" s="606"/>
      <c r="C76" s="610" t="s">
        <v>140</v>
      </c>
      <c r="D76" s="611"/>
      <c r="E76" s="611"/>
      <c r="F76" s="611"/>
      <c r="G76" s="611"/>
      <c r="H76" s="611"/>
      <c r="I76" s="612"/>
    </row>
    <row r="77" spans="1:9" s="40" customFormat="1" ht="54" customHeight="1" x14ac:dyDescent="0.25">
      <c r="A77" s="601" t="s">
        <v>92</v>
      </c>
      <c r="B77" s="602"/>
      <c r="C77" s="51" t="s">
        <v>141</v>
      </c>
      <c r="D77" s="85">
        <v>1</v>
      </c>
      <c r="E77" s="85">
        <v>1</v>
      </c>
      <c r="F77" s="85">
        <v>1</v>
      </c>
      <c r="G77" s="86"/>
      <c r="H77" s="86"/>
      <c r="I77" s="54"/>
    </row>
    <row r="78" spans="1:9" s="40" customFormat="1" ht="17.25" thickBot="1" x14ac:dyDescent="0.3">
      <c r="A78" s="599" t="s">
        <v>95</v>
      </c>
      <c r="B78" s="600"/>
      <c r="C78" s="55"/>
      <c r="D78" s="55"/>
      <c r="E78" s="55"/>
      <c r="F78" s="56"/>
      <c r="G78" s="57"/>
      <c r="H78" s="57"/>
      <c r="I78" s="58"/>
    </row>
    <row r="79" spans="1:9" s="40" customFormat="1" ht="57.75" customHeight="1" thickBot="1" x14ac:dyDescent="0.3">
      <c r="A79" s="591" t="s">
        <v>107</v>
      </c>
      <c r="B79" s="592"/>
      <c r="C79" s="592"/>
      <c r="D79" s="156"/>
      <c r="E79" s="156"/>
      <c r="F79" s="60"/>
      <c r="G79" s="87" t="e">
        <f>SUM(Aragatsotn!#REF!,Aragatsotn!#REF!)</f>
        <v>#REF!</v>
      </c>
      <c r="H79" s="87" t="e">
        <f>Aragatsotn!#REF!</f>
        <v>#REF!</v>
      </c>
      <c r="I79" s="87" t="e">
        <f>Aragatsotn!#REF!</f>
        <v>#REF!</v>
      </c>
    </row>
    <row r="80" spans="1:9" s="40" customFormat="1" ht="46.5" customHeight="1" thickBot="1" x14ac:dyDescent="0.3">
      <c r="A80" s="593" t="s">
        <v>108</v>
      </c>
      <c r="B80" s="594"/>
      <c r="C80" s="88" t="e">
        <f>I79</f>
        <v>#REF!</v>
      </c>
      <c r="D80" s="88"/>
      <c r="E80" s="88"/>
      <c r="F80" s="60"/>
      <c r="G80" s="63"/>
      <c r="H80" s="63"/>
      <c r="I80" s="64"/>
    </row>
    <row r="81" spans="1:9" s="40" customFormat="1" ht="83.25" customHeight="1" thickBot="1" x14ac:dyDescent="0.3">
      <c r="A81" s="593" t="s">
        <v>109</v>
      </c>
      <c r="B81" s="594"/>
      <c r="C81" s="158"/>
      <c r="D81" s="158"/>
      <c r="E81" s="158"/>
      <c r="F81" s="60"/>
      <c r="G81" s="63"/>
      <c r="H81" s="63"/>
      <c r="I81" s="64"/>
    </row>
    <row r="82" spans="1:9" s="40" customFormat="1" ht="16.5" x14ac:dyDescent="0.25">
      <c r="A82" s="595" t="s">
        <v>80</v>
      </c>
      <c r="B82" s="596"/>
      <c r="C82" s="596"/>
      <c r="D82" s="596"/>
      <c r="E82" s="596"/>
      <c r="F82" s="596"/>
      <c r="G82" s="597"/>
      <c r="H82" s="597"/>
      <c r="I82" s="598"/>
    </row>
    <row r="83" spans="1:9" s="40" customFormat="1" ht="17.25" thickBot="1" x14ac:dyDescent="0.3">
      <c r="A83" s="587" t="s">
        <v>367</v>
      </c>
      <c r="B83" s="588"/>
      <c r="C83" s="588"/>
      <c r="D83" s="588"/>
      <c r="E83" s="588"/>
      <c r="F83" s="588"/>
      <c r="G83" s="589"/>
      <c r="H83" s="589"/>
      <c r="I83" s="590"/>
    </row>
    <row r="84" spans="1:9" s="40" customFormat="1" ht="16.5" x14ac:dyDescent="0.25">
      <c r="A84" s="595" t="s">
        <v>81</v>
      </c>
      <c r="B84" s="596"/>
      <c r="C84" s="596"/>
      <c r="D84" s="596"/>
      <c r="E84" s="596"/>
      <c r="F84" s="596"/>
      <c r="G84" s="597"/>
      <c r="H84" s="597"/>
      <c r="I84" s="598"/>
    </row>
    <row r="85" spans="1:9" s="40" customFormat="1" ht="17.25" thickBot="1" x14ac:dyDescent="0.3">
      <c r="A85" s="587" t="s">
        <v>99</v>
      </c>
      <c r="B85" s="588"/>
      <c r="C85" s="588"/>
      <c r="D85" s="588"/>
      <c r="E85" s="588"/>
      <c r="F85" s="588"/>
      <c r="G85" s="589"/>
      <c r="H85" s="589"/>
      <c r="I85" s="590"/>
    </row>
    <row r="86" spans="1:9" s="40" customFormat="1" ht="16.5" x14ac:dyDescent="0.25">
      <c r="A86" s="657" t="s">
        <v>68</v>
      </c>
      <c r="B86" s="658"/>
      <c r="C86" s="584" t="s">
        <v>38</v>
      </c>
      <c r="D86" s="585"/>
      <c r="E86" s="585"/>
      <c r="F86" s="585"/>
      <c r="G86" s="585"/>
      <c r="H86" s="585"/>
      <c r="I86" s="586"/>
    </row>
    <row r="87" spans="1:9" s="40" customFormat="1" ht="16.5" x14ac:dyDescent="0.3">
      <c r="A87" s="659"/>
      <c r="B87" s="660"/>
      <c r="C87" s="661" t="s">
        <v>369</v>
      </c>
      <c r="D87" s="662"/>
      <c r="E87" s="662"/>
      <c r="F87" s="663"/>
      <c r="G87" s="663"/>
      <c r="H87" s="663"/>
      <c r="I87" s="664"/>
    </row>
    <row r="88" spans="1:9" s="40" customFormat="1" ht="16.5" x14ac:dyDescent="0.25">
      <c r="A88" s="582" t="s">
        <v>168</v>
      </c>
      <c r="B88" s="583" t="s">
        <v>112</v>
      </c>
      <c r="C88" s="584" t="s">
        <v>72</v>
      </c>
      <c r="D88" s="585"/>
      <c r="E88" s="585"/>
      <c r="F88" s="585"/>
      <c r="G88" s="585"/>
      <c r="H88" s="585"/>
      <c r="I88" s="586"/>
    </row>
    <row r="89" spans="1:9" s="40" customFormat="1" ht="33.75" customHeight="1" thickBot="1" x14ac:dyDescent="0.3">
      <c r="A89" s="582"/>
      <c r="B89" s="583"/>
      <c r="C89" s="654" t="s">
        <v>455</v>
      </c>
      <c r="D89" s="655"/>
      <c r="E89" s="655"/>
      <c r="F89" s="655"/>
      <c r="G89" s="655"/>
      <c r="H89" s="655"/>
      <c r="I89" s="656"/>
    </row>
    <row r="90" spans="1:9" s="40" customFormat="1" ht="50.25" customHeight="1" thickBot="1" x14ac:dyDescent="0.3">
      <c r="A90" s="573" t="s">
        <v>114</v>
      </c>
      <c r="B90" s="574"/>
      <c r="C90" s="161" t="s">
        <v>115</v>
      </c>
      <c r="D90" s="74">
        <v>9</v>
      </c>
      <c r="E90" s="74">
        <v>9</v>
      </c>
      <c r="F90" s="73">
        <v>9</v>
      </c>
      <c r="G90" s="79"/>
      <c r="H90" s="79"/>
      <c r="I90" s="75"/>
    </row>
    <row r="91" spans="1:9" s="40" customFormat="1" ht="17.25" thickBot="1" x14ac:dyDescent="0.3">
      <c r="A91" s="573" t="s">
        <v>116</v>
      </c>
      <c r="B91" s="574"/>
      <c r="C91" s="161"/>
      <c r="D91" s="76" t="s">
        <v>74</v>
      </c>
      <c r="E91" s="76" t="s">
        <v>74</v>
      </c>
      <c r="F91" s="76" t="s">
        <v>74</v>
      </c>
      <c r="G91" s="77">
        <f>SUM(Aragatsotn!D22:D23)</f>
        <v>3500</v>
      </c>
      <c r="H91" s="77">
        <f>SUM(Aragatsotn!E22:E23)</f>
        <v>3500</v>
      </c>
      <c r="I91" s="77" t="e">
        <f>Aragatsotn!F22+Aragatsotn!F23+Aragatsotn!#REF!+Aragatsotn!#REF!+Aragatsotn!#REF!+Aragatsotn!#REF!+Aragatsotn!#REF!+Aragatsotn!#REF!+Aragatsotn!#REF!</f>
        <v>#REF!</v>
      </c>
    </row>
    <row r="92" spans="1:9" s="40" customFormat="1" ht="17.25" thickBot="1" x14ac:dyDescent="0.3">
      <c r="A92" s="573" t="s">
        <v>117</v>
      </c>
      <c r="B92" s="575"/>
      <c r="C92" s="574"/>
      <c r="D92" s="159"/>
      <c r="E92" s="159"/>
      <c r="F92" s="76"/>
      <c r="G92" s="79"/>
      <c r="H92" s="79"/>
      <c r="I92" s="75"/>
    </row>
    <row r="93" spans="1:9" s="40" customFormat="1" ht="16.5" x14ac:dyDescent="0.25">
      <c r="A93" s="576" t="s">
        <v>118</v>
      </c>
      <c r="B93" s="577"/>
      <c r="C93" s="577"/>
      <c r="D93" s="577"/>
      <c r="E93" s="577"/>
      <c r="F93" s="577"/>
      <c r="G93" s="577"/>
      <c r="H93" s="577"/>
      <c r="I93" s="578"/>
    </row>
    <row r="94" spans="1:9" s="40" customFormat="1" ht="17.25" thickBot="1" x14ac:dyDescent="0.3">
      <c r="A94" s="579" t="s">
        <v>363</v>
      </c>
      <c r="B94" s="580"/>
      <c r="C94" s="580"/>
      <c r="D94" s="580"/>
      <c r="E94" s="580"/>
      <c r="F94" s="580"/>
      <c r="G94" s="580"/>
      <c r="H94" s="580"/>
      <c r="I94" s="581"/>
    </row>
    <row r="95" spans="1:9" s="40" customFormat="1" ht="16.5" x14ac:dyDescent="0.25">
      <c r="A95" s="543" t="s">
        <v>80</v>
      </c>
      <c r="B95" s="544"/>
      <c r="C95" s="544"/>
      <c r="D95" s="544"/>
      <c r="E95" s="544"/>
      <c r="F95" s="544"/>
      <c r="G95" s="545"/>
      <c r="H95" s="545"/>
      <c r="I95" s="546"/>
    </row>
    <row r="96" spans="1:9" s="40" customFormat="1" ht="15" customHeight="1" thickBot="1" x14ac:dyDescent="0.3">
      <c r="A96" s="539" t="s">
        <v>120</v>
      </c>
      <c r="B96" s="540"/>
      <c r="C96" s="540"/>
      <c r="D96" s="540"/>
      <c r="E96" s="540"/>
      <c r="F96" s="540"/>
      <c r="G96" s="541"/>
      <c r="H96" s="541"/>
      <c r="I96" s="542"/>
    </row>
    <row r="97" spans="1:9" s="40" customFormat="1" ht="16.5" x14ac:dyDescent="0.25">
      <c r="A97" s="543" t="s">
        <v>81</v>
      </c>
      <c r="B97" s="544"/>
      <c r="C97" s="544"/>
      <c r="D97" s="544"/>
      <c r="E97" s="544"/>
      <c r="F97" s="544"/>
      <c r="G97" s="545"/>
      <c r="H97" s="545"/>
      <c r="I97" s="546"/>
    </row>
    <row r="98" spans="1:9" s="40" customFormat="1" ht="33.75" customHeight="1" thickBot="1" x14ac:dyDescent="0.3">
      <c r="A98" s="539" t="s">
        <v>121</v>
      </c>
      <c r="B98" s="540"/>
      <c r="C98" s="540"/>
      <c r="D98" s="540"/>
      <c r="E98" s="540"/>
      <c r="F98" s="540"/>
      <c r="G98" s="541"/>
      <c r="H98" s="541"/>
      <c r="I98" s="542"/>
    </row>
    <row r="99" spans="1:9" ht="16.5" x14ac:dyDescent="0.25">
      <c r="A99" s="639" t="s">
        <v>68</v>
      </c>
      <c r="B99" s="640"/>
      <c r="C99" s="643" t="s">
        <v>38</v>
      </c>
      <c r="D99" s="644"/>
      <c r="E99" s="644"/>
      <c r="F99" s="644"/>
      <c r="G99" s="644"/>
      <c r="H99" s="644"/>
      <c r="I99" s="645"/>
    </row>
    <row r="100" spans="1:9" ht="16.5" x14ac:dyDescent="0.25">
      <c r="A100" s="641"/>
      <c r="B100" s="642"/>
      <c r="C100" s="646" t="s">
        <v>102</v>
      </c>
      <c r="D100" s="647"/>
      <c r="E100" s="647"/>
      <c r="F100" s="647"/>
      <c r="G100" s="647"/>
      <c r="H100" s="647"/>
      <c r="I100" s="648"/>
    </row>
    <row r="101" spans="1:9" ht="16.5" x14ac:dyDescent="0.25">
      <c r="A101" s="603" t="s">
        <v>127</v>
      </c>
      <c r="B101" s="605" t="s">
        <v>91</v>
      </c>
      <c r="C101" s="607" t="s">
        <v>72</v>
      </c>
      <c r="D101" s="608"/>
      <c r="E101" s="608"/>
      <c r="F101" s="608"/>
      <c r="G101" s="608"/>
      <c r="H101" s="608"/>
      <c r="I101" s="609"/>
    </row>
    <row r="102" spans="1:9" ht="33" customHeight="1" thickBot="1" x14ac:dyDescent="0.3">
      <c r="A102" s="604"/>
      <c r="B102" s="606"/>
      <c r="C102" s="610" t="s">
        <v>104</v>
      </c>
      <c r="D102" s="611"/>
      <c r="E102" s="611"/>
      <c r="F102" s="611"/>
      <c r="G102" s="611"/>
      <c r="H102" s="611"/>
      <c r="I102" s="612"/>
    </row>
    <row r="103" spans="1:9" ht="66" x14ac:dyDescent="0.25">
      <c r="A103" s="601" t="s">
        <v>92</v>
      </c>
      <c r="B103" s="602"/>
      <c r="C103" s="51" t="s">
        <v>105</v>
      </c>
      <c r="D103" s="85">
        <v>32</v>
      </c>
      <c r="E103" s="85">
        <v>32</v>
      </c>
      <c r="F103" s="85">
        <v>32</v>
      </c>
      <c r="G103" s="53"/>
      <c r="H103" s="53"/>
      <c r="I103" s="54"/>
    </row>
    <row r="104" spans="1:9" ht="116.25" thickBot="1" x14ac:dyDescent="0.3">
      <c r="A104" s="599" t="s">
        <v>95</v>
      </c>
      <c r="B104" s="600"/>
      <c r="C104" s="55" t="s">
        <v>106</v>
      </c>
      <c r="D104" s="55"/>
      <c r="E104" s="55"/>
      <c r="F104" s="56">
        <v>100</v>
      </c>
      <c r="G104" s="57"/>
      <c r="H104" s="57"/>
      <c r="I104" s="58"/>
    </row>
    <row r="105" spans="1:9" ht="59.25" customHeight="1" thickBot="1" x14ac:dyDescent="0.3">
      <c r="A105" s="591" t="s">
        <v>107</v>
      </c>
      <c r="B105" s="592"/>
      <c r="C105" s="592"/>
      <c r="D105" s="59"/>
      <c r="E105" s="59"/>
      <c r="F105" s="60"/>
      <c r="G105" s="61" t="e">
        <f>Aragatsotn!#REF!</f>
        <v>#REF!</v>
      </c>
      <c r="H105" s="61" t="e">
        <f>Aragatsotn!#REF!</f>
        <v>#REF!</v>
      </c>
      <c r="I105" s="61" t="e">
        <f>Aragatsotn!#REF!</f>
        <v>#REF!</v>
      </c>
    </row>
    <row r="106" spans="1:9" ht="42.75" customHeight="1" thickBot="1" x14ac:dyDescent="0.3">
      <c r="A106" s="593" t="s">
        <v>108</v>
      </c>
      <c r="B106" s="594"/>
      <c r="C106" s="61" t="e">
        <f>I105</f>
        <v>#REF!</v>
      </c>
      <c r="D106" s="62"/>
      <c r="E106" s="62"/>
      <c r="F106" s="60"/>
      <c r="G106" s="63"/>
      <c r="H106" s="63"/>
      <c r="I106" s="64"/>
    </row>
    <row r="107" spans="1:9" ht="67.5" customHeight="1" thickBot="1" x14ac:dyDescent="0.3">
      <c r="A107" s="593" t="s">
        <v>109</v>
      </c>
      <c r="B107" s="594"/>
      <c r="C107" s="65"/>
      <c r="D107" s="65"/>
      <c r="E107" s="65"/>
      <c r="F107" s="60"/>
      <c r="G107" s="63"/>
      <c r="H107" s="63"/>
      <c r="I107" s="64"/>
    </row>
    <row r="108" spans="1:9" ht="16.5" x14ac:dyDescent="0.25">
      <c r="A108" s="595" t="s">
        <v>80</v>
      </c>
      <c r="B108" s="596"/>
      <c r="C108" s="596"/>
      <c r="D108" s="596"/>
      <c r="E108" s="596"/>
      <c r="F108" s="596"/>
      <c r="G108" s="597"/>
      <c r="H108" s="597"/>
      <c r="I108" s="598"/>
    </row>
    <row r="109" spans="1:9" ht="17.25" thickBot="1" x14ac:dyDescent="0.3">
      <c r="A109" s="587" t="s">
        <v>203</v>
      </c>
      <c r="B109" s="588"/>
      <c r="C109" s="588"/>
      <c r="D109" s="588"/>
      <c r="E109" s="588"/>
      <c r="F109" s="588"/>
      <c r="G109" s="589"/>
      <c r="H109" s="589"/>
      <c r="I109" s="590"/>
    </row>
    <row r="110" spans="1:9" ht="16.5" x14ac:dyDescent="0.25">
      <c r="A110" s="595" t="s">
        <v>81</v>
      </c>
      <c r="B110" s="596"/>
      <c r="C110" s="596"/>
      <c r="D110" s="596"/>
      <c r="E110" s="596"/>
      <c r="F110" s="596"/>
      <c r="G110" s="597"/>
      <c r="H110" s="597"/>
      <c r="I110" s="598"/>
    </row>
    <row r="111" spans="1:9" ht="17.25" thickBot="1" x14ac:dyDescent="0.3">
      <c r="A111" s="587" t="s">
        <v>99</v>
      </c>
      <c r="B111" s="588"/>
      <c r="C111" s="588"/>
      <c r="D111" s="588"/>
      <c r="E111" s="588"/>
      <c r="F111" s="588"/>
      <c r="G111" s="589"/>
      <c r="H111" s="589"/>
      <c r="I111" s="590"/>
    </row>
    <row r="112" spans="1:9" s="194" customFormat="1" ht="16.5" x14ac:dyDescent="0.25">
      <c r="A112" s="657" t="s">
        <v>68</v>
      </c>
      <c r="B112" s="658"/>
      <c r="C112" s="744" t="s">
        <v>38</v>
      </c>
      <c r="D112" s="745"/>
      <c r="E112" s="745"/>
      <c r="F112" s="745"/>
      <c r="G112" s="745"/>
      <c r="H112" s="745"/>
      <c r="I112" s="746"/>
    </row>
    <row r="113" spans="1:9" s="194" customFormat="1" ht="16.5" x14ac:dyDescent="0.25">
      <c r="A113" s="659"/>
      <c r="B113" s="660"/>
      <c r="C113" s="688" t="s">
        <v>182</v>
      </c>
      <c r="D113" s="689"/>
      <c r="E113" s="689"/>
      <c r="F113" s="689"/>
      <c r="G113" s="689"/>
      <c r="H113" s="689"/>
      <c r="I113" s="690"/>
    </row>
    <row r="114" spans="1:9" s="194" customFormat="1" ht="16.5" x14ac:dyDescent="0.25">
      <c r="A114" s="582" t="s">
        <v>152</v>
      </c>
      <c r="B114" s="583" t="s">
        <v>91</v>
      </c>
      <c r="C114" s="584" t="s">
        <v>72</v>
      </c>
      <c r="D114" s="585"/>
      <c r="E114" s="585"/>
      <c r="F114" s="585"/>
      <c r="G114" s="585"/>
      <c r="H114" s="585"/>
      <c r="I114" s="586"/>
    </row>
    <row r="115" spans="1:9" s="194" customFormat="1" ht="17.25" thickBot="1" x14ac:dyDescent="0.3">
      <c r="A115" s="747"/>
      <c r="B115" s="748"/>
      <c r="C115" s="749" t="s">
        <v>221</v>
      </c>
      <c r="D115" s="750"/>
      <c r="E115" s="750"/>
      <c r="F115" s="750"/>
      <c r="G115" s="750"/>
      <c r="H115" s="750"/>
      <c r="I115" s="751"/>
    </row>
    <row r="116" spans="1:9" s="194" customFormat="1" ht="49.5" x14ac:dyDescent="0.25">
      <c r="A116" s="752" t="s">
        <v>92</v>
      </c>
      <c r="B116" s="753"/>
      <c r="C116" s="103" t="s">
        <v>141</v>
      </c>
      <c r="D116" s="104">
        <v>0</v>
      </c>
      <c r="E116" s="104">
        <v>1</v>
      </c>
      <c r="F116" s="104">
        <v>1</v>
      </c>
      <c r="G116" s="105"/>
      <c r="H116" s="105"/>
      <c r="I116" s="106"/>
    </row>
    <row r="117" spans="1:9" s="194" customFormat="1" ht="17.25" thickBot="1" x14ac:dyDescent="0.3">
      <c r="A117" s="754" t="s">
        <v>95</v>
      </c>
      <c r="B117" s="755"/>
      <c r="C117" s="107"/>
      <c r="D117" s="107"/>
      <c r="E117" s="107"/>
      <c r="F117" s="229"/>
      <c r="G117" s="108"/>
      <c r="H117" s="108"/>
      <c r="I117" s="42"/>
    </row>
    <row r="118" spans="1:9" s="194" customFormat="1" ht="17.25" thickBot="1" x14ac:dyDescent="0.3">
      <c r="A118" s="742" t="s">
        <v>107</v>
      </c>
      <c r="B118" s="743"/>
      <c r="C118" s="743"/>
      <c r="D118" s="233"/>
      <c r="E118" s="233"/>
      <c r="F118" s="76"/>
      <c r="G118" s="109" t="e">
        <f>Aragatsotn!#REF!</f>
        <v>#REF!</v>
      </c>
      <c r="H118" s="109" t="e">
        <f>Aragatsotn!#REF!</f>
        <v>#REF!</v>
      </c>
      <c r="I118" s="109" t="e">
        <f>Aragatsotn!#REF!</f>
        <v>#REF!</v>
      </c>
    </row>
    <row r="119" spans="1:9" s="194" customFormat="1" ht="17.25" thickBot="1" x14ac:dyDescent="0.3">
      <c r="A119" s="573" t="s">
        <v>108</v>
      </c>
      <c r="B119" s="574"/>
      <c r="C119" s="110" t="e">
        <f>I118</f>
        <v>#REF!</v>
      </c>
      <c r="D119" s="110"/>
      <c r="E119" s="110"/>
      <c r="F119" s="76"/>
      <c r="G119" s="79"/>
      <c r="H119" s="79"/>
      <c r="I119" s="75"/>
    </row>
    <row r="120" spans="1:9" s="194" customFormat="1" ht="17.25" thickBot="1" x14ac:dyDescent="0.3">
      <c r="A120" s="573" t="s">
        <v>109</v>
      </c>
      <c r="B120" s="574"/>
      <c r="C120" s="231"/>
      <c r="D120" s="231"/>
      <c r="E120" s="231"/>
      <c r="F120" s="76"/>
      <c r="G120" s="79"/>
      <c r="H120" s="79"/>
      <c r="I120" s="75"/>
    </row>
    <row r="121" spans="1:9" s="194" customFormat="1" ht="16.5" x14ac:dyDescent="0.25">
      <c r="A121" s="543" t="s">
        <v>80</v>
      </c>
      <c r="B121" s="544"/>
      <c r="C121" s="544"/>
      <c r="D121" s="544"/>
      <c r="E121" s="544"/>
      <c r="F121" s="544"/>
      <c r="G121" s="545"/>
      <c r="H121" s="545"/>
      <c r="I121" s="546"/>
    </row>
    <row r="122" spans="1:9" s="194" customFormat="1" ht="17.25" thickBot="1" x14ac:dyDescent="0.3">
      <c r="A122" s="539" t="s">
        <v>203</v>
      </c>
      <c r="B122" s="540"/>
      <c r="C122" s="540"/>
      <c r="D122" s="540"/>
      <c r="E122" s="540"/>
      <c r="F122" s="540"/>
      <c r="G122" s="541"/>
      <c r="H122" s="541"/>
      <c r="I122" s="542"/>
    </row>
    <row r="123" spans="1:9" s="194" customFormat="1" ht="16.5" x14ac:dyDescent="0.25">
      <c r="A123" s="543" t="s">
        <v>81</v>
      </c>
      <c r="B123" s="544"/>
      <c r="C123" s="544"/>
      <c r="D123" s="544"/>
      <c r="E123" s="544"/>
      <c r="F123" s="544"/>
      <c r="G123" s="545"/>
      <c r="H123" s="545"/>
      <c r="I123" s="546"/>
    </row>
    <row r="124" spans="1:9" s="194" customFormat="1" ht="17.25" thickBot="1" x14ac:dyDescent="0.3">
      <c r="A124" s="539" t="s">
        <v>99</v>
      </c>
      <c r="B124" s="540"/>
      <c r="C124" s="540"/>
      <c r="D124" s="540"/>
      <c r="E124" s="540"/>
      <c r="F124" s="540"/>
      <c r="G124" s="541"/>
      <c r="H124" s="541"/>
      <c r="I124" s="542"/>
    </row>
  </sheetData>
  <mergeCells count="142">
    <mergeCell ref="A118:C118"/>
    <mergeCell ref="A119:B119"/>
    <mergeCell ref="A120:B120"/>
    <mergeCell ref="A121:I121"/>
    <mergeCell ref="A122:I122"/>
    <mergeCell ref="A123:I123"/>
    <mergeCell ref="A124:I124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  <mergeCell ref="A8:I8"/>
    <mergeCell ref="A1:I1"/>
    <mergeCell ref="A2:I2"/>
    <mergeCell ref="A3:I3"/>
    <mergeCell ref="A4:I4"/>
    <mergeCell ref="A6:I6"/>
    <mergeCell ref="A28:I28"/>
    <mergeCell ref="A21:I21"/>
    <mergeCell ref="A10:I10"/>
    <mergeCell ref="A12:C14"/>
    <mergeCell ref="D12:I12"/>
    <mergeCell ref="D13:F13"/>
    <mergeCell ref="G13:I13"/>
    <mergeCell ref="A15:B16"/>
    <mergeCell ref="C15:I15"/>
    <mergeCell ref="C16:I16"/>
    <mergeCell ref="A17:A18"/>
    <mergeCell ref="B17:B18"/>
    <mergeCell ref="C18:I18"/>
    <mergeCell ref="A19:B19"/>
    <mergeCell ref="A20:I20"/>
    <mergeCell ref="C61:I61"/>
    <mergeCell ref="C62:I62"/>
    <mergeCell ref="A22:I22"/>
    <mergeCell ref="A23:B23"/>
    <mergeCell ref="C23:I23"/>
    <mergeCell ref="A24:B24"/>
    <mergeCell ref="A25:I25"/>
    <mergeCell ref="A26:I26"/>
    <mergeCell ref="A27:I27"/>
    <mergeCell ref="A59:B60"/>
    <mergeCell ref="C59:I59"/>
    <mergeCell ref="C60:I60"/>
    <mergeCell ref="A41:I41"/>
    <mergeCell ref="A54:B54"/>
    <mergeCell ref="A42:C44"/>
    <mergeCell ref="D42:I42"/>
    <mergeCell ref="D43:F43"/>
    <mergeCell ref="G43:I43"/>
    <mergeCell ref="A45:B47"/>
    <mergeCell ref="C45:I45"/>
    <mergeCell ref="C46:I46"/>
    <mergeCell ref="C47:I47"/>
    <mergeCell ref="C48:I48"/>
    <mergeCell ref="A49:B50"/>
    <mergeCell ref="A51:B51"/>
    <mergeCell ref="A52:C52"/>
    <mergeCell ref="A53:B53"/>
    <mergeCell ref="A55:I55"/>
    <mergeCell ref="A56:I56"/>
    <mergeCell ref="A57:I57"/>
    <mergeCell ref="A58:I58"/>
    <mergeCell ref="A99:B100"/>
    <mergeCell ref="C99:I99"/>
    <mergeCell ref="C100:I100"/>
    <mergeCell ref="A61:A62"/>
    <mergeCell ref="B61:B62"/>
    <mergeCell ref="A84:I84"/>
    <mergeCell ref="A85:I85"/>
    <mergeCell ref="A77:B77"/>
    <mergeCell ref="A78:B78"/>
    <mergeCell ref="A79:C79"/>
    <mergeCell ref="A80:B80"/>
    <mergeCell ref="A81:B81"/>
    <mergeCell ref="C89:I89"/>
    <mergeCell ref="A90:B90"/>
    <mergeCell ref="A86:B87"/>
    <mergeCell ref="C86:I86"/>
    <mergeCell ref="C87:I87"/>
    <mergeCell ref="A101:A102"/>
    <mergeCell ref="B101:B102"/>
    <mergeCell ref="C101:I101"/>
    <mergeCell ref="C102:I102"/>
    <mergeCell ref="A63:B63"/>
    <mergeCell ref="A64:I64"/>
    <mergeCell ref="A65:I65"/>
    <mergeCell ref="A66:I66"/>
    <mergeCell ref="A67:B67"/>
    <mergeCell ref="C67:I67"/>
    <mergeCell ref="A68:B68"/>
    <mergeCell ref="A69:I69"/>
    <mergeCell ref="A70:I70"/>
    <mergeCell ref="A71:I71"/>
    <mergeCell ref="A72:I72"/>
    <mergeCell ref="A73:B74"/>
    <mergeCell ref="C73:I73"/>
    <mergeCell ref="C74:I74"/>
    <mergeCell ref="A75:A76"/>
    <mergeCell ref="B75:B76"/>
    <mergeCell ref="C75:I75"/>
    <mergeCell ref="C76:I76"/>
    <mergeCell ref="A82:I82"/>
    <mergeCell ref="A83:I83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103:B103"/>
    <mergeCell ref="A96:I96"/>
    <mergeCell ref="A97:I97"/>
    <mergeCell ref="A98:I98"/>
    <mergeCell ref="A29:B31"/>
    <mergeCell ref="C29:I29"/>
    <mergeCell ref="C30:I30"/>
    <mergeCell ref="C31:I31"/>
    <mergeCell ref="C32:I32"/>
    <mergeCell ref="A33:B33"/>
    <mergeCell ref="A34:B34"/>
    <mergeCell ref="A35:C35"/>
    <mergeCell ref="A36:B36"/>
    <mergeCell ref="A37:B37"/>
    <mergeCell ref="A38:I38"/>
    <mergeCell ref="A39:I39"/>
    <mergeCell ref="A40:I40"/>
    <mergeCell ref="A91:B91"/>
    <mergeCell ref="A92:C92"/>
    <mergeCell ref="A93:I93"/>
    <mergeCell ref="A94:I94"/>
    <mergeCell ref="A95:I95"/>
    <mergeCell ref="A88:A89"/>
    <mergeCell ref="B88:B89"/>
    <mergeCell ref="C88:I88"/>
  </mergeCells>
  <pageMargins left="0.25" right="0.25" top="0.75" bottom="0.75" header="0.3" footer="0.3"/>
  <pageSetup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opLeftCell="D30" zoomScale="115" zoomScaleNormal="115" workbookViewId="0">
      <selection activeCell="K4" sqref="K1:K1048576"/>
    </sheetView>
  </sheetViews>
  <sheetFormatPr defaultRowHeight="15" x14ac:dyDescent="0.25"/>
  <cols>
    <col min="1" max="1" width="10.42578125" style="194" customWidth="1"/>
    <col min="2" max="2" width="12.42578125" style="194" customWidth="1"/>
    <col min="3" max="3" width="25.85546875" style="194" customWidth="1"/>
    <col min="4" max="5" width="15.85546875" style="194" customWidth="1"/>
    <col min="6" max="6" width="20.5703125" style="194" customWidth="1"/>
    <col min="7" max="7" width="12.28515625" style="194" customWidth="1"/>
    <col min="8" max="9" width="15" style="194" customWidth="1"/>
    <col min="10" max="10" width="13.85546875" style="194" customWidth="1"/>
    <col min="11" max="11" width="11.140625" style="194" bestFit="1" customWidth="1"/>
    <col min="12" max="258" width="9.140625" style="194"/>
    <col min="259" max="259" width="10.42578125" style="194" customWidth="1"/>
    <col min="260" max="260" width="12.42578125" style="194" customWidth="1"/>
    <col min="261" max="261" width="25.85546875" style="194" customWidth="1"/>
    <col min="262" max="262" width="15.85546875" style="194" customWidth="1"/>
    <col min="263" max="263" width="20.5703125" style="194" customWidth="1"/>
    <col min="264" max="264" width="12.28515625" style="194" customWidth="1"/>
    <col min="265" max="265" width="15" style="194" customWidth="1"/>
    <col min="266" max="266" width="13.85546875" style="194" customWidth="1"/>
    <col min="267" max="267" width="18.5703125" style="194" customWidth="1"/>
    <col min="268" max="514" width="9.140625" style="194"/>
    <col min="515" max="515" width="10.42578125" style="194" customWidth="1"/>
    <col min="516" max="516" width="12.42578125" style="194" customWidth="1"/>
    <col min="517" max="517" width="25.85546875" style="194" customWidth="1"/>
    <col min="518" max="518" width="15.85546875" style="194" customWidth="1"/>
    <col min="519" max="519" width="20.5703125" style="194" customWidth="1"/>
    <col min="520" max="520" width="12.28515625" style="194" customWidth="1"/>
    <col min="521" max="521" width="15" style="194" customWidth="1"/>
    <col min="522" max="522" width="13.85546875" style="194" customWidth="1"/>
    <col min="523" max="523" width="18.5703125" style="194" customWidth="1"/>
    <col min="524" max="770" width="9.140625" style="194"/>
    <col min="771" max="771" width="10.42578125" style="194" customWidth="1"/>
    <col min="772" max="772" width="12.42578125" style="194" customWidth="1"/>
    <col min="773" max="773" width="25.85546875" style="194" customWidth="1"/>
    <col min="774" max="774" width="15.85546875" style="194" customWidth="1"/>
    <col min="775" max="775" width="20.5703125" style="194" customWidth="1"/>
    <col min="776" max="776" width="12.28515625" style="194" customWidth="1"/>
    <col min="777" max="777" width="15" style="194" customWidth="1"/>
    <col min="778" max="778" width="13.85546875" style="194" customWidth="1"/>
    <col min="779" max="779" width="18.5703125" style="194" customWidth="1"/>
    <col min="780" max="1026" width="9.140625" style="194"/>
    <col min="1027" max="1027" width="10.42578125" style="194" customWidth="1"/>
    <col min="1028" max="1028" width="12.42578125" style="194" customWidth="1"/>
    <col min="1029" max="1029" width="25.85546875" style="194" customWidth="1"/>
    <col min="1030" max="1030" width="15.85546875" style="194" customWidth="1"/>
    <col min="1031" max="1031" width="20.5703125" style="194" customWidth="1"/>
    <col min="1032" max="1032" width="12.28515625" style="194" customWidth="1"/>
    <col min="1033" max="1033" width="15" style="194" customWidth="1"/>
    <col min="1034" max="1034" width="13.85546875" style="194" customWidth="1"/>
    <col min="1035" max="1035" width="18.5703125" style="194" customWidth="1"/>
    <col min="1036" max="1282" width="9.140625" style="194"/>
    <col min="1283" max="1283" width="10.42578125" style="194" customWidth="1"/>
    <col min="1284" max="1284" width="12.42578125" style="194" customWidth="1"/>
    <col min="1285" max="1285" width="25.85546875" style="194" customWidth="1"/>
    <col min="1286" max="1286" width="15.85546875" style="194" customWidth="1"/>
    <col min="1287" max="1287" width="20.5703125" style="194" customWidth="1"/>
    <col min="1288" max="1288" width="12.28515625" style="194" customWidth="1"/>
    <col min="1289" max="1289" width="15" style="194" customWidth="1"/>
    <col min="1290" max="1290" width="13.85546875" style="194" customWidth="1"/>
    <col min="1291" max="1291" width="18.5703125" style="194" customWidth="1"/>
    <col min="1292" max="1538" width="9.140625" style="194"/>
    <col min="1539" max="1539" width="10.42578125" style="194" customWidth="1"/>
    <col min="1540" max="1540" width="12.42578125" style="194" customWidth="1"/>
    <col min="1541" max="1541" width="25.85546875" style="194" customWidth="1"/>
    <col min="1542" max="1542" width="15.85546875" style="194" customWidth="1"/>
    <col min="1543" max="1543" width="20.5703125" style="194" customWidth="1"/>
    <col min="1544" max="1544" width="12.28515625" style="194" customWidth="1"/>
    <col min="1545" max="1545" width="15" style="194" customWidth="1"/>
    <col min="1546" max="1546" width="13.85546875" style="194" customWidth="1"/>
    <col min="1547" max="1547" width="18.5703125" style="194" customWidth="1"/>
    <col min="1548" max="1794" width="9.140625" style="194"/>
    <col min="1795" max="1795" width="10.42578125" style="194" customWidth="1"/>
    <col min="1796" max="1796" width="12.42578125" style="194" customWidth="1"/>
    <col min="1797" max="1797" width="25.85546875" style="194" customWidth="1"/>
    <col min="1798" max="1798" width="15.85546875" style="194" customWidth="1"/>
    <col min="1799" max="1799" width="20.5703125" style="194" customWidth="1"/>
    <col min="1800" max="1800" width="12.28515625" style="194" customWidth="1"/>
    <col min="1801" max="1801" width="15" style="194" customWidth="1"/>
    <col min="1802" max="1802" width="13.85546875" style="194" customWidth="1"/>
    <col min="1803" max="1803" width="18.5703125" style="194" customWidth="1"/>
    <col min="1804" max="2050" width="9.140625" style="194"/>
    <col min="2051" max="2051" width="10.42578125" style="194" customWidth="1"/>
    <col min="2052" max="2052" width="12.42578125" style="194" customWidth="1"/>
    <col min="2053" max="2053" width="25.85546875" style="194" customWidth="1"/>
    <col min="2054" max="2054" width="15.85546875" style="194" customWidth="1"/>
    <col min="2055" max="2055" width="20.5703125" style="194" customWidth="1"/>
    <col min="2056" max="2056" width="12.28515625" style="194" customWidth="1"/>
    <col min="2057" max="2057" width="15" style="194" customWidth="1"/>
    <col min="2058" max="2058" width="13.85546875" style="194" customWidth="1"/>
    <col min="2059" max="2059" width="18.5703125" style="194" customWidth="1"/>
    <col min="2060" max="2306" width="9.140625" style="194"/>
    <col min="2307" max="2307" width="10.42578125" style="194" customWidth="1"/>
    <col min="2308" max="2308" width="12.42578125" style="194" customWidth="1"/>
    <col min="2309" max="2309" width="25.85546875" style="194" customWidth="1"/>
    <col min="2310" max="2310" width="15.85546875" style="194" customWidth="1"/>
    <col min="2311" max="2311" width="20.5703125" style="194" customWidth="1"/>
    <col min="2312" max="2312" width="12.28515625" style="194" customWidth="1"/>
    <col min="2313" max="2313" width="15" style="194" customWidth="1"/>
    <col min="2314" max="2314" width="13.85546875" style="194" customWidth="1"/>
    <col min="2315" max="2315" width="18.5703125" style="194" customWidth="1"/>
    <col min="2316" max="2562" width="9.140625" style="194"/>
    <col min="2563" max="2563" width="10.42578125" style="194" customWidth="1"/>
    <col min="2564" max="2564" width="12.42578125" style="194" customWidth="1"/>
    <col min="2565" max="2565" width="25.85546875" style="194" customWidth="1"/>
    <col min="2566" max="2566" width="15.85546875" style="194" customWidth="1"/>
    <col min="2567" max="2567" width="20.5703125" style="194" customWidth="1"/>
    <col min="2568" max="2568" width="12.28515625" style="194" customWidth="1"/>
    <col min="2569" max="2569" width="15" style="194" customWidth="1"/>
    <col min="2570" max="2570" width="13.85546875" style="194" customWidth="1"/>
    <col min="2571" max="2571" width="18.5703125" style="194" customWidth="1"/>
    <col min="2572" max="2818" width="9.140625" style="194"/>
    <col min="2819" max="2819" width="10.42578125" style="194" customWidth="1"/>
    <col min="2820" max="2820" width="12.42578125" style="194" customWidth="1"/>
    <col min="2821" max="2821" width="25.85546875" style="194" customWidth="1"/>
    <col min="2822" max="2822" width="15.85546875" style="194" customWidth="1"/>
    <col min="2823" max="2823" width="20.5703125" style="194" customWidth="1"/>
    <col min="2824" max="2824" width="12.28515625" style="194" customWidth="1"/>
    <col min="2825" max="2825" width="15" style="194" customWidth="1"/>
    <col min="2826" max="2826" width="13.85546875" style="194" customWidth="1"/>
    <col min="2827" max="2827" width="18.5703125" style="194" customWidth="1"/>
    <col min="2828" max="3074" width="9.140625" style="194"/>
    <col min="3075" max="3075" width="10.42578125" style="194" customWidth="1"/>
    <col min="3076" max="3076" width="12.42578125" style="194" customWidth="1"/>
    <col min="3077" max="3077" width="25.85546875" style="194" customWidth="1"/>
    <col min="3078" max="3078" width="15.85546875" style="194" customWidth="1"/>
    <col min="3079" max="3079" width="20.5703125" style="194" customWidth="1"/>
    <col min="3080" max="3080" width="12.28515625" style="194" customWidth="1"/>
    <col min="3081" max="3081" width="15" style="194" customWidth="1"/>
    <col min="3082" max="3082" width="13.85546875" style="194" customWidth="1"/>
    <col min="3083" max="3083" width="18.5703125" style="194" customWidth="1"/>
    <col min="3084" max="3330" width="9.140625" style="194"/>
    <col min="3331" max="3331" width="10.42578125" style="194" customWidth="1"/>
    <col min="3332" max="3332" width="12.42578125" style="194" customWidth="1"/>
    <col min="3333" max="3333" width="25.85546875" style="194" customWidth="1"/>
    <col min="3334" max="3334" width="15.85546875" style="194" customWidth="1"/>
    <col min="3335" max="3335" width="20.5703125" style="194" customWidth="1"/>
    <col min="3336" max="3336" width="12.28515625" style="194" customWidth="1"/>
    <col min="3337" max="3337" width="15" style="194" customWidth="1"/>
    <col min="3338" max="3338" width="13.85546875" style="194" customWidth="1"/>
    <col min="3339" max="3339" width="18.5703125" style="194" customWidth="1"/>
    <col min="3340" max="3586" width="9.140625" style="194"/>
    <col min="3587" max="3587" width="10.42578125" style="194" customWidth="1"/>
    <col min="3588" max="3588" width="12.42578125" style="194" customWidth="1"/>
    <col min="3589" max="3589" width="25.85546875" style="194" customWidth="1"/>
    <col min="3590" max="3590" width="15.85546875" style="194" customWidth="1"/>
    <col min="3591" max="3591" width="20.5703125" style="194" customWidth="1"/>
    <col min="3592" max="3592" width="12.28515625" style="194" customWidth="1"/>
    <col min="3593" max="3593" width="15" style="194" customWidth="1"/>
    <col min="3594" max="3594" width="13.85546875" style="194" customWidth="1"/>
    <col min="3595" max="3595" width="18.5703125" style="194" customWidth="1"/>
    <col min="3596" max="3842" width="9.140625" style="194"/>
    <col min="3843" max="3843" width="10.42578125" style="194" customWidth="1"/>
    <col min="3844" max="3844" width="12.42578125" style="194" customWidth="1"/>
    <col min="3845" max="3845" width="25.85546875" style="194" customWidth="1"/>
    <col min="3846" max="3846" width="15.85546875" style="194" customWidth="1"/>
    <col min="3847" max="3847" width="20.5703125" style="194" customWidth="1"/>
    <col min="3848" max="3848" width="12.28515625" style="194" customWidth="1"/>
    <col min="3849" max="3849" width="15" style="194" customWidth="1"/>
    <col min="3850" max="3850" width="13.85546875" style="194" customWidth="1"/>
    <col min="3851" max="3851" width="18.5703125" style="194" customWidth="1"/>
    <col min="3852" max="4098" width="9.140625" style="194"/>
    <col min="4099" max="4099" width="10.42578125" style="194" customWidth="1"/>
    <col min="4100" max="4100" width="12.42578125" style="194" customWidth="1"/>
    <col min="4101" max="4101" width="25.85546875" style="194" customWidth="1"/>
    <col min="4102" max="4102" width="15.85546875" style="194" customWidth="1"/>
    <col min="4103" max="4103" width="20.5703125" style="194" customWidth="1"/>
    <col min="4104" max="4104" width="12.28515625" style="194" customWidth="1"/>
    <col min="4105" max="4105" width="15" style="194" customWidth="1"/>
    <col min="4106" max="4106" width="13.85546875" style="194" customWidth="1"/>
    <col min="4107" max="4107" width="18.5703125" style="194" customWidth="1"/>
    <col min="4108" max="4354" width="9.140625" style="194"/>
    <col min="4355" max="4355" width="10.42578125" style="194" customWidth="1"/>
    <col min="4356" max="4356" width="12.42578125" style="194" customWidth="1"/>
    <col min="4357" max="4357" width="25.85546875" style="194" customWidth="1"/>
    <col min="4358" max="4358" width="15.85546875" style="194" customWidth="1"/>
    <col min="4359" max="4359" width="20.5703125" style="194" customWidth="1"/>
    <col min="4360" max="4360" width="12.28515625" style="194" customWidth="1"/>
    <col min="4361" max="4361" width="15" style="194" customWidth="1"/>
    <col min="4362" max="4362" width="13.85546875" style="194" customWidth="1"/>
    <col min="4363" max="4363" width="18.5703125" style="194" customWidth="1"/>
    <col min="4364" max="4610" width="9.140625" style="194"/>
    <col min="4611" max="4611" width="10.42578125" style="194" customWidth="1"/>
    <col min="4612" max="4612" width="12.42578125" style="194" customWidth="1"/>
    <col min="4613" max="4613" width="25.85546875" style="194" customWidth="1"/>
    <col min="4614" max="4614" width="15.85546875" style="194" customWidth="1"/>
    <col min="4615" max="4615" width="20.5703125" style="194" customWidth="1"/>
    <col min="4616" max="4616" width="12.28515625" style="194" customWidth="1"/>
    <col min="4617" max="4617" width="15" style="194" customWidth="1"/>
    <col min="4618" max="4618" width="13.85546875" style="194" customWidth="1"/>
    <col min="4619" max="4619" width="18.5703125" style="194" customWidth="1"/>
    <col min="4620" max="4866" width="9.140625" style="194"/>
    <col min="4867" max="4867" width="10.42578125" style="194" customWidth="1"/>
    <col min="4868" max="4868" width="12.42578125" style="194" customWidth="1"/>
    <col min="4869" max="4869" width="25.85546875" style="194" customWidth="1"/>
    <col min="4870" max="4870" width="15.85546875" style="194" customWidth="1"/>
    <col min="4871" max="4871" width="20.5703125" style="194" customWidth="1"/>
    <col min="4872" max="4872" width="12.28515625" style="194" customWidth="1"/>
    <col min="4873" max="4873" width="15" style="194" customWidth="1"/>
    <col min="4874" max="4874" width="13.85546875" style="194" customWidth="1"/>
    <col min="4875" max="4875" width="18.5703125" style="194" customWidth="1"/>
    <col min="4876" max="5122" width="9.140625" style="194"/>
    <col min="5123" max="5123" width="10.42578125" style="194" customWidth="1"/>
    <col min="5124" max="5124" width="12.42578125" style="194" customWidth="1"/>
    <col min="5125" max="5125" width="25.85546875" style="194" customWidth="1"/>
    <col min="5126" max="5126" width="15.85546875" style="194" customWidth="1"/>
    <col min="5127" max="5127" width="20.5703125" style="194" customWidth="1"/>
    <col min="5128" max="5128" width="12.28515625" style="194" customWidth="1"/>
    <col min="5129" max="5129" width="15" style="194" customWidth="1"/>
    <col min="5130" max="5130" width="13.85546875" style="194" customWidth="1"/>
    <col min="5131" max="5131" width="18.5703125" style="194" customWidth="1"/>
    <col min="5132" max="5378" width="9.140625" style="194"/>
    <col min="5379" max="5379" width="10.42578125" style="194" customWidth="1"/>
    <col min="5380" max="5380" width="12.42578125" style="194" customWidth="1"/>
    <col min="5381" max="5381" width="25.85546875" style="194" customWidth="1"/>
    <col min="5382" max="5382" width="15.85546875" style="194" customWidth="1"/>
    <col min="5383" max="5383" width="20.5703125" style="194" customWidth="1"/>
    <col min="5384" max="5384" width="12.28515625" style="194" customWidth="1"/>
    <col min="5385" max="5385" width="15" style="194" customWidth="1"/>
    <col min="5386" max="5386" width="13.85546875" style="194" customWidth="1"/>
    <col min="5387" max="5387" width="18.5703125" style="194" customWidth="1"/>
    <col min="5388" max="5634" width="9.140625" style="194"/>
    <col min="5635" max="5635" width="10.42578125" style="194" customWidth="1"/>
    <col min="5636" max="5636" width="12.42578125" style="194" customWidth="1"/>
    <col min="5637" max="5637" width="25.85546875" style="194" customWidth="1"/>
    <col min="5638" max="5638" width="15.85546875" style="194" customWidth="1"/>
    <col min="5639" max="5639" width="20.5703125" style="194" customWidth="1"/>
    <col min="5640" max="5640" width="12.28515625" style="194" customWidth="1"/>
    <col min="5641" max="5641" width="15" style="194" customWidth="1"/>
    <col min="5642" max="5642" width="13.85546875" style="194" customWidth="1"/>
    <col min="5643" max="5643" width="18.5703125" style="194" customWidth="1"/>
    <col min="5644" max="5890" width="9.140625" style="194"/>
    <col min="5891" max="5891" width="10.42578125" style="194" customWidth="1"/>
    <col min="5892" max="5892" width="12.42578125" style="194" customWidth="1"/>
    <col min="5893" max="5893" width="25.85546875" style="194" customWidth="1"/>
    <col min="5894" max="5894" width="15.85546875" style="194" customWidth="1"/>
    <col min="5895" max="5895" width="20.5703125" style="194" customWidth="1"/>
    <col min="5896" max="5896" width="12.28515625" style="194" customWidth="1"/>
    <col min="5897" max="5897" width="15" style="194" customWidth="1"/>
    <col min="5898" max="5898" width="13.85546875" style="194" customWidth="1"/>
    <col min="5899" max="5899" width="18.5703125" style="194" customWidth="1"/>
    <col min="5900" max="6146" width="9.140625" style="194"/>
    <col min="6147" max="6147" width="10.42578125" style="194" customWidth="1"/>
    <col min="6148" max="6148" width="12.42578125" style="194" customWidth="1"/>
    <col min="6149" max="6149" width="25.85546875" style="194" customWidth="1"/>
    <col min="6150" max="6150" width="15.85546875" style="194" customWidth="1"/>
    <col min="6151" max="6151" width="20.5703125" style="194" customWidth="1"/>
    <col min="6152" max="6152" width="12.28515625" style="194" customWidth="1"/>
    <col min="6153" max="6153" width="15" style="194" customWidth="1"/>
    <col min="6154" max="6154" width="13.85546875" style="194" customWidth="1"/>
    <col min="6155" max="6155" width="18.5703125" style="194" customWidth="1"/>
    <col min="6156" max="6402" width="9.140625" style="194"/>
    <col min="6403" max="6403" width="10.42578125" style="194" customWidth="1"/>
    <col min="6404" max="6404" width="12.42578125" style="194" customWidth="1"/>
    <col min="6405" max="6405" width="25.85546875" style="194" customWidth="1"/>
    <col min="6406" max="6406" width="15.85546875" style="194" customWidth="1"/>
    <col min="6407" max="6407" width="20.5703125" style="194" customWidth="1"/>
    <col min="6408" max="6408" width="12.28515625" style="194" customWidth="1"/>
    <col min="6409" max="6409" width="15" style="194" customWidth="1"/>
    <col min="6410" max="6410" width="13.85546875" style="194" customWidth="1"/>
    <col min="6411" max="6411" width="18.5703125" style="194" customWidth="1"/>
    <col min="6412" max="6658" width="9.140625" style="194"/>
    <col min="6659" max="6659" width="10.42578125" style="194" customWidth="1"/>
    <col min="6660" max="6660" width="12.42578125" style="194" customWidth="1"/>
    <col min="6661" max="6661" width="25.85546875" style="194" customWidth="1"/>
    <col min="6662" max="6662" width="15.85546875" style="194" customWidth="1"/>
    <col min="6663" max="6663" width="20.5703125" style="194" customWidth="1"/>
    <col min="6664" max="6664" width="12.28515625" style="194" customWidth="1"/>
    <col min="6665" max="6665" width="15" style="194" customWidth="1"/>
    <col min="6666" max="6666" width="13.85546875" style="194" customWidth="1"/>
    <col min="6667" max="6667" width="18.5703125" style="194" customWidth="1"/>
    <col min="6668" max="6914" width="9.140625" style="194"/>
    <col min="6915" max="6915" width="10.42578125" style="194" customWidth="1"/>
    <col min="6916" max="6916" width="12.42578125" style="194" customWidth="1"/>
    <col min="6917" max="6917" width="25.85546875" style="194" customWidth="1"/>
    <col min="6918" max="6918" width="15.85546875" style="194" customWidth="1"/>
    <col min="6919" max="6919" width="20.5703125" style="194" customWidth="1"/>
    <col min="6920" max="6920" width="12.28515625" style="194" customWidth="1"/>
    <col min="6921" max="6921" width="15" style="194" customWidth="1"/>
    <col min="6922" max="6922" width="13.85546875" style="194" customWidth="1"/>
    <col min="6923" max="6923" width="18.5703125" style="194" customWidth="1"/>
    <col min="6924" max="7170" width="9.140625" style="194"/>
    <col min="7171" max="7171" width="10.42578125" style="194" customWidth="1"/>
    <col min="7172" max="7172" width="12.42578125" style="194" customWidth="1"/>
    <col min="7173" max="7173" width="25.85546875" style="194" customWidth="1"/>
    <col min="7174" max="7174" width="15.85546875" style="194" customWidth="1"/>
    <col min="7175" max="7175" width="20.5703125" style="194" customWidth="1"/>
    <col min="7176" max="7176" width="12.28515625" style="194" customWidth="1"/>
    <col min="7177" max="7177" width="15" style="194" customWidth="1"/>
    <col min="7178" max="7178" width="13.85546875" style="194" customWidth="1"/>
    <col min="7179" max="7179" width="18.5703125" style="194" customWidth="1"/>
    <col min="7180" max="7426" width="9.140625" style="194"/>
    <col min="7427" max="7427" width="10.42578125" style="194" customWidth="1"/>
    <col min="7428" max="7428" width="12.42578125" style="194" customWidth="1"/>
    <col min="7429" max="7429" width="25.85546875" style="194" customWidth="1"/>
    <col min="7430" max="7430" width="15.85546875" style="194" customWidth="1"/>
    <col min="7431" max="7431" width="20.5703125" style="194" customWidth="1"/>
    <col min="7432" max="7432" width="12.28515625" style="194" customWidth="1"/>
    <col min="7433" max="7433" width="15" style="194" customWidth="1"/>
    <col min="7434" max="7434" width="13.85546875" style="194" customWidth="1"/>
    <col min="7435" max="7435" width="18.5703125" style="194" customWidth="1"/>
    <col min="7436" max="7682" width="9.140625" style="194"/>
    <col min="7683" max="7683" width="10.42578125" style="194" customWidth="1"/>
    <col min="7684" max="7684" width="12.42578125" style="194" customWidth="1"/>
    <col min="7685" max="7685" width="25.85546875" style="194" customWidth="1"/>
    <col min="7686" max="7686" width="15.85546875" style="194" customWidth="1"/>
    <col min="7687" max="7687" width="20.5703125" style="194" customWidth="1"/>
    <col min="7688" max="7688" width="12.28515625" style="194" customWidth="1"/>
    <col min="7689" max="7689" width="15" style="194" customWidth="1"/>
    <col min="7690" max="7690" width="13.85546875" style="194" customWidth="1"/>
    <col min="7691" max="7691" width="18.5703125" style="194" customWidth="1"/>
    <col min="7692" max="7938" width="9.140625" style="194"/>
    <col min="7939" max="7939" width="10.42578125" style="194" customWidth="1"/>
    <col min="7940" max="7940" width="12.42578125" style="194" customWidth="1"/>
    <col min="7941" max="7941" width="25.85546875" style="194" customWidth="1"/>
    <col min="7942" max="7942" width="15.85546875" style="194" customWidth="1"/>
    <col min="7943" max="7943" width="20.5703125" style="194" customWidth="1"/>
    <col min="7944" max="7944" width="12.28515625" style="194" customWidth="1"/>
    <col min="7945" max="7945" width="15" style="194" customWidth="1"/>
    <col min="7946" max="7946" width="13.85546875" style="194" customWidth="1"/>
    <col min="7947" max="7947" width="18.5703125" style="194" customWidth="1"/>
    <col min="7948" max="8194" width="9.140625" style="194"/>
    <col min="8195" max="8195" width="10.42578125" style="194" customWidth="1"/>
    <col min="8196" max="8196" width="12.42578125" style="194" customWidth="1"/>
    <col min="8197" max="8197" width="25.85546875" style="194" customWidth="1"/>
    <col min="8198" max="8198" width="15.85546875" style="194" customWidth="1"/>
    <col min="8199" max="8199" width="20.5703125" style="194" customWidth="1"/>
    <col min="8200" max="8200" width="12.28515625" style="194" customWidth="1"/>
    <col min="8201" max="8201" width="15" style="194" customWidth="1"/>
    <col min="8202" max="8202" width="13.85546875" style="194" customWidth="1"/>
    <col min="8203" max="8203" width="18.5703125" style="194" customWidth="1"/>
    <col min="8204" max="8450" width="9.140625" style="194"/>
    <col min="8451" max="8451" width="10.42578125" style="194" customWidth="1"/>
    <col min="8452" max="8452" width="12.42578125" style="194" customWidth="1"/>
    <col min="8453" max="8453" width="25.85546875" style="194" customWidth="1"/>
    <col min="8454" max="8454" width="15.85546875" style="194" customWidth="1"/>
    <col min="8455" max="8455" width="20.5703125" style="194" customWidth="1"/>
    <col min="8456" max="8456" width="12.28515625" style="194" customWidth="1"/>
    <col min="8457" max="8457" width="15" style="194" customWidth="1"/>
    <col min="8458" max="8458" width="13.85546875" style="194" customWidth="1"/>
    <col min="8459" max="8459" width="18.5703125" style="194" customWidth="1"/>
    <col min="8460" max="8706" width="9.140625" style="194"/>
    <col min="8707" max="8707" width="10.42578125" style="194" customWidth="1"/>
    <col min="8708" max="8708" width="12.42578125" style="194" customWidth="1"/>
    <col min="8709" max="8709" width="25.85546875" style="194" customWidth="1"/>
    <col min="8710" max="8710" width="15.85546875" style="194" customWidth="1"/>
    <col min="8711" max="8711" width="20.5703125" style="194" customWidth="1"/>
    <col min="8712" max="8712" width="12.28515625" style="194" customWidth="1"/>
    <col min="8713" max="8713" width="15" style="194" customWidth="1"/>
    <col min="8714" max="8714" width="13.85546875" style="194" customWidth="1"/>
    <col min="8715" max="8715" width="18.5703125" style="194" customWidth="1"/>
    <col min="8716" max="8962" width="9.140625" style="194"/>
    <col min="8963" max="8963" width="10.42578125" style="194" customWidth="1"/>
    <col min="8964" max="8964" width="12.42578125" style="194" customWidth="1"/>
    <col min="8965" max="8965" width="25.85546875" style="194" customWidth="1"/>
    <col min="8966" max="8966" width="15.85546875" style="194" customWidth="1"/>
    <col min="8967" max="8967" width="20.5703125" style="194" customWidth="1"/>
    <col min="8968" max="8968" width="12.28515625" style="194" customWidth="1"/>
    <col min="8969" max="8969" width="15" style="194" customWidth="1"/>
    <col min="8970" max="8970" width="13.85546875" style="194" customWidth="1"/>
    <col min="8971" max="8971" width="18.5703125" style="194" customWidth="1"/>
    <col min="8972" max="9218" width="9.140625" style="194"/>
    <col min="9219" max="9219" width="10.42578125" style="194" customWidth="1"/>
    <col min="9220" max="9220" width="12.42578125" style="194" customWidth="1"/>
    <col min="9221" max="9221" width="25.85546875" style="194" customWidth="1"/>
    <col min="9222" max="9222" width="15.85546875" style="194" customWidth="1"/>
    <col min="9223" max="9223" width="20.5703125" style="194" customWidth="1"/>
    <col min="9224" max="9224" width="12.28515625" style="194" customWidth="1"/>
    <col min="9225" max="9225" width="15" style="194" customWidth="1"/>
    <col min="9226" max="9226" width="13.85546875" style="194" customWidth="1"/>
    <col min="9227" max="9227" width="18.5703125" style="194" customWidth="1"/>
    <col min="9228" max="9474" width="9.140625" style="194"/>
    <col min="9475" max="9475" width="10.42578125" style="194" customWidth="1"/>
    <col min="9476" max="9476" width="12.42578125" style="194" customWidth="1"/>
    <col min="9477" max="9477" width="25.85546875" style="194" customWidth="1"/>
    <col min="9478" max="9478" width="15.85546875" style="194" customWidth="1"/>
    <col min="9479" max="9479" width="20.5703125" style="194" customWidth="1"/>
    <col min="9480" max="9480" width="12.28515625" style="194" customWidth="1"/>
    <col min="9481" max="9481" width="15" style="194" customWidth="1"/>
    <col min="9482" max="9482" width="13.85546875" style="194" customWidth="1"/>
    <col min="9483" max="9483" width="18.5703125" style="194" customWidth="1"/>
    <col min="9484" max="9730" width="9.140625" style="194"/>
    <col min="9731" max="9731" width="10.42578125" style="194" customWidth="1"/>
    <col min="9732" max="9732" width="12.42578125" style="194" customWidth="1"/>
    <col min="9733" max="9733" width="25.85546875" style="194" customWidth="1"/>
    <col min="9734" max="9734" width="15.85546875" style="194" customWidth="1"/>
    <col min="9735" max="9735" width="20.5703125" style="194" customWidth="1"/>
    <col min="9736" max="9736" width="12.28515625" style="194" customWidth="1"/>
    <col min="9737" max="9737" width="15" style="194" customWidth="1"/>
    <col min="9738" max="9738" width="13.85546875" style="194" customWidth="1"/>
    <col min="9739" max="9739" width="18.5703125" style="194" customWidth="1"/>
    <col min="9740" max="9986" width="9.140625" style="194"/>
    <col min="9987" max="9987" width="10.42578125" style="194" customWidth="1"/>
    <col min="9988" max="9988" width="12.42578125" style="194" customWidth="1"/>
    <col min="9989" max="9989" width="25.85546875" style="194" customWidth="1"/>
    <col min="9990" max="9990" width="15.85546875" style="194" customWidth="1"/>
    <col min="9991" max="9991" width="20.5703125" style="194" customWidth="1"/>
    <col min="9992" max="9992" width="12.28515625" style="194" customWidth="1"/>
    <col min="9993" max="9993" width="15" style="194" customWidth="1"/>
    <col min="9994" max="9994" width="13.85546875" style="194" customWidth="1"/>
    <col min="9995" max="9995" width="18.5703125" style="194" customWidth="1"/>
    <col min="9996" max="10242" width="9.140625" style="194"/>
    <col min="10243" max="10243" width="10.42578125" style="194" customWidth="1"/>
    <col min="10244" max="10244" width="12.42578125" style="194" customWidth="1"/>
    <col min="10245" max="10245" width="25.85546875" style="194" customWidth="1"/>
    <col min="10246" max="10246" width="15.85546875" style="194" customWidth="1"/>
    <col min="10247" max="10247" width="20.5703125" style="194" customWidth="1"/>
    <col min="10248" max="10248" width="12.28515625" style="194" customWidth="1"/>
    <col min="10249" max="10249" width="15" style="194" customWidth="1"/>
    <col min="10250" max="10250" width="13.85546875" style="194" customWidth="1"/>
    <col min="10251" max="10251" width="18.5703125" style="194" customWidth="1"/>
    <col min="10252" max="10498" width="9.140625" style="194"/>
    <col min="10499" max="10499" width="10.42578125" style="194" customWidth="1"/>
    <col min="10500" max="10500" width="12.42578125" style="194" customWidth="1"/>
    <col min="10501" max="10501" width="25.85546875" style="194" customWidth="1"/>
    <col min="10502" max="10502" width="15.85546875" style="194" customWidth="1"/>
    <col min="10503" max="10503" width="20.5703125" style="194" customWidth="1"/>
    <col min="10504" max="10504" width="12.28515625" style="194" customWidth="1"/>
    <col min="10505" max="10505" width="15" style="194" customWidth="1"/>
    <col min="10506" max="10506" width="13.85546875" style="194" customWidth="1"/>
    <col min="10507" max="10507" width="18.5703125" style="194" customWidth="1"/>
    <col min="10508" max="10754" width="9.140625" style="194"/>
    <col min="10755" max="10755" width="10.42578125" style="194" customWidth="1"/>
    <col min="10756" max="10756" width="12.42578125" style="194" customWidth="1"/>
    <col min="10757" max="10757" width="25.85546875" style="194" customWidth="1"/>
    <col min="10758" max="10758" width="15.85546875" style="194" customWidth="1"/>
    <col min="10759" max="10759" width="20.5703125" style="194" customWidth="1"/>
    <col min="10760" max="10760" width="12.28515625" style="194" customWidth="1"/>
    <col min="10761" max="10761" width="15" style="194" customWidth="1"/>
    <col min="10762" max="10762" width="13.85546875" style="194" customWidth="1"/>
    <col min="10763" max="10763" width="18.5703125" style="194" customWidth="1"/>
    <col min="10764" max="11010" width="9.140625" style="194"/>
    <col min="11011" max="11011" width="10.42578125" style="194" customWidth="1"/>
    <col min="11012" max="11012" width="12.42578125" style="194" customWidth="1"/>
    <col min="11013" max="11013" width="25.85546875" style="194" customWidth="1"/>
    <col min="11014" max="11014" width="15.85546875" style="194" customWidth="1"/>
    <col min="11015" max="11015" width="20.5703125" style="194" customWidth="1"/>
    <col min="11016" max="11016" width="12.28515625" style="194" customWidth="1"/>
    <col min="11017" max="11017" width="15" style="194" customWidth="1"/>
    <col min="11018" max="11018" width="13.85546875" style="194" customWidth="1"/>
    <col min="11019" max="11019" width="18.5703125" style="194" customWidth="1"/>
    <col min="11020" max="11266" width="9.140625" style="194"/>
    <col min="11267" max="11267" width="10.42578125" style="194" customWidth="1"/>
    <col min="11268" max="11268" width="12.42578125" style="194" customWidth="1"/>
    <col min="11269" max="11269" width="25.85546875" style="194" customWidth="1"/>
    <col min="11270" max="11270" width="15.85546875" style="194" customWidth="1"/>
    <col min="11271" max="11271" width="20.5703125" style="194" customWidth="1"/>
    <col min="11272" max="11272" width="12.28515625" style="194" customWidth="1"/>
    <col min="11273" max="11273" width="15" style="194" customWidth="1"/>
    <col min="11274" max="11274" width="13.85546875" style="194" customWidth="1"/>
    <col min="11275" max="11275" width="18.5703125" style="194" customWidth="1"/>
    <col min="11276" max="11522" width="9.140625" style="194"/>
    <col min="11523" max="11523" width="10.42578125" style="194" customWidth="1"/>
    <col min="11524" max="11524" width="12.42578125" style="194" customWidth="1"/>
    <col min="11525" max="11525" width="25.85546875" style="194" customWidth="1"/>
    <col min="11526" max="11526" width="15.85546875" style="194" customWidth="1"/>
    <col min="11527" max="11527" width="20.5703125" style="194" customWidth="1"/>
    <col min="11528" max="11528" width="12.28515625" style="194" customWidth="1"/>
    <col min="11529" max="11529" width="15" style="194" customWidth="1"/>
    <col min="11530" max="11530" width="13.85546875" style="194" customWidth="1"/>
    <col min="11531" max="11531" width="18.5703125" style="194" customWidth="1"/>
    <col min="11532" max="11778" width="9.140625" style="194"/>
    <col min="11779" max="11779" width="10.42578125" style="194" customWidth="1"/>
    <col min="11780" max="11780" width="12.42578125" style="194" customWidth="1"/>
    <col min="11781" max="11781" width="25.85546875" style="194" customWidth="1"/>
    <col min="11782" max="11782" width="15.85546875" style="194" customWidth="1"/>
    <col min="11783" max="11783" width="20.5703125" style="194" customWidth="1"/>
    <col min="11784" max="11784" width="12.28515625" style="194" customWidth="1"/>
    <col min="11785" max="11785" width="15" style="194" customWidth="1"/>
    <col min="11786" max="11786" width="13.85546875" style="194" customWidth="1"/>
    <col min="11787" max="11787" width="18.5703125" style="194" customWidth="1"/>
    <col min="11788" max="12034" width="9.140625" style="194"/>
    <col min="12035" max="12035" width="10.42578125" style="194" customWidth="1"/>
    <col min="12036" max="12036" width="12.42578125" style="194" customWidth="1"/>
    <col min="12037" max="12037" width="25.85546875" style="194" customWidth="1"/>
    <col min="12038" max="12038" width="15.85546875" style="194" customWidth="1"/>
    <col min="12039" max="12039" width="20.5703125" style="194" customWidth="1"/>
    <col min="12040" max="12040" width="12.28515625" style="194" customWidth="1"/>
    <col min="12041" max="12041" width="15" style="194" customWidth="1"/>
    <col min="12042" max="12042" width="13.85546875" style="194" customWidth="1"/>
    <col min="12043" max="12043" width="18.5703125" style="194" customWidth="1"/>
    <col min="12044" max="12290" width="9.140625" style="194"/>
    <col min="12291" max="12291" width="10.42578125" style="194" customWidth="1"/>
    <col min="12292" max="12292" width="12.42578125" style="194" customWidth="1"/>
    <col min="12293" max="12293" width="25.85546875" style="194" customWidth="1"/>
    <col min="12294" max="12294" width="15.85546875" style="194" customWidth="1"/>
    <col min="12295" max="12295" width="20.5703125" style="194" customWidth="1"/>
    <col min="12296" max="12296" width="12.28515625" style="194" customWidth="1"/>
    <col min="12297" max="12297" width="15" style="194" customWidth="1"/>
    <col min="12298" max="12298" width="13.85546875" style="194" customWidth="1"/>
    <col min="12299" max="12299" width="18.5703125" style="194" customWidth="1"/>
    <col min="12300" max="12546" width="9.140625" style="194"/>
    <col min="12547" max="12547" width="10.42578125" style="194" customWidth="1"/>
    <col min="12548" max="12548" width="12.42578125" style="194" customWidth="1"/>
    <col min="12549" max="12549" width="25.85546875" style="194" customWidth="1"/>
    <col min="12550" max="12550" width="15.85546875" style="194" customWidth="1"/>
    <col min="12551" max="12551" width="20.5703125" style="194" customWidth="1"/>
    <col min="12552" max="12552" width="12.28515625" style="194" customWidth="1"/>
    <col min="12553" max="12553" width="15" style="194" customWidth="1"/>
    <col min="12554" max="12554" width="13.85546875" style="194" customWidth="1"/>
    <col min="12555" max="12555" width="18.5703125" style="194" customWidth="1"/>
    <col min="12556" max="12802" width="9.140625" style="194"/>
    <col min="12803" max="12803" width="10.42578125" style="194" customWidth="1"/>
    <col min="12804" max="12804" width="12.42578125" style="194" customWidth="1"/>
    <col min="12805" max="12805" width="25.85546875" style="194" customWidth="1"/>
    <col min="12806" max="12806" width="15.85546875" style="194" customWidth="1"/>
    <col min="12807" max="12807" width="20.5703125" style="194" customWidth="1"/>
    <col min="12808" max="12808" width="12.28515625" style="194" customWidth="1"/>
    <col min="12809" max="12809" width="15" style="194" customWidth="1"/>
    <col min="12810" max="12810" width="13.85546875" style="194" customWidth="1"/>
    <col min="12811" max="12811" width="18.5703125" style="194" customWidth="1"/>
    <col min="12812" max="13058" width="9.140625" style="194"/>
    <col min="13059" max="13059" width="10.42578125" style="194" customWidth="1"/>
    <col min="13060" max="13060" width="12.42578125" style="194" customWidth="1"/>
    <col min="13061" max="13061" width="25.85546875" style="194" customWidth="1"/>
    <col min="13062" max="13062" width="15.85546875" style="194" customWidth="1"/>
    <col min="13063" max="13063" width="20.5703125" style="194" customWidth="1"/>
    <col min="13064" max="13064" width="12.28515625" style="194" customWidth="1"/>
    <col min="13065" max="13065" width="15" style="194" customWidth="1"/>
    <col min="13066" max="13066" width="13.85546875" style="194" customWidth="1"/>
    <col min="13067" max="13067" width="18.5703125" style="194" customWidth="1"/>
    <col min="13068" max="13314" width="9.140625" style="194"/>
    <col min="13315" max="13315" width="10.42578125" style="194" customWidth="1"/>
    <col min="13316" max="13316" width="12.42578125" style="194" customWidth="1"/>
    <col min="13317" max="13317" width="25.85546875" style="194" customWidth="1"/>
    <col min="13318" max="13318" width="15.85546875" style="194" customWidth="1"/>
    <col min="13319" max="13319" width="20.5703125" style="194" customWidth="1"/>
    <col min="13320" max="13320" width="12.28515625" style="194" customWidth="1"/>
    <col min="13321" max="13321" width="15" style="194" customWidth="1"/>
    <col min="13322" max="13322" width="13.85546875" style="194" customWidth="1"/>
    <col min="13323" max="13323" width="18.5703125" style="194" customWidth="1"/>
    <col min="13324" max="13570" width="9.140625" style="194"/>
    <col min="13571" max="13571" width="10.42578125" style="194" customWidth="1"/>
    <col min="13572" max="13572" width="12.42578125" style="194" customWidth="1"/>
    <col min="13573" max="13573" width="25.85546875" style="194" customWidth="1"/>
    <col min="13574" max="13574" width="15.85546875" style="194" customWidth="1"/>
    <col min="13575" max="13575" width="20.5703125" style="194" customWidth="1"/>
    <col min="13576" max="13576" width="12.28515625" style="194" customWidth="1"/>
    <col min="13577" max="13577" width="15" style="194" customWidth="1"/>
    <col min="13578" max="13578" width="13.85546875" style="194" customWidth="1"/>
    <col min="13579" max="13579" width="18.5703125" style="194" customWidth="1"/>
    <col min="13580" max="13826" width="9.140625" style="194"/>
    <col min="13827" max="13827" width="10.42578125" style="194" customWidth="1"/>
    <col min="13828" max="13828" width="12.42578125" style="194" customWidth="1"/>
    <col min="13829" max="13829" width="25.85546875" style="194" customWidth="1"/>
    <col min="13830" max="13830" width="15.85546875" style="194" customWidth="1"/>
    <col min="13831" max="13831" width="20.5703125" style="194" customWidth="1"/>
    <col min="13832" max="13832" width="12.28515625" style="194" customWidth="1"/>
    <col min="13833" max="13833" width="15" style="194" customWidth="1"/>
    <col min="13834" max="13834" width="13.85546875" style="194" customWidth="1"/>
    <col min="13835" max="13835" width="18.5703125" style="194" customWidth="1"/>
    <col min="13836" max="14082" width="9.140625" style="194"/>
    <col min="14083" max="14083" width="10.42578125" style="194" customWidth="1"/>
    <col min="14084" max="14084" width="12.42578125" style="194" customWidth="1"/>
    <col min="14085" max="14085" width="25.85546875" style="194" customWidth="1"/>
    <col min="14086" max="14086" width="15.85546875" style="194" customWidth="1"/>
    <col min="14087" max="14087" width="20.5703125" style="194" customWidth="1"/>
    <col min="14088" max="14088" width="12.28515625" style="194" customWidth="1"/>
    <col min="14089" max="14089" width="15" style="194" customWidth="1"/>
    <col min="14090" max="14090" width="13.85546875" style="194" customWidth="1"/>
    <col min="14091" max="14091" width="18.5703125" style="194" customWidth="1"/>
    <col min="14092" max="14338" width="9.140625" style="194"/>
    <col min="14339" max="14339" width="10.42578125" style="194" customWidth="1"/>
    <col min="14340" max="14340" width="12.42578125" style="194" customWidth="1"/>
    <col min="14341" max="14341" width="25.85546875" style="194" customWidth="1"/>
    <col min="14342" max="14342" width="15.85546875" style="194" customWidth="1"/>
    <col min="14343" max="14343" width="20.5703125" style="194" customWidth="1"/>
    <col min="14344" max="14344" width="12.28515625" style="194" customWidth="1"/>
    <col min="14345" max="14345" width="15" style="194" customWidth="1"/>
    <col min="14346" max="14346" width="13.85546875" style="194" customWidth="1"/>
    <col min="14347" max="14347" width="18.5703125" style="194" customWidth="1"/>
    <col min="14348" max="14594" width="9.140625" style="194"/>
    <col min="14595" max="14595" width="10.42578125" style="194" customWidth="1"/>
    <col min="14596" max="14596" width="12.42578125" style="194" customWidth="1"/>
    <col min="14597" max="14597" width="25.85546875" style="194" customWidth="1"/>
    <col min="14598" max="14598" width="15.85546875" style="194" customWidth="1"/>
    <col min="14599" max="14599" width="20.5703125" style="194" customWidth="1"/>
    <col min="14600" max="14600" width="12.28515625" style="194" customWidth="1"/>
    <col min="14601" max="14601" width="15" style="194" customWidth="1"/>
    <col min="14602" max="14602" width="13.85546875" style="194" customWidth="1"/>
    <col min="14603" max="14603" width="18.5703125" style="194" customWidth="1"/>
    <col min="14604" max="14850" width="9.140625" style="194"/>
    <col min="14851" max="14851" width="10.42578125" style="194" customWidth="1"/>
    <col min="14852" max="14852" width="12.42578125" style="194" customWidth="1"/>
    <col min="14853" max="14853" width="25.85546875" style="194" customWidth="1"/>
    <col min="14854" max="14854" width="15.85546875" style="194" customWidth="1"/>
    <col min="14855" max="14855" width="20.5703125" style="194" customWidth="1"/>
    <col min="14856" max="14856" width="12.28515625" style="194" customWidth="1"/>
    <col min="14857" max="14857" width="15" style="194" customWidth="1"/>
    <col min="14858" max="14858" width="13.85546875" style="194" customWidth="1"/>
    <col min="14859" max="14859" width="18.5703125" style="194" customWidth="1"/>
    <col min="14860" max="15106" width="9.140625" style="194"/>
    <col min="15107" max="15107" width="10.42578125" style="194" customWidth="1"/>
    <col min="15108" max="15108" width="12.42578125" style="194" customWidth="1"/>
    <col min="15109" max="15109" width="25.85546875" style="194" customWidth="1"/>
    <col min="15110" max="15110" width="15.85546875" style="194" customWidth="1"/>
    <col min="15111" max="15111" width="20.5703125" style="194" customWidth="1"/>
    <col min="15112" max="15112" width="12.28515625" style="194" customWidth="1"/>
    <col min="15113" max="15113" width="15" style="194" customWidth="1"/>
    <col min="15114" max="15114" width="13.85546875" style="194" customWidth="1"/>
    <col min="15115" max="15115" width="18.5703125" style="194" customWidth="1"/>
    <col min="15116" max="15362" width="9.140625" style="194"/>
    <col min="15363" max="15363" width="10.42578125" style="194" customWidth="1"/>
    <col min="15364" max="15364" width="12.42578125" style="194" customWidth="1"/>
    <col min="15365" max="15365" width="25.85546875" style="194" customWidth="1"/>
    <col min="15366" max="15366" width="15.85546875" style="194" customWidth="1"/>
    <col min="15367" max="15367" width="20.5703125" style="194" customWidth="1"/>
    <col min="15368" max="15368" width="12.28515625" style="194" customWidth="1"/>
    <col min="15369" max="15369" width="15" style="194" customWidth="1"/>
    <col min="15370" max="15370" width="13.85546875" style="194" customWidth="1"/>
    <col min="15371" max="15371" width="18.5703125" style="194" customWidth="1"/>
    <col min="15372" max="15618" width="9.140625" style="194"/>
    <col min="15619" max="15619" width="10.42578125" style="194" customWidth="1"/>
    <col min="15620" max="15620" width="12.42578125" style="194" customWidth="1"/>
    <col min="15621" max="15621" width="25.85546875" style="194" customWidth="1"/>
    <col min="15622" max="15622" width="15.85546875" style="194" customWidth="1"/>
    <col min="15623" max="15623" width="20.5703125" style="194" customWidth="1"/>
    <col min="15624" max="15624" width="12.28515625" style="194" customWidth="1"/>
    <col min="15625" max="15625" width="15" style="194" customWidth="1"/>
    <col min="15626" max="15626" width="13.85546875" style="194" customWidth="1"/>
    <col min="15627" max="15627" width="18.5703125" style="194" customWidth="1"/>
    <col min="15628" max="15874" width="9.140625" style="194"/>
    <col min="15875" max="15875" width="10.42578125" style="194" customWidth="1"/>
    <col min="15876" max="15876" width="12.42578125" style="194" customWidth="1"/>
    <col min="15877" max="15877" width="25.85546875" style="194" customWidth="1"/>
    <col min="15878" max="15878" width="15.85546875" style="194" customWidth="1"/>
    <col min="15879" max="15879" width="20.5703125" style="194" customWidth="1"/>
    <col min="15880" max="15880" width="12.28515625" style="194" customWidth="1"/>
    <col min="15881" max="15881" width="15" style="194" customWidth="1"/>
    <col min="15882" max="15882" width="13.85546875" style="194" customWidth="1"/>
    <col min="15883" max="15883" width="18.5703125" style="194" customWidth="1"/>
    <col min="15884" max="16130" width="9.140625" style="194"/>
    <col min="16131" max="16131" width="10.42578125" style="194" customWidth="1"/>
    <col min="16132" max="16132" width="12.42578125" style="194" customWidth="1"/>
    <col min="16133" max="16133" width="25.85546875" style="194" customWidth="1"/>
    <col min="16134" max="16134" width="15.85546875" style="194" customWidth="1"/>
    <col min="16135" max="16135" width="20.5703125" style="194" customWidth="1"/>
    <col min="16136" max="16136" width="12.28515625" style="194" customWidth="1"/>
    <col min="16137" max="16137" width="15" style="194" customWidth="1"/>
    <col min="16138" max="16138" width="13.85546875" style="194" customWidth="1"/>
    <col min="16139" max="16139" width="18.5703125" style="194" customWidth="1"/>
    <col min="16140" max="16384" width="9.140625" style="194"/>
  </cols>
  <sheetData>
    <row r="1" spans="1:13" ht="16.5" x14ac:dyDescent="0.25">
      <c r="A1" s="712" t="s">
        <v>215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</row>
    <row r="2" spans="1:13" ht="16.5" x14ac:dyDescent="0.25">
      <c r="A2" s="317"/>
      <c r="B2" s="317"/>
      <c r="C2" s="317"/>
      <c r="D2" s="317"/>
      <c r="E2" s="329"/>
      <c r="F2" s="317"/>
      <c r="G2" s="317"/>
      <c r="H2" s="317"/>
      <c r="I2" s="329"/>
      <c r="J2" s="317"/>
      <c r="K2" s="317"/>
    </row>
    <row r="3" spans="1:13" ht="44.25" customHeight="1" x14ac:dyDescent="0.25">
      <c r="A3" s="714" t="s">
        <v>771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328"/>
      <c r="M3" s="328"/>
    </row>
    <row r="6" spans="1:13" ht="49.5" customHeight="1" x14ac:dyDescent="0.25">
      <c r="A6" s="711" t="s">
        <v>63</v>
      </c>
      <c r="B6" s="711"/>
      <c r="C6" s="711"/>
      <c r="D6" s="711"/>
      <c r="E6" s="711"/>
      <c r="F6" s="711"/>
      <c r="G6" s="711"/>
      <c r="H6" s="711"/>
      <c r="I6" s="711"/>
      <c r="J6" s="711"/>
      <c r="K6" s="711"/>
    </row>
    <row r="7" spans="1:13" ht="16.5" x14ac:dyDescent="0.25">
      <c r="A7" s="328"/>
      <c r="B7" s="328"/>
      <c r="C7" s="328"/>
      <c r="D7" s="328"/>
      <c r="E7" s="328"/>
      <c r="F7" s="328"/>
      <c r="G7" s="328"/>
      <c r="H7" s="328"/>
      <c r="I7" s="328"/>
      <c r="J7" s="328"/>
      <c r="K7" s="328"/>
    </row>
    <row r="8" spans="1:13" ht="16.5" x14ac:dyDescent="0.25">
      <c r="A8" s="711" t="s">
        <v>110</v>
      </c>
      <c r="B8" s="711"/>
      <c r="C8" s="711"/>
      <c r="D8" s="711"/>
      <c r="E8" s="711"/>
      <c r="F8" s="711"/>
      <c r="G8" s="711"/>
      <c r="H8" s="711"/>
      <c r="I8" s="711"/>
      <c r="J8" s="711"/>
      <c r="K8" s="711"/>
    </row>
    <row r="9" spans="1:13" ht="16.5" x14ac:dyDescent="0.25">
      <c r="A9" s="328"/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spans="1:13" ht="16.5" x14ac:dyDescent="0.25">
      <c r="A10" s="694" t="s">
        <v>65</v>
      </c>
      <c r="B10" s="694"/>
      <c r="C10" s="694"/>
      <c r="D10" s="728" t="s">
        <v>41</v>
      </c>
      <c r="E10" s="728"/>
      <c r="F10" s="728"/>
      <c r="G10" s="728"/>
      <c r="H10" s="728"/>
      <c r="I10" s="728"/>
      <c r="J10" s="728"/>
      <c r="K10" s="728"/>
    </row>
    <row r="11" spans="1:13" ht="16.5" x14ac:dyDescent="0.25">
      <c r="A11" s="694"/>
      <c r="B11" s="694"/>
      <c r="C11" s="694"/>
      <c r="D11" s="700" t="s">
        <v>66</v>
      </c>
      <c r="E11" s="701"/>
      <c r="F11" s="701"/>
      <c r="G11" s="583"/>
      <c r="H11" s="700" t="s">
        <v>67</v>
      </c>
      <c r="I11" s="701"/>
      <c r="J11" s="701"/>
      <c r="K11" s="583"/>
    </row>
    <row r="12" spans="1:13" ht="33.75" thickBot="1" x14ac:dyDescent="0.3">
      <c r="A12" s="694"/>
      <c r="B12" s="694"/>
      <c r="C12" s="694"/>
      <c r="D12" s="23" t="s">
        <v>458</v>
      </c>
      <c r="E12" s="23" t="s">
        <v>16</v>
      </c>
      <c r="F12" s="23" t="s">
        <v>17</v>
      </c>
      <c r="G12" s="327" t="s">
        <v>7</v>
      </c>
      <c r="H12" s="23" t="s">
        <v>458</v>
      </c>
      <c r="I12" s="23" t="s">
        <v>16</v>
      </c>
      <c r="J12" s="23" t="s">
        <v>17</v>
      </c>
      <c r="K12" s="42" t="s">
        <v>7</v>
      </c>
    </row>
    <row r="13" spans="1:13" ht="16.5" x14ac:dyDescent="0.25">
      <c r="A13" s="657" t="s">
        <v>68</v>
      </c>
      <c r="B13" s="658"/>
      <c r="C13" s="744" t="s">
        <v>38</v>
      </c>
      <c r="D13" s="745"/>
      <c r="E13" s="745"/>
      <c r="F13" s="745"/>
      <c r="G13" s="745"/>
      <c r="H13" s="745"/>
      <c r="I13" s="745"/>
      <c r="J13" s="745"/>
      <c r="K13" s="746"/>
    </row>
    <row r="14" spans="1:13" ht="16.5" x14ac:dyDescent="0.25">
      <c r="A14" s="659"/>
      <c r="B14" s="660"/>
      <c r="C14" s="688" t="s">
        <v>772</v>
      </c>
      <c r="D14" s="689"/>
      <c r="E14" s="689"/>
      <c r="F14" s="689"/>
      <c r="G14" s="689"/>
      <c r="H14" s="689"/>
      <c r="I14" s="689"/>
      <c r="J14" s="689"/>
      <c r="K14" s="690"/>
    </row>
    <row r="15" spans="1:13" ht="16.5" x14ac:dyDescent="0.25">
      <c r="A15" s="1058">
        <v>1047</v>
      </c>
      <c r="B15" s="583" t="s">
        <v>1134</v>
      </c>
      <c r="C15" s="790" t="s">
        <v>72</v>
      </c>
      <c r="D15" s="791"/>
      <c r="E15" s="791"/>
      <c r="F15" s="791"/>
      <c r="G15" s="791"/>
      <c r="H15" s="791"/>
      <c r="I15" s="791"/>
      <c r="J15" s="791"/>
      <c r="K15" s="792"/>
    </row>
    <row r="16" spans="1:13" ht="27.75" customHeight="1" thickBot="1" x14ac:dyDescent="0.3">
      <c r="A16" s="1058"/>
      <c r="B16" s="583"/>
      <c r="C16" s="654" t="s">
        <v>773</v>
      </c>
      <c r="D16" s="655"/>
      <c r="E16" s="655"/>
      <c r="F16" s="655"/>
      <c r="G16" s="655"/>
      <c r="H16" s="655"/>
      <c r="I16" s="655"/>
      <c r="J16" s="655"/>
      <c r="K16" s="656"/>
    </row>
    <row r="17" spans="1:11" ht="51" customHeight="1" thickBot="1" x14ac:dyDescent="0.3">
      <c r="A17" s="573" t="s">
        <v>114</v>
      </c>
      <c r="B17" s="574"/>
      <c r="C17" s="335" t="s">
        <v>115</v>
      </c>
      <c r="D17" s="73">
        <v>1</v>
      </c>
      <c r="E17" s="73">
        <v>1</v>
      </c>
      <c r="F17" s="73">
        <v>1</v>
      </c>
      <c r="G17" s="73">
        <v>1</v>
      </c>
      <c r="H17" s="74"/>
      <c r="I17" s="74"/>
      <c r="J17" s="74"/>
      <c r="K17" s="75"/>
    </row>
    <row r="18" spans="1:11" ht="33.75" customHeight="1" thickBot="1" x14ac:dyDescent="0.3">
      <c r="A18" s="573" t="s">
        <v>116</v>
      </c>
      <c r="B18" s="574"/>
      <c r="C18" s="335"/>
      <c r="D18" s="76" t="s">
        <v>74</v>
      </c>
      <c r="E18" s="76" t="s">
        <v>74</v>
      </c>
      <c r="F18" s="76" t="s">
        <v>74</v>
      </c>
      <c r="G18" s="76" t="s">
        <v>74</v>
      </c>
      <c r="H18" s="109">
        <f>Kotayq!C34</f>
        <v>9282.5</v>
      </c>
      <c r="I18" s="109">
        <f>Kotayq!D34</f>
        <v>37130</v>
      </c>
      <c r="J18" s="109">
        <f>Kotayq!E34</f>
        <v>37130</v>
      </c>
      <c r="K18" s="109">
        <f>Kotayq!F34</f>
        <v>37130</v>
      </c>
    </row>
    <row r="19" spans="1:11" ht="31.5" customHeight="1" thickBot="1" x14ac:dyDescent="0.3">
      <c r="A19" s="573" t="s">
        <v>117</v>
      </c>
      <c r="B19" s="575"/>
      <c r="C19" s="574"/>
      <c r="D19" s="325"/>
      <c r="E19" s="325"/>
      <c r="F19" s="325"/>
      <c r="G19" s="76"/>
      <c r="H19" s="79"/>
      <c r="I19" s="79"/>
      <c r="J19" s="79"/>
      <c r="K19" s="75"/>
    </row>
    <row r="20" spans="1:11" ht="30" customHeight="1" x14ac:dyDescent="0.25">
      <c r="A20" s="576" t="s">
        <v>118</v>
      </c>
      <c r="B20" s="577"/>
      <c r="C20" s="577"/>
      <c r="D20" s="577"/>
      <c r="E20" s="577"/>
      <c r="F20" s="577"/>
      <c r="G20" s="577"/>
      <c r="H20" s="577"/>
      <c r="I20" s="577"/>
      <c r="J20" s="577"/>
      <c r="K20" s="578"/>
    </row>
    <row r="21" spans="1:11" ht="30.75" customHeight="1" thickBot="1" x14ac:dyDescent="0.3">
      <c r="A21" s="579" t="s">
        <v>119</v>
      </c>
      <c r="B21" s="580"/>
      <c r="C21" s="580"/>
      <c r="D21" s="580"/>
      <c r="E21" s="580"/>
      <c r="F21" s="580"/>
      <c r="G21" s="580"/>
      <c r="H21" s="580"/>
      <c r="I21" s="580"/>
      <c r="J21" s="580"/>
      <c r="K21" s="581"/>
    </row>
    <row r="22" spans="1:11" ht="16.5" x14ac:dyDescent="0.25">
      <c r="A22" s="543" t="s">
        <v>80</v>
      </c>
      <c r="B22" s="544"/>
      <c r="C22" s="544"/>
      <c r="D22" s="544"/>
      <c r="E22" s="544"/>
      <c r="F22" s="544"/>
      <c r="G22" s="544"/>
      <c r="H22" s="545"/>
      <c r="I22" s="545"/>
      <c r="J22" s="545"/>
      <c r="K22" s="546"/>
    </row>
    <row r="23" spans="1:11" ht="32.25" customHeight="1" thickBot="1" x14ac:dyDescent="0.35">
      <c r="A23" s="564" t="s">
        <v>1176</v>
      </c>
      <c r="B23" s="565"/>
      <c r="C23" s="565"/>
      <c r="D23" s="565"/>
      <c r="E23" s="565"/>
      <c r="F23" s="565"/>
      <c r="G23" s="565"/>
      <c r="H23" s="565"/>
      <c r="I23" s="565"/>
      <c r="J23" s="565"/>
      <c r="K23" s="566"/>
    </row>
    <row r="24" spans="1:11" ht="16.5" x14ac:dyDescent="0.25">
      <c r="A24" s="543" t="s">
        <v>81</v>
      </c>
      <c r="B24" s="544"/>
      <c r="C24" s="544"/>
      <c r="D24" s="544"/>
      <c r="E24" s="544"/>
      <c r="F24" s="544"/>
      <c r="G24" s="544"/>
      <c r="H24" s="545"/>
      <c r="I24" s="545"/>
      <c r="J24" s="545"/>
      <c r="K24" s="546"/>
    </row>
    <row r="25" spans="1:11" ht="39.75" customHeight="1" thickBot="1" x14ac:dyDescent="0.35">
      <c r="A25" s="564" t="s">
        <v>1177</v>
      </c>
      <c r="B25" s="565"/>
      <c r="C25" s="565"/>
      <c r="D25" s="565"/>
      <c r="E25" s="565"/>
      <c r="F25" s="565"/>
      <c r="G25" s="565"/>
      <c r="H25" s="565"/>
      <c r="I25" s="565"/>
      <c r="J25" s="565"/>
      <c r="K25" s="566"/>
    </row>
    <row r="26" spans="1:11" ht="24" customHeight="1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 ht="16.5" x14ac:dyDescent="0.25">
      <c r="A27" s="328"/>
      <c r="B27" s="328"/>
      <c r="C27" s="328"/>
      <c r="D27" s="328"/>
      <c r="E27" s="328"/>
      <c r="F27" s="328"/>
      <c r="G27" s="328"/>
      <c r="H27" s="328"/>
      <c r="I27" s="328"/>
      <c r="J27" s="328"/>
      <c r="K27" s="328"/>
    </row>
    <row r="28" spans="1:11" ht="16.5" x14ac:dyDescent="0.25">
      <c r="A28" s="718" t="s">
        <v>64</v>
      </c>
      <c r="B28" s="718"/>
      <c r="C28" s="718"/>
      <c r="D28" s="718"/>
      <c r="E28" s="718"/>
      <c r="F28" s="718"/>
      <c r="G28" s="718"/>
      <c r="H28" s="718"/>
      <c r="I28" s="718"/>
      <c r="J28" s="718"/>
      <c r="K28" s="718"/>
    </row>
    <row r="29" spans="1:11" ht="17.25" thickBot="1" x14ac:dyDescent="0.3">
      <c r="A29" s="318"/>
      <c r="B29" s="318"/>
      <c r="C29" s="318"/>
      <c r="D29" s="318"/>
      <c r="E29" s="330"/>
      <c r="F29" s="318"/>
      <c r="G29" s="318"/>
      <c r="H29" s="318"/>
      <c r="I29" s="330"/>
      <c r="J29" s="318"/>
      <c r="K29" s="318"/>
    </row>
    <row r="30" spans="1:11" ht="16.5" x14ac:dyDescent="0.25">
      <c r="A30" s="719" t="s">
        <v>65</v>
      </c>
      <c r="B30" s="720"/>
      <c r="C30" s="721"/>
      <c r="D30" s="728" t="s">
        <v>41</v>
      </c>
      <c r="E30" s="728"/>
      <c r="F30" s="728"/>
      <c r="G30" s="728"/>
      <c r="H30" s="728"/>
      <c r="I30" s="728"/>
      <c r="J30" s="728"/>
      <c r="K30" s="728"/>
    </row>
    <row r="31" spans="1:11" ht="16.5" x14ac:dyDescent="0.25">
      <c r="A31" s="722"/>
      <c r="B31" s="723"/>
      <c r="C31" s="724"/>
      <c r="D31" s="729" t="s">
        <v>66</v>
      </c>
      <c r="E31" s="729"/>
      <c r="F31" s="729"/>
      <c r="G31" s="729"/>
      <c r="H31" s="729" t="s">
        <v>67</v>
      </c>
      <c r="I31" s="729"/>
      <c r="J31" s="729"/>
      <c r="K31" s="729"/>
    </row>
    <row r="32" spans="1:11" ht="33.75" thickBot="1" x14ac:dyDescent="0.3">
      <c r="A32" s="725"/>
      <c r="B32" s="726"/>
      <c r="C32" s="727"/>
      <c r="D32" s="23" t="s">
        <v>458</v>
      </c>
      <c r="E32" s="23" t="s">
        <v>16</v>
      </c>
      <c r="F32" s="23" t="s">
        <v>17</v>
      </c>
      <c r="G32" s="24" t="s">
        <v>7</v>
      </c>
      <c r="H32" s="23" t="s">
        <v>458</v>
      </c>
      <c r="I32" s="23" t="s">
        <v>16</v>
      </c>
      <c r="J32" s="23" t="s">
        <v>17</v>
      </c>
      <c r="K32" s="25" t="s">
        <v>7</v>
      </c>
    </row>
    <row r="33" spans="1:11" ht="16.5" x14ac:dyDescent="0.25">
      <c r="A33" s="639" t="s">
        <v>68</v>
      </c>
      <c r="B33" s="640"/>
      <c r="C33" s="643" t="s">
        <v>38</v>
      </c>
      <c r="D33" s="644"/>
      <c r="E33" s="644"/>
      <c r="F33" s="644"/>
      <c r="G33" s="644"/>
      <c r="H33" s="644"/>
      <c r="I33" s="644"/>
      <c r="J33" s="644"/>
      <c r="K33" s="645"/>
    </row>
    <row r="34" spans="1:11" ht="16.5" x14ac:dyDescent="0.25">
      <c r="A34" s="641"/>
      <c r="B34" s="642"/>
      <c r="C34" s="646" t="s">
        <v>69</v>
      </c>
      <c r="D34" s="647"/>
      <c r="E34" s="647"/>
      <c r="F34" s="647"/>
      <c r="G34" s="647"/>
      <c r="H34" s="647"/>
      <c r="I34" s="647"/>
      <c r="J34" s="647"/>
      <c r="K34" s="648"/>
    </row>
    <row r="35" spans="1:11" ht="16.5" x14ac:dyDescent="0.25">
      <c r="A35" s="1058">
        <v>1146</v>
      </c>
      <c r="B35" s="605" t="s">
        <v>1135</v>
      </c>
      <c r="C35" s="26" t="s">
        <v>72</v>
      </c>
      <c r="D35" s="27"/>
      <c r="E35" s="27"/>
      <c r="F35" s="27"/>
      <c r="G35" s="28"/>
      <c r="H35" s="28"/>
      <c r="I35" s="28"/>
      <c r="J35" s="28"/>
      <c r="K35" s="29"/>
    </row>
    <row r="36" spans="1:11" ht="37.5" customHeight="1" x14ac:dyDescent="0.25">
      <c r="A36" s="1058"/>
      <c r="B36" s="605"/>
      <c r="C36" s="733" t="s">
        <v>220</v>
      </c>
      <c r="D36" s="734"/>
      <c r="E36" s="734"/>
      <c r="F36" s="734"/>
      <c r="G36" s="734"/>
      <c r="H36" s="734"/>
      <c r="I36" s="734"/>
      <c r="J36" s="734"/>
      <c r="K36" s="735"/>
    </row>
    <row r="37" spans="1:11" ht="39" customHeight="1" thickBot="1" x14ac:dyDescent="0.3">
      <c r="A37" s="736" t="s">
        <v>73</v>
      </c>
      <c r="B37" s="737"/>
      <c r="C37" s="30"/>
      <c r="D37" s="319" t="s">
        <v>74</v>
      </c>
      <c r="E37" s="331" t="s">
        <v>74</v>
      </c>
      <c r="F37" s="319" t="s">
        <v>74</v>
      </c>
      <c r="G37" s="319" t="s">
        <v>74</v>
      </c>
      <c r="H37" s="32">
        <f>SUM(Kotayq!C22:C33,Kotayq!C37:C38)</f>
        <v>92546.55</v>
      </c>
      <c r="I37" s="32">
        <f>SUM(Kotayq!D22:D33,Kotayq!D37:D38)</f>
        <v>397626.10000000003</v>
      </c>
      <c r="J37" s="32">
        <f>SUM(Kotayq!E22:E33,Kotayq!E37:E38)</f>
        <v>397626.10000000003</v>
      </c>
      <c r="K37" s="32">
        <f>SUM(Kotayq!F22:F33,Kotayq!F37:F38)</f>
        <v>397626.10000000003</v>
      </c>
    </row>
    <row r="38" spans="1:11" ht="16.5" x14ac:dyDescent="0.25">
      <c r="A38" s="738" t="s">
        <v>75</v>
      </c>
      <c r="B38" s="739"/>
      <c r="C38" s="739"/>
      <c r="D38" s="739"/>
      <c r="E38" s="739"/>
      <c r="F38" s="739"/>
      <c r="G38" s="739"/>
      <c r="H38" s="739"/>
      <c r="I38" s="740"/>
      <c r="J38" s="740"/>
      <c r="K38" s="741"/>
    </row>
    <row r="39" spans="1:11" ht="17.25" thickBot="1" x14ac:dyDescent="0.3">
      <c r="A39" s="715" t="s">
        <v>384</v>
      </c>
      <c r="B39" s="716"/>
      <c r="C39" s="716"/>
      <c r="D39" s="716"/>
      <c r="E39" s="716"/>
      <c r="F39" s="716"/>
      <c r="G39" s="716"/>
      <c r="H39" s="716"/>
      <c r="I39" s="716"/>
      <c r="J39" s="716"/>
      <c r="K39" s="717"/>
    </row>
    <row r="40" spans="1:11" ht="17.25" thickBot="1" x14ac:dyDescent="0.3">
      <c r="A40" s="671" t="s">
        <v>76</v>
      </c>
      <c r="B40" s="672"/>
      <c r="C40" s="672"/>
      <c r="D40" s="672"/>
      <c r="E40" s="672"/>
      <c r="F40" s="672"/>
      <c r="G40" s="672"/>
      <c r="H40" s="672"/>
      <c r="I40" s="672"/>
      <c r="J40" s="672"/>
      <c r="K40" s="673"/>
    </row>
    <row r="41" spans="1:11" ht="96.75" customHeight="1" thickBot="1" x14ac:dyDescent="0.3">
      <c r="A41" s="674" t="s">
        <v>77</v>
      </c>
      <c r="B41" s="675"/>
      <c r="C41" s="676" t="s">
        <v>78</v>
      </c>
      <c r="D41" s="677"/>
      <c r="E41" s="677"/>
      <c r="F41" s="677"/>
      <c r="G41" s="677"/>
      <c r="H41" s="677"/>
      <c r="I41" s="677"/>
      <c r="J41" s="677"/>
      <c r="K41" s="678"/>
    </row>
    <row r="42" spans="1:11" ht="79.5" customHeight="1" thickBot="1" x14ac:dyDescent="0.3">
      <c r="A42" s="679" t="s">
        <v>79</v>
      </c>
      <c r="B42" s="680"/>
      <c r="C42" s="33"/>
      <c r="D42" s="33"/>
      <c r="E42" s="33"/>
      <c r="F42" s="33"/>
      <c r="G42" s="33"/>
      <c r="H42" s="33"/>
      <c r="I42" s="33"/>
      <c r="J42" s="33"/>
      <c r="K42" s="34"/>
    </row>
    <row r="43" spans="1:11" ht="16.5" x14ac:dyDescent="0.25">
      <c r="A43" s="595" t="s">
        <v>80</v>
      </c>
      <c r="B43" s="596"/>
      <c r="C43" s="596"/>
      <c r="D43" s="596"/>
      <c r="E43" s="596"/>
      <c r="F43" s="596"/>
      <c r="G43" s="596"/>
      <c r="H43" s="597"/>
      <c r="I43" s="597"/>
      <c r="J43" s="597"/>
      <c r="K43" s="598"/>
    </row>
    <row r="44" spans="1:11" ht="22.5" customHeight="1" thickBot="1" x14ac:dyDescent="0.3">
      <c r="A44" s="587" t="s">
        <v>1172</v>
      </c>
      <c r="B44" s="588"/>
      <c r="C44" s="588"/>
      <c r="D44" s="588"/>
      <c r="E44" s="588"/>
      <c r="F44" s="588"/>
      <c r="G44" s="588"/>
      <c r="H44" s="589"/>
      <c r="I44" s="589"/>
      <c r="J44" s="589"/>
      <c r="K44" s="590"/>
    </row>
    <row r="45" spans="1:11" ht="16.5" x14ac:dyDescent="0.25">
      <c r="A45" s="595" t="s">
        <v>81</v>
      </c>
      <c r="B45" s="596"/>
      <c r="C45" s="596"/>
      <c r="D45" s="596"/>
      <c r="E45" s="596"/>
      <c r="F45" s="596"/>
      <c r="G45" s="596"/>
      <c r="H45" s="597"/>
      <c r="I45" s="597"/>
      <c r="J45" s="597"/>
      <c r="K45" s="598"/>
    </row>
    <row r="46" spans="1:11" ht="17.25" thickBot="1" x14ac:dyDescent="0.3">
      <c r="A46" s="587" t="s">
        <v>1173</v>
      </c>
      <c r="B46" s="588"/>
      <c r="C46" s="588"/>
      <c r="D46" s="588"/>
      <c r="E46" s="588"/>
      <c r="F46" s="588"/>
      <c r="G46" s="588"/>
      <c r="H46" s="589"/>
      <c r="I46" s="589"/>
      <c r="J46" s="589"/>
      <c r="K46" s="590"/>
    </row>
    <row r="47" spans="1:11" ht="15.75" thickBot="1" x14ac:dyDescent="0.3"/>
    <row r="48" spans="1:11" ht="16.5" x14ac:dyDescent="0.25">
      <c r="A48" s="1046" t="s">
        <v>217</v>
      </c>
      <c r="B48" s="1047"/>
      <c r="C48" s="1047"/>
      <c r="D48" s="1047"/>
      <c r="E48" s="1047"/>
      <c r="F48" s="1047"/>
      <c r="G48" s="1047"/>
      <c r="H48" s="1047"/>
      <c r="I48" s="1047"/>
      <c r="J48" s="1047"/>
      <c r="K48" s="1048"/>
    </row>
    <row r="49" spans="1:11" ht="16.5" customHeight="1" thickBot="1" x14ac:dyDescent="0.3">
      <c r="A49" s="1049" t="s">
        <v>87</v>
      </c>
      <c r="B49" s="1050"/>
      <c r="C49" s="1050"/>
      <c r="D49" s="997"/>
      <c r="E49" s="997"/>
      <c r="F49" s="997"/>
      <c r="G49" s="997"/>
      <c r="H49" s="997"/>
      <c r="I49" s="997"/>
      <c r="J49" s="997"/>
      <c r="K49" s="1051"/>
    </row>
    <row r="50" spans="1:11" ht="16.5" x14ac:dyDescent="0.25">
      <c r="A50" s="953" t="s">
        <v>65</v>
      </c>
      <c r="B50" s="954"/>
      <c r="C50" s="954"/>
      <c r="D50" s="728" t="s">
        <v>41</v>
      </c>
      <c r="E50" s="728"/>
      <c r="F50" s="728"/>
      <c r="G50" s="728"/>
      <c r="H50" s="728"/>
      <c r="I50" s="728"/>
      <c r="J50" s="728"/>
      <c r="K50" s="728"/>
    </row>
    <row r="51" spans="1:11" ht="17.25" thickBot="1" x14ac:dyDescent="0.3">
      <c r="A51" s="955"/>
      <c r="B51" s="956"/>
      <c r="C51" s="956"/>
      <c r="D51" s="758" t="s">
        <v>132</v>
      </c>
      <c r="E51" s="758"/>
      <c r="F51" s="758"/>
      <c r="G51" s="758"/>
      <c r="H51" s="1052" t="s">
        <v>133</v>
      </c>
      <c r="I51" s="1052"/>
      <c r="J51" s="1052"/>
      <c r="K51" s="1053"/>
    </row>
    <row r="52" spans="1:11" ht="33.75" thickBot="1" x14ac:dyDescent="0.3">
      <c r="A52" s="957"/>
      <c r="B52" s="958"/>
      <c r="C52" s="959"/>
      <c r="D52" s="23" t="s">
        <v>458</v>
      </c>
      <c r="E52" s="23" t="s">
        <v>16</v>
      </c>
      <c r="F52" s="23" t="s">
        <v>17</v>
      </c>
      <c r="G52" s="23" t="s">
        <v>7</v>
      </c>
      <c r="H52" s="23" t="s">
        <v>458</v>
      </c>
      <c r="I52" s="23" t="s">
        <v>16</v>
      </c>
      <c r="J52" s="23" t="s">
        <v>17</v>
      </c>
      <c r="K52" s="23" t="s">
        <v>7</v>
      </c>
    </row>
    <row r="53" spans="1:11" ht="16.5" x14ac:dyDescent="0.25">
      <c r="A53" s="932" t="s">
        <v>68</v>
      </c>
      <c r="B53" s="933"/>
      <c r="C53" s="938" t="s">
        <v>38</v>
      </c>
      <c r="D53" s="939"/>
      <c r="E53" s="939"/>
      <c r="F53" s="939"/>
      <c r="G53" s="939"/>
      <c r="H53" s="939"/>
      <c r="I53" s="939"/>
      <c r="J53" s="939"/>
      <c r="K53" s="940"/>
    </row>
    <row r="54" spans="1:11" ht="16.5" x14ac:dyDescent="0.25">
      <c r="A54" s="934"/>
      <c r="B54" s="935"/>
      <c r="C54" s="941" t="s">
        <v>134</v>
      </c>
      <c r="D54" s="942"/>
      <c r="E54" s="942"/>
      <c r="F54" s="942"/>
      <c r="G54" s="943"/>
      <c r="H54" s="943"/>
      <c r="I54" s="943"/>
      <c r="J54" s="943"/>
      <c r="K54" s="944"/>
    </row>
    <row r="55" spans="1:11" ht="59.25" customHeight="1" thickBot="1" x14ac:dyDescent="0.3">
      <c r="A55" s="936"/>
      <c r="B55" s="937"/>
      <c r="C55" s="925" t="s">
        <v>89</v>
      </c>
      <c r="D55" s="926"/>
      <c r="E55" s="926"/>
      <c r="F55" s="926"/>
      <c r="G55" s="927"/>
      <c r="H55" s="927"/>
      <c r="I55" s="927"/>
      <c r="J55" s="927"/>
      <c r="K55" s="928"/>
    </row>
    <row r="56" spans="1:11" ht="42" customHeight="1" thickBot="1" x14ac:dyDescent="0.3">
      <c r="A56" s="116">
        <v>1047</v>
      </c>
      <c r="B56" s="457" t="s">
        <v>1136</v>
      </c>
      <c r="C56" s="919" t="s">
        <v>135</v>
      </c>
      <c r="D56" s="920"/>
      <c r="E56" s="920"/>
      <c r="F56" s="920"/>
      <c r="G56" s="920"/>
      <c r="H56" s="920"/>
      <c r="I56" s="920"/>
      <c r="J56" s="920"/>
      <c r="K56" s="921"/>
    </row>
    <row r="57" spans="1:11" ht="138.75" customHeight="1" thickBot="1" x14ac:dyDescent="0.35">
      <c r="A57" s="929" t="s">
        <v>92</v>
      </c>
      <c r="B57" s="930"/>
      <c r="C57" s="399" t="s">
        <v>410</v>
      </c>
      <c r="D57" s="404">
        <v>5100</v>
      </c>
      <c r="E57" s="404">
        <v>20400</v>
      </c>
      <c r="F57" s="404">
        <v>20400</v>
      </c>
      <c r="G57" s="404">
        <v>20400</v>
      </c>
      <c r="H57" s="322"/>
      <c r="I57" s="334"/>
      <c r="J57" s="322"/>
      <c r="K57" s="322"/>
    </row>
    <row r="58" spans="1:11" ht="39.75" customHeight="1" thickBot="1" x14ac:dyDescent="0.3">
      <c r="A58" s="929" t="s">
        <v>95</v>
      </c>
      <c r="B58" s="930"/>
      <c r="C58" s="321"/>
      <c r="D58" s="321"/>
      <c r="E58" s="333"/>
      <c r="F58" s="321"/>
      <c r="G58" s="322"/>
      <c r="H58" s="322"/>
      <c r="I58" s="334"/>
      <c r="J58" s="322"/>
      <c r="K58" s="322"/>
    </row>
    <row r="59" spans="1:11" ht="28.5" customHeight="1" thickBot="1" x14ac:dyDescent="0.3">
      <c r="A59" s="929" t="s">
        <v>96</v>
      </c>
      <c r="B59" s="931"/>
      <c r="C59" s="930"/>
      <c r="D59" s="321"/>
      <c r="E59" s="333"/>
      <c r="F59" s="321"/>
      <c r="G59" s="322"/>
      <c r="H59" s="117">
        <f>SUM(Kotayq!C36,Kotayq!C39:C43)</f>
        <v>76450</v>
      </c>
      <c r="I59" s="117">
        <f>SUM(Kotayq!D36,Kotayq!D39:D43)</f>
        <v>305800</v>
      </c>
      <c r="J59" s="117">
        <f>SUM(Kotayq!E36,Kotayq!E39:E43)</f>
        <v>305800</v>
      </c>
      <c r="K59" s="117">
        <f>SUM(Kotayq!F36,Kotayq!F39:F43)</f>
        <v>305800</v>
      </c>
    </row>
    <row r="60" spans="1:11" ht="26.25" customHeight="1" thickBot="1" x14ac:dyDescent="0.3">
      <c r="A60" s="929" t="s">
        <v>97</v>
      </c>
      <c r="B60" s="930"/>
      <c r="C60" s="118">
        <f>K59</f>
        <v>305800</v>
      </c>
      <c r="D60" s="118"/>
      <c r="E60" s="118"/>
      <c r="F60" s="118"/>
      <c r="G60" s="322"/>
      <c r="H60" s="322"/>
      <c r="I60" s="334"/>
      <c r="J60" s="322"/>
      <c r="K60" s="322"/>
    </row>
    <row r="61" spans="1:11" ht="27" customHeight="1" thickBot="1" x14ac:dyDescent="0.3">
      <c r="A61" s="929" t="s">
        <v>98</v>
      </c>
      <c r="B61" s="930"/>
      <c r="C61" s="321"/>
      <c r="D61" s="321"/>
      <c r="E61" s="333"/>
      <c r="F61" s="321"/>
      <c r="G61" s="322"/>
      <c r="H61" s="322"/>
      <c r="I61" s="334"/>
      <c r="J61" s="322"/>
      <c r="K61" s="322"/>
    </row>
    <row r="62" spans="1:11" ht="17.25" thickBot="1" x14ac:dyDescent="0.3">
      <c r="A62" s="1006" t="s">
        <v>80</v>
      </c>
      <c r="B62" s="1001"/>
      <c r="C62" s="1001"/>
      <c r="D62" s="1001"/>
      <c r="E62" s="1001"/>
      <c r="F62" s="1001"/>
      <c r="G62" s="1001"/>
      <c r="H62" s="1001"/>
      <c r="I62" s="1001"/>
      <c r="J62" s="1001"/>
      <c r="K62" s="1002"/>
    </row>
    <row r="63" spans="1:11" ht="15.75" customHeight="1" thickBot="1" x14ac:dyDescent="0.35">
      <c r="A63" s="564" t="s">
        <v>1176</v>
      </c>
      <c r="B63" s="565"/>
      <c r="C63" s="565"/>
      <c r="D63" s="565"/>
      <c r="E63" s="565"/>
      <c r="F63" s="565"/>
      <c r="G63" s="565"/>
      <c r="H63" s="565"/>
      <c r="I63" s="565"/>
      <c r="J63" s="565"/>
      <c r="K63" s="566"/>
    </row>
    <row r="64" spans="1:11" ht="17.25" thickBot="1" x14ac:dyDescent="0.3">
      <c r="A64" s="1006" t="s">
        <v>81</v>
      </c>
      <c r="B64" s="1001"/>
      <c r="C64" s="1001"/>
      <c r="D64" s="1001"/>
      <c r="E64" s="1001"/>
      <c r="F64" s="1001"/>
      <c r="G64" s="1001"/>
      <c r="H64" s="1001"/>
      <c r="I64" s="1001"/>
      <c r="J64" s="1001"/>
      <c r="K64" s="1002"/>
    </row>
    <row r="65" spans="1:11" ht="15.75" customHeight="1" thickBot="1" x14ac:dyDescent="0.35">
      <c r="A65" s="564" t="s">
        <v>1177</v>
      </c>
      <c r="B65" s="565"/>
      <c r="C65" s="565"/>
      <c r="D65" s="565"/>
      <c r="E65" s="565"/>
      <c r="F65" s="565"/>
      <c r="G65" s="565"/>
      <c r="H65" s="565"/>
      <c r="I65" s="565"/>
      <c r="J65" s="565"/>
      <c r="K65" s="566"/>
    </row>
    <row r="66" spans="1:11" ht="16.5" customHeight="1" x14ac:dyDescent="0.25">
      <c r="A66" s="953" t="s">
        <v>65</v>
      </c>
      <c r="B66" s="954"/>
      <c r="C66" s="954"/>
      <c r="D66" s="728" t="s">
        <v>41</v>
      </c>
      <c r="E66" s="728"/>
      <c r="F66" s="728"/>
      <c r="G66" s="728"/>
      <c r="H66" s="728"/>
      <c r="I66" s="728"/>
      <c r="J66" s="728"/>
      <c r="K66" s="728"/>
    </row>
    <row r="67" spans="1:11" ht="16.5" x14ac:dyDescent="0.25">
      <c r="A67" s="955"/>
      <c r="B67" s="956"/>
      <c r="C67" s="956"/>
      <c r="D67" s="758" t="s">
        <v>132</v>
      </c>
      <c r="E67" s="758"/>
      <c r="F67" s="758"/>
      <c r="G67" s="758"/>
      <c r="H67" s="758" t="s">
        <v>133</v>
      </c>
      <c r="I67" s="758"/>
      <c r="J67" s="758"/>
      <c r="K67" s="758"/>
    </row>
    <row r="68" spans="1:11" ht="33.75" thickBot="1" x14ac:dyDescent="0.3">
      <c r="A68" s="957"/>
      <c r="B68" s="958"/>
      <c r="C68" s="959"/>
      <c r="D68" s="23" t="s">
        <v>458</v>
      </c>
      <c r="E68" s="23" t="s">
        <v>16</v>
      </c>
      <c r="F68" s="23" t="s">
        <v>17</v>
      </c>
      <c r="G68" s="23" t="s">
        <v>7</v>
      </c>
      <c r="H68" s="23" t="s">
        <v>458</v>
      </c>
      <c r="I68" s="23" t="s">
        <v>16</v>
      </c>
      <c r="J68" s="23" t="s">
        <v>17</v>
      </c>
      <c r="K68" s="23" t="s">
        <v>7</v>
      </c>
    </row>
    <row r="69" spans="1:11" ht="16.5" x14ac:dyDescent="0.25">
      <c r="A69" s="639" t="s">
        <v>68</v>
      </c>
      <c r="B69" s="640"/>
      <c r="C69" s="643" t="s">
        <v>38</v>
      </c>
      <c r="D69" s="644"/>
      <c r="E69" s="644"/>
      <c r="F69" s="644"/>
      <c r="G69" s="644"/>
      <c r="H69" s="644"/>
      <c r="I69" s="644"/>
      <c r="J69" s="644"/>
      <c r="K69" s="645"/>
    </row>
    <row r="70" spans="1:11" ht="16.5" x14ac:dyDescent="0.25">
      <c r="A70" s="641"/>
      <c r="B70" s="642"/>
      <c r="C70" s="607" t="s">
        <v>139</v>
      </c>
      <c r="D70" s="608"/>
      <c r="E70" s="608"/>
      <c r="F70" s="608"/>
      <c r="G70" s="608"/>
      <c r="H70" s="608"/>
      <c r="I70" s="608"/>
      <c r="J70" s="608"/>
      <c r="K70" s="609"/>
    </row>
    <row r="71" spans="1:11" ht="60.75" customHeight="1" x14ac:dyDescent="0.25">
      <c r="A71" s="1055">
        <v>1047</v>
      </c>
      <c r="B71" s="1055" t="s">
        <v>1137</v>
      </c>
      <c r="C71" s="607" t="s">
        <v>72</v>
      </c>
      <c r="D71" s="608"/>
      <c r="E71" s="608"/>
      <c r="F71" s="608"/>
      <c r="G71" s="608"/>
      <c r="H71" s="608"/>
      <c r="I71" s="608"/>
      <c r="J71" s="608"/>
      <c r="K71" s="609"/>
    </row>
    <row r="72" spans="1:11" ht="57.75" customHeight="1" thickBot="1" x14ac:dyDescent="0.3">
      <c r="A72" s="1056"/>
      <c r="B72" s="1056"/>
      <c r="C72" s="610" t="s">
        <v>140</v>
      </c>
      <c r="D72" s="611"/>
      <c r="E72" s="611"/>
      <c r="F72" s="611"/>
      <c r="G72" s="611"/>
      <c r="H72" s="611"/>
      <c r="I72" s="611"/>
      <c r="J72" s="611"/>
      <c r="K72" s="612"/>
    </row>
    <row r="73" spans="1:11" ht="139.5" customHeight="1" x14ac:dyDescent="0.25">
      <c r="A73" s="601" t="s">
        <v>92</v>
      </c>
      <c r="B73" s="602"/>
      <c r="C73" s="51" t="s">
        <v>141</v>
      </c>
      <c r="D73" s="85">
        <v>4</v>
      </c>
      <c r="E73" s="85">
        <v>4</v>
      </c>
      <c r="F73" s="85">
        <v>4</v>
      </c>
      <c r="G73" s="85">
        <v>4</v>
      </c>
      <c r="H73" s="86"/>
      <c r="I73" s="86"/>
      <c r="J73" s="86"/>
      <c r="K73" s="54"/>
    </row>
    <row r="74" spans="1:11" ht="17.25" thickBot="1" x14ac:dyDescent="0.3">
      <c r="A74" s="599" t="s">
        <v>95</v>
      </c>
      <c r="B74" s="600"/>
      <c r="C74" s="55"/>
      <c r="D74" s="55"/>
      <c r="E74" s="55"/>
      <c r="F74" s="55"/>
      <c r="G74" s="56"/>
      <c r="H74" s="57"/>
      <c r="I74" s="57"/>
      <c r="J74" s="57"/>
      <c r="K74" s="58"/>
    </row>
    <row r="75" spans="1:11" ht="17.25" thickBot="1" x14ac:dyDescent="0.3">
      <c r="A75" s="591" t="s">
        <v>107</v>
      </c>
      <c r="B75" s="592"/>
      <c r="C75" s="592"/>
      <c r="D75" s="315"/>
      <c r="E75" s="326"/>
      <c r="F75" s="315"/>
      <c r="G75" s="60"/>
      <c r="H75" s="87">
        <f>SUM(Kotayq!C17:C19,Kotayq!C35)</f>
        <v>18161.983749999999</v>
      </c>
      <c r="I75" s="87">
        <f>SUM(Kotayq!D17:D19,Kotayq!D35)</f>
        <v>72467.934999999998</v>
      </c>
      <c r="J75" s="87">
        <f>SUM(Kotayq!E17:E19,Kotayq!E35)</f>
        <v>72467.934999999998</v>
      </c>
      <c r="K75" s="87">
        <f>SUM(Kotayq!F17:F19,Kotayq!F35)</f>
        <v>72467.934999999998</v>
      </c>
    </row>
    <row r="76" spans="1:11" ht="17.25" thickBot="1" x14ac:dyDescent="0.3">
      <c r="A76" s="593" t="s">
        <v>108</v>
      </c>
      <c r="B76" s="594"/>
      <c r="C76" s="340">
        <f>K75</f>
        <v>72467.934999999998</v>
      </c>
      <c r="D76" s="340"/>
      <c r="E76" s="340"/>
      <c r="F76" s="340"/>
      <c r="G76" s="60"/>
      <c r="H76" s="63"/>
      <c r="I76" s="63"/>
      <c r="J76" s="63"/>
      <c r="K76" s="64"/>
    </row>
    <row r="77" spans="1:11" ht="17.25" thickBot="1" x14ac:dyDescent="0.3">
      <c r="A77" s="593" t="s">
        <v>109</v>
      </c>
      <c r="B77" s="594"/>
      <c r="C77" s="341"/>
      <c r="D77" s="341"/>
      <c r="E77" s="341"/>
      <c r="F77" s="341"/>
      <c r="G77" s="60"/>
      <c r="H77" s="63"/>
      <c r="I77" s="63"/>
      <c r="J77" s="63"/>
      <c r="K77" s="64"/>
    </row>
    <row r="78" spans="1:11" ht="16.5" x14ac:dyDescent="0.25">
      <c r="A78" s="595" t="s">
        <v>80</v>
      </c>
      <c r="B78" s="596"/>
      <c r="C78" s="1057"/>
      <c r="D78" s="1057"/>
      <c r="E78" s="1057"/>
      <c r="F78" s="1057"/>
      <c r="G78" s="596"/>
      <c r="H78" s="597"/>
      <c r="I78" s="597"/>
      <c r="J78" s="597"/>
      <c r="K78" s="598"/>
    </row>
    <row r="79" spans="1:11" ht="15.75" customHeight="1" thickBot="1" x14ac:dyDescent="0.35">
      <c r="A79" s="564" t="s">
        <v>1176</v>
      </c>
      <c r="B79" s="565"/>
      <c r="C79" s="565"/>
      <c r="D79" s="565"/>
      <c r="E79" s="565"/>
      <c r="F79" s="565"/>
      <c r="G79" s="565"/>
      <c r="H79" s="565"/>
      <c r="I79" s="565"/>
      <c r="J79" s="565"/>
      <c r="K79" s="566"/>
    </row>
    <row r="80" spans="1:11" ht="16.5" x14ac:dyDescent="0.25">
      <c r="A80" s="595" t="s">
        <v>81</v>
      </c>
      <c r="B80" s="596"/>
      <c r="C80" s="596"/>
      <c r="D80" s="596"/>
      <c r="E80" s="596"/>
      <c r="F80" s="596"/>
      <c r="G80" s="596"/>
      <c r="H80" s="597"/>
      <c r="I80" s="597"/>
      <c r="J80" s="597"/>
      <c r="K80" s="598"/>
    </row>
    <row r="81" spans="1:11" ht="15.75" customHeight="1" thickBot="1" x14ac:dyDescent="0.35">
      <c r="A81" s="564" t="s">
        <v>1177</v>
      </c>
      <c r="B81" s="565"/>
      <c r="C81" s="565"/>
      <c r="D81" s="565"/>
      <c r="E81" s="565"/>
      <c r="F81" s="565"/>
      <c r="G81" s="565"/>
      <c r="H81" s="565"/>
      <c r="I81" s="565"/>
      <c r="J81" s="565"/>
      <c r="K81" s="566"/>
    </row>
    <row r="82" spans="1:11" ht="41.25" customHeight="1" x14ac:dyDescent="0.25">
      <c r="A82" s="657" t="s">
        <v>68</v>
      </c>
      <c r="B82" s="658"/>
      <c r="C82" s="744" t="s">
        <v>38</v>
      </c>
      <c r="D82" s="745"/>
      <c r="E82" s="745"/>
      <c r="F82" s="745"/>
      <c r="G82" s="745"/>
      <c r="H82" s="745"/>
      <c r="I82" s="745"/>
      <c r="J82" s="745"/>
      <c r="K82" s="746"/>
    </row>
    <row r="83" spans="1:11" ht="16.5" x14ac:dyDescent="0.25">
      <c r="A83" s="659"/>
      <c r="B83" s="660"/>
      <c r="C83" s="688" t="s">
        <v>182</v>
      </c>
      <c r="D83" s="689"/>
      <c r="E83" s="689"/>
      <c r="F83" s="689"/>
      <c r="G83" s="689"/>
      <c r="H83" s="689"/>
      <c r="I83" s="689"/>
      <c r="J83" s="689"/>
      <c r="K83" s="690"/>
    </row>
    <row r="84" spans="1:11" ht="55.5" customHeight="1" x14ac:dyDescent="0.25">
      <c r="A84" s="1055">
        <v>1047</v>
      </c>
      <c r="B84" s="1055" t="s">
        <v>1138</v>
      </c>
      <c r="C84" s="584" t="s">
        <v>72</v>
      </c>
      <c r="D84" s="585"/>
      <c r="E84" s="585"/>
      <c r="F84" s="585"/>
      <c r="G84" s="585"/>
      <c r="H84" s="585"/>
      <c r="I84" s="585"/>
      <c r="J84" s="585"/>
      <c r="K84" s="586"/>
    </row>
    <row r="85" spans="1:11" ht="61.5" customHeight="1" thickBot="1" x14ac:dyDescent="0.3">
      <c r="A85" s="1056"/>
      <c r="B85" s="1056"/>
      <c r="C85" s="749" t="s">
        <v>221</v>
      </c>
      <c r="D85" s="750"/>
      <c r="E85" s="750"/>
      <c r="F85" s="750"/>
      <c r="G85" s="750"/>
      <c r="H85" s="750"/>
      <c r="I85" s="750"/>
      <c r="J85" s="750"/>
      <c r="K85" s="751"/>
    </row>
    <row r="86" spans="1:11" ht="131.25" customHeight="1" x14ac:dyDescent="0.25">
      <c r="A86" s="752" t="s">
        <v>92</v>
      </c>
      <c r="B86" s="753"/>
      <c r="C86" s="103" t="s">
        <v>141</v>
      </c>
      <c r="D86" s="104">
        <v>4</v>
      </c>
      <c r="E86" s="104">
        <v>4</v>
      </c>
      <c r="F86" s="104">
        <v>4</v>
      </c>
      <c r="G86" s="104">
        <v>4</v>
      </c>
      <c r="H86" s="105"/>
      <c r="I86" s="105"/>
      <c r="J86" s="105"/>
      <c r="K86" s="106"/>
    </row>
    <row r="87" spans="1:11" ht="17.25" thickBot="1" x14ac:dyDescent="0.3">
      <c r="A87" s="754" t="s">
        <v>95</v>
      </c>
      <c r="B87" s="755"/>
      <c r="C87" s="107"/>
      <c r="D87" s="107"/>
      <c r="E87" s="107"/>
      <c r="F87" s="107"/>
      <c r="G87" s="316"/>
      <c r="H87" s="108"/>
      <c r="I87" s="108"/>
      <c r="J87" s="108"/>
      <c r="K87" s="42"/>
    </row>
    <row r="88" spans="1:11" ht="23.25" customHeight="1" thickBot="1" x14ac:dyDescent="0.3">
      <c r="A88" s="742" t="s">
        <v>107</v>
      </c>
      <c r="B88" s="743"/>
      <c r="C88" s="743"/>
      <c r="D88" s="320"/>
      <c r="E88" s="332"/>
      <c r="F88" s="320"/>
      <c r="G88" s="76"/>
      <c r="H88" s="109">
        <f>SUM(Kotayq!C13:C16)</f>
        <v>115496.1208</v>
      </c>
      <c r="I88" s="109">
        <f>SUM(Kotayq!D13:D16)</f>
        <v>144370.15100000001</v>
      </c>
      <c r="J88" s="109">
        <f>SUM(Kotayq!E13:E16)</f>
        <v>144370.15100000001</v>
      </c>
      <c r="K88" s="109">
        <f>SUM(Kotayq!F13:F16)</f>
        <v>144370.15100000001</v>
      </c>
    </row>
    <row r="89" spans="1:11" ht="17.25" thickBot="1" x14ac:dyDescent="0.3">
      <c r="A89" s="573" t="s">
        <v>108</v>
      </c>
      <c r="B89" s="574"/>
      <c r="C89" s="338">
        <f>K88</f>
        <v>144370.15100000001</v>
      </c>
      <c r="D89" s="338"/>
      <c r="E89" s="338"/>
      <c r="F89" s="338"/>
      <c r="G89" s="76"/>
      <c r="H89" s="79"/>
      <c r="I89" s="79"/>
      <c r="J89" s="79"/>
      <c r="K89" s="75"/>
    </row>
    <row r="90" spans="1:11" ht="24.75" customHeight="1" thickBot="1" x14ac:dyDescent="0.3">
      <c r="A90" s="573" t="s">
        <v>109</v>
      </c>
      <c r="B90" s="574"/>
      <c r="C90" s="339"/>
      <c r="D90" s="339"/>
      <c r="E90" s="339"/>
      <c r="F90" s="339"/>
      <c r="G90" s="76"/>
      <c r="H90" s="79"/>
      <c r="I90" s="79"/>
      <c r="J90" s="79"/>
      <c r="K90" s="75"/>
    </row>
    <row r="91" spans="1:11" ht="16.5" x14ac:dyDescent="0.25">
      <c r="A91" s="543" t="s">
        <v>80</v>
      </c>
      <c r="B91" s="544"/>
      <c r="C91" s="1054"/>
      <c r="D91" s="1054"/>
      <c r="E91" s="1054"/>
      <c r="F91" s="1054"/>
      <c r="G91" s="544"/>
      <c r="H91" s="545"/>
      <c r="I91" s="545"/>
      <c r="J91" s="545"/>
      <c r="K91" s="546"/>
    </row>
    <row r="92" spans="1:11" ht="15.75" customHeight="1" thickBot="1" x14ac:dyDescent="0.35">
      <c r="A92" s="564" t="s">
        <v>1176</v>
      </c>
      <c r="B92" s="565"/>
      <c r="C92" s="565"/>
      <c r="D92" s="565"/>
      <c r="E92" s="565"/>
      <c r="F92" s="565"/>
      <c r="G92" s="565"/>
      <c r="H92" s="565"/>
      <c r="I92" s="565"/>
      <c r="J92" s="565"/>
      <c r="K92" s="566"/>
    </row>
    <row r="93" spans="1:11" ht="16.5" x14ac:dyDescent="0.25">
      <c r="A93" s="543" t="s">
        <v>81</v>
      </c>
      <c r="B93" s="544"/>
      <c r="C93" s="544"/>
      <c r="D93" s="544"/>
      <c r="E93" s="544"/>
      <c r="F93" s="544"/>
      <c r="G93" s="544"/>
      <c r="H93" s="545"/>
      <c r="I93" s="545"/>
      <c r="J93" s="545"/>
      <c r="K93" s="546"/>
    </row>
    <row r="94" spans="1:11" ht="15.75" customHeight="1" thickBot="1" x14ac:dyDescent="0.35">
      <c r="A94" s="564" t="s">
        <v>1177</v>
      </c>
      <c r="B94" s="565"/>
      <c r="C94" s="565"/>
      <c r="D94" s="565"/>
      <c r="E94" s="565"/>
      <c r="F94" s="565"/>
      <c r="G94" s="565"/>
      <c r="H94" s="565"/>
      <c r="I94" s="565"/>
      <c r="J94" s="565"/>
      <c r="K94" s="566"/>
    </row>
    <row r="95" spans="1:11" ht="16.5" x14ac:dyDescent="0.25">
      <c r="A95" s="639" t="s">
        <v>68</v>
      </c>
      <c r="B95" s="640"/>
      <c r="C95" s="643" t="s">
        <v>38</v>
      </c>
      <c r="D95" s="644"/>
      <c r="E95" s="644"/>
      <c r="F95" s="644"/>
      <c r="G95" s="644"/>
      <c r="H95" s="644"/>
      <c r="I95" s="644"/>
      <c r="J95" s="644"/>
      <c r="K95" s="645"/>
    </row>
    <row r="96" spans="1:11" ht="16.5" x14ac:dyDescent="0.25">
      <c r="A96" s="641"/>
      <c r="B96" s="642"/>
      <c r="C96" s="646" t="s">
        <v>102</v>
      </c>
      <c r="D96" s="647"/>
      <c r="E96" s="647"/>
      <c r="F96" s="647"/>
      <c r="G96" s="647"/>
      <c r="H96" s="647"/>
      <c r="I96" s="647"/>
      <c r="J96" s="647"/>
      <c r="K96" s="648"/>
    </row>
    <row r="97" spans="1:11" ht="61.5" customHeight="1" x14ac:dyDescent="0.25">
      <c r="A97" s="1055">
        <v>1047</v>
      </c>
      <c r="B97" s="1055" t="s">
        <v>1139</v>
      </c>
      <c r="C97" s="607" t="s">
        <v>72</v>
      </c>
      <c r="D97" s="608"/>
      <c r="E97" s="608"/>
      <c r="F97" s="608"/>
      <c r="G97" s="608"/>
      <c r="H97" s="608"/>
      <c r="I97" s="608"/>
      <c r="J97" s="608"/>
      <c r="K97" s="609"/>
    </row>
    <row r="98" spans="1:11" ht="56.25" customHeight="1" thickBot="1" x14ac:dyDescent="0.3">
      <c r="A98" s="1056"/>
      <c r="B98" s="1056"/>
      <c r="C98" s="610" t="s">
        <v>104</v>
      </c>
      <c r="D98" s="611"/>
      <c r="E98" s="611"/>
      <c r="F98" s="611"/>
      <c r="G98" s="611"/>
      <c r="H98" s="611"/>
      <c r="I98" s="611"/>
      <c r="J98" s="611"/>
      <c r="K98" s="612"/>
    </row>
    <row r="99" spans="1:11" ht="131.25" customHeight="1" x14ac:dyDescent="0.25">
      <c r="A99" s="601" t="s">
        <v>92</v>
      </c>
      <c r="B99" s="602"/>
      <c r="C99" s="51" t="s">
        <v>105</v>
      </c>
      <c r="D99" s="85">
        <v>3</v>
      </c>
      <c r="E99" s="85">
        <v>3</v>
      </c>
      <c r="F99" s="85">
        <v>3</v>
      </c>
      <c r="G99" s="85">
        <v>3</v>
      </c>
      <c r="H99" s="53"/>
      <c r="I99" s="53"/>
      <c r="J99" s="53"/>
      <c r="K99" s="54"/>
    </row>
    <row r="100" spans="1:11" ht="25.5" customHeight="1" thickBot="1" x14ac:dyDescent="0.3">
      <c r="A100" s="599" t="s">
        <v>95</v>
      </c>
      <c r="B100" s="600"/>
      <c r="C100" s="55" t="s">
        <v>106</v>
      </c>
      <c r="D100" s="55"/>
      <c r="E100" s="55"/>
      <c r="F100" s="55"/>
      <c r="G100" s="56"/>
      <c r="H100" s="57"/>
      <c r="I100" s="57"/>
      <c r="J100" s="57"/>
      <c r="K100" s="58"/>
    </row>
    <row r="101" spans="1:11" ht="26.25" customHeight="1" thickBot="1" x14ac:dyDescent="0.3">
      <c r="A101" s="591" t="s">
        <v>107</v>
      </c>
      <c r="B101" s="592"/>
      <c r="C101" s="592"/>
      <c r="D101" s="402"/>
      <c r="E101" s="402"/>
      <c r="F101" s="402"/>
      <c r="G101" s="60"/>
      <c r="H101" s="304">
        <f>SUM(Kotayq!C44)</f>
        <v>1550</v>
      </c>
      <c r="I101" s="304">
        <f>SUM(Kotayq!D44)</f>
        <v>1550</v>
      </c>
      <c r="J101" s="304">
        <f>SUM(Kotayq!E44)</f>
        <v>1550</v>
      </c>
      <c r="K101" s="304">
        <f>SUM(Kotayq!F44)</f>
        <v>1550</v>
      </c>
    </row>
    <row r="102" spans="1:11" ht="24.75" customHeight="1" thickBot="1" x14ac:dyDescent="0.3">
      <c r="A102" s="593" t="s">
        <v>108</v>
      </c>
      <c r="B102" s="594"/>
      <c r="C102" s="304">
        <f>K101</f>
        <v>1550</v>
      </c>
      <c r="D102" s="305"/>
      <c r="E102" s="305"/>
      <c r="F102" s="305"/>
      <c r="G102" s="60"/>
      <c r="H102" s="63"/>
      <c r="I102" s="63"/>
      <c r="J102" s="63"/>
      <c r="K102" s="64"/>
    </row>
    <row r="103" spans="1:11" ht="21" customHeight="1" thickBot="1" x14ac:dyDescent="0.3">
      <c r="A103" s="593" t="s">
        <v>109</v>
      </c>
      <c r="B103" s="594"/>
      <c r="C103" s="401"/>
      <c r="D103" s="401"/>
      <c r="E103" s="401"/>
      <c r="F103" s="401"/>
      <c r="G103" s="60"/>
      <c r="H103" s="63"/>
      <c r="I103" s="63"/>
      <c r="J103" s="63"/>
      <c r="K103" s="64"/>
    </row>
    <row r="104" spans="1:11" ht="16.5" x14ac:dyDescent="0.25">
      <c r="A104" s="595" t="s">
        <v>80</v>
      </c>
      <c r="B104" s="596"/>
      <c r="C104" s="596"/>
      <c r="D104" s="596"/>
      <c r="E104" s="596"/>
      <c r="F104" s="596"/>
      <c r="G104" s="596"/>
      <c r="H104" s="597"/>
      <c r="I104" s="597"/>
      <c r="J104" s="597"/>
      <c r="K104" s="598"/>
    </row>
    <row r="105" spans="1:11" ht="15.75" customHeight="1" thickBot="1" x14ac:dyDescent="0.35">
      <c r="A105" s="564" t="s">
        <v>1176</v>
      </c>
      <c r="B105" s="565"/>
      <c r="C105" s="565"/>
      <c r="D105" s="565"/>
      <c r="E105" s="565"/>
      <c r="F105" s="565"/>
      <c r="G105" s="565"/>
      <c r="H105" s="565"/>
      <c r="I105" s="565"/>
      <c r="J105" s="565"/>
      <c r="K105" s="566"/>
    </row>
    <row r="106" spans="1:11" ht="16.5" x14ac:dyDescent="0.25">
      <c r="A106" s="595" t="s">
        <v>81</v>
      </c>
      <c r="B106" s="596"/>
      <c r="C106" s="596"/>
      <c r="D106" s="596"/>
      <c r="E106" s="596"/>
      <c r="F106" s="596"/>
      <c r="G106" s="596"/>
      <c r="H106" s="597"/>
      <c r="I106" s="597"/>
      <c r="J106" s="597"/>
      <c r="K106" s="598"/>
    </row>
    <row r="107" spans="1:11" ht="15.75" customHeight="1" thickBot="1" x14ac:dyDescent="0.35">
      <c r="A107" s="564" t="s">
        <v>1177</v>
      </c>
      <c r="B107" s="565"/>
      <c r="C107" s="565"/>
      <c r="D107" s="565"/>
      <c r="E107" s="565"/>
      <c r="F107" s="565"/>
      <c r="G107" s="565"/>
      <c r="H107" s="565"/>
      <c r="I107" s="565"/>
      <c r="J107" s="565"/>
      <c r="K107" s="566"/>
    </row>
  </sheetData>
  <mergeCells count="118">
    <mergeCell ref="A95:B96"/>
    <mergeCell ref="C95:K95"/>
    <mergeCell ref="C96:K96"/>
    <mergeCell ref="A97:A98"/>
    <mergeCell ref="B97:B98"/>
    <mergeCell ref="C97:K97"/>
    <mergeCell ref="C98:K98"/>
    <mergeCell ref="A37:B37"/>
    <mergeCell ref="A50:C52"/>
    <mergeCell ref="D50:K50"/>
    <mergeCell ref="D51:G51"/>
    <mergeCell ref="H51:K51"/>
    <mergeCell ref="A38:K38"/>
    <mergeCell ref="A39:K39"/>
    <mergeCell ref="A40:K40"/>
    <mergeCell ref="A41:B41"/>
    <mergeCell ref="C41:K41"/>
    <mergeCell ref="A42:B42"/>
    <mergeCell ref="A48:K48"/>
    <mergeCell ref="A49:K49"/>
    <mergeCell ref="A43:K43"/>
    <mergeCell ref="A44:K44"/>
    <mergeCell ref="A45:K45"/>
    <mergeCell ref="A46:K46"/>
    <mergeCell ref="A104:K104"/>
    <mergeCell ref="A105:K105"/>
    <mergeCell ref="A106:K106"/>
    <mergeCell ref="A107:K107"/>
    <mergeCell ref="A99:B99"/>
    <mergeCell ref="A100:B100"/>
    <mergeCell ref="A101:C101"/>
    <mergeCell ref="A102:B102"/>
    <mergeCell ref="A103:B103"/>
    <mergeCell ref="A1:K1"/>
    <mergeCell ref="A6:K6"/>
    <mergeCell ref="A28:K28"/>
    <mergeCell ref="A30:C32"/>
    <mergeCell ref="D30:K30"/>
    <mergeCell ref="D31:G31"/>
    <mergeCell ref="H31:K31"/>
    <mergeCell ref="A23:K23"/>
    <mergeCell ref="A24:K24"/>
    <mergeCell ref="A25:K25"/>
    <mergeCell ref="A3:K3"/>
    <mergeCell ref="A8:K8"/>
    <mergeCell ref="A10:C12"/>
    <mergeCell ref="D10:K10"/>
    <mergeCell ref="D11:G11"/>
    <mergeCell ref="H11:K11"/>
    <mergeCell ref="A13:B14"/>
    <mergeCell ref="C13:K13"/>
    <mergeCell ref="C14:K14"/>
    <mergeCell ref="C34:K34"/>
    <mergeCell ref="A35:A36"/>
    <mergeCell ref="B35:B36"/>
    <mergeCell ref="C36:K36"/>
    <mergeCell ref="A15:A16"/>
    <mergeCell ref="B15:B16"/>
    <mergeCell ref="C15:K15"/>
    <mergeCell ref="C16:K16"/>
    <mergeCell ref="A17:B17"/>
    <mergeCell ref="A33:B34"/>
    <mergeCell ref="C33:K33"/>
    <mergeCell ref="A63:K63"/>
    <mergeCell ref="A53:B55"/>
    <mergeCell ref="C53:K53"/>
    <mergeCell ref="C54:K54"/>
    <mergeCell ref="C55:K55"/>
    <mergeCell ref="C56:K56"/>
    <mergeCell ref="A57:B57"/>
    <mergeCell ref="A58:B58"/>
    <mergeCell ref="A59:C59"/>
    <mergeCell ref="A60:B60"/>
    <mergeCell ref="A61:B61"/>
    <mergeCell ref="A62:K62"/>
    <mergeCell ref="A65:K65"/>
    <mergeCell ref="A66:C68"/>
    <mergeCell ref="D66:K66"/>
    <mergeCell ref="D67:G67"/>
    <mergeCell ref="H67:K67"/>
    <mergeCell ref="C83:K83"/>
    <mergeCell ref="A78:K78"/>
    <mergeCell ref="A69:B70"/>
    <mergeCell ref="C69:K69"/>
    <mergeCell ref="C70:K70"/>
    <mergeCell ref="A71:A72"/>
    <mergeCell ref="B71:B72"/>
    <mergeCell ref="C71:K71"/>
    <mergeCell ref="C72:K72"/>
    <mergeCell ref="A73:B73"/>
    <mergeCell ref="A74:B74"/>
    <mergeCell ref="A75:C75"/>
    <mergeCell ref="A76:B76"/>
    <mergeCell ref="A77:B77"/>
    <mergeCell ref="A94:K94"/>
    <mergeCell ref="A88:C88"/>
    <mergeCell ref="A89:B89"/>
    <mergeCell ref="A90:B90"/>
    <mergeCell ref="A91:K91"/>
    <mergeCell ref="A92:K92"/>
    <mergeCell ref="A93:K93"/>
    <mergeCell ref="A87:B87"/>
    <mergeCell ref="A18:B18"/>
    <mergeCell ref="A19:C19"/>
    <mergeCell ref="A20:K20"/>
    <mergeCell ref="A21:K21"/>
    <mergeCell ref="A22:K22"/>
    <mergeCell ref="A84:A85"/>
    <mergeCell ref="B84:B85"/>
    <mergeCell ref="C84:K84"/>
    <mergeCell ref="C85:K85"/>
    <mergeCell ref="A86:B86"/>
    <mergeCell ref="A79:K79"/>
    <mergeCell ref="A80:K80"/>
    <mergeCell ref="A81:K81"/>
    <mergeCell ref="A82:B83"/>
    <mergeCell ref="C82:K82"/>
    <mergeCell ref="A64:K64"/>
  </mergeCells>
  <pageMargins left="0.23622047244094499" right="0.23622047244094499" top="0.35433070866141703" bottom="0.196850393700787" header="0.31496062992126" footer="0.31496062992126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="85" zoomScaleNormal="85" workbookViewId="0">
      <selection activeCell="C35" sqref="C35:C43"/>
    </sheetView>
  </sheetViews>
  <sheetFormatPr defaultRowHeight="15" x14ac:dyDescent="0.25"/>
  <cols>
    <col min="1" max="1" width="6.85546875" style="90" customWidth="1"/>
    <col min="2" max="2" width="44.28515625" style="508" customWidth="1"/>
    <col min="3" max="3" width="15.140625" style="90" customWidth="1"/>
    <col min="4" max="4" width="16.7109375" style="90" customWidth="1"/>
    <col min="5" max="5" width="16" style="90" customWidth="1"/>
    <col min="6" max="6" width="16.140625" style="90" customWidth="1"/>
    <col min="7" max="7" width="18.140625" style="90" hidden="1" customWidth="1"/>
    <col min="8" max="16384" width="9.140625" style="90"/>
  </cols>
  <sheetData>
    <row r="1" spans="1:7" ht="17.25" customHeight="1" x14ac:dyDescent="0.25">
      <c r="A1" s="756" t="s">
        <v>28</v>
      </c>
      <c r="B1" s="756"/>
      <c r="C1" s="756"/>
      <c r="D1" s="756"/>
      <c r="E1" s="756"/>
      <c r="F1" s="756"/>
    </row>
    <row r="2" spans="1:7" ht="51.75" customHeight="1" x14ac:dyDescent="0.25">
      <c r="A2" s="756" t="s">
        <v>534</v>
      </c>
      <c r="B2" s="756"/>
      <c r="C2" s="756"/>
      <c r="D2" s="756"/>
      <c r="E2" s="756"/>
      <c r="F2" s="756"/>
    </row>
    <row r="3" spans="1:7" ht="17.25" x14ac:dyDescent="0.25">
      <c r="A3" s="461"/>
      <c r="B3" s="463"/>
      <c r="C3" s="461"/>
      <c r="D3" s="461"/>
      <c r="E3" s="461"/>
    </row>
    <row r="4" spans="1:7" ht="17.25" x14ac:dyDescent="0.25">
      <c r="A4" s="461"/>
      <c r="B4" s="463"/>
      <c r="C4" s="461"/>
      <c r="D4" s="461"/>
      <c r="E4" s="463"/>
    </row>
    <row r="5" spans="1:7" ht="61.5" customHeight="1" x14ac:dyDescent="0.25">
      <c r="A5" s="789" t="s">
        <v>27</v>
      </c>
      <c r="B5" s="789"/>
      <c r="C5" s="789"/>
      <c r="D5" s="789"/>
      <c r="E5" s="789"/>
      <c r="F5" s="789"/>
    </row>
    <row r="6" spans="1:7" ht="18" customHeight="1" x14ac:dyDescent="0.25">
      <c r="A6" s="788" t="s">
        <v>5</v>
      </c>
      <c r="B6" s="788"/>
      <c r="C6" s="788"/>
      <c r="D6" s="788"/>
      <c r="E6" s="788"/>
      <c r="F6" s="788"/>
    </row>
    <row r="7" spans="1:7" ht="75" customHeight="1" x14ac:dyDescent="0.25">
      <c r="A7" s="66" t="s">
        <v>1</v>
      </c>
      <c r="B7" s="462" t="s">
        <v>6</v>
      </c>
      <c r="C7" s="67" t="s">
        <v>458</v>
      </c>
      <c r="D7" s="67" t="s">
        <v>16</v>
      </c>
      <c r="E7" s="67" t="s">
        <v>17</v>
      </c>
      <c r="F7" s="66" t="s">
        <v>7</v>
      </c>
    </row>
    <row r="8" spans="1:7" ht="17.25" x14ac:dyDescent="0.25">
      <c r="A8" s="68"/>
      <c r="B8" s="66" t="s">
        <v>0</v>
      </c>
      <c r="C8" s="498">
        <f>C10+C16+C33+C45+C57+C61+C62</f>
        <v>312613.5</v>
      </c>
      <c r="D8" s="498">
        <f t="shared" ref="D8:F8" si="0">D10+D16+D33+D45+D57+D61+D62</f>
        <v>579973.5</v>
      </c>
      <c r="E8" s="498">
        <f t="shared" si="0"/>
        <v>675173.5</v>
      </c>
      <c r="F8" s="498">
        <f t="shared" si="0"/>
        <v>675173.5</v>
      </c>
    </row>
    <row r="9" spans="1:7" ht="17.25" x14ac:dyDescent="0.25">
      <c r="A9" s="68"/>
      <c r="B9" s="68" t="s">
        <v>8</v>
      </c>
      <c r="C9" s="68"/>
      <c r="D9" s="68"/>
      <c r="E9" s="68"/>
      <c r="F9" s="68"/>
    </row>
    <row r="10" spans="1:7" ht="34.5" x14ac:dyDescent="0.25">
      <c r="A10" s="69">
        <v>1</v>
      </c>
      <c r="B10" s="66" t="s">
        <v>12</v>
      </c>
      <c r="C10" s="499">
        <f>SUM(C12:C15)</f>
        <v>58565</v>
      </c>
      <c r="D10" s="499">
        <f t="shared" ref="D10:F10" si="1">SUM(D12:D15)</f>
        <v>180700</v>
      </c>
      <c r="E10" s="499">
        <f t="shared" si="1"/>
        <v>180700</v>
      </c>
      <c r="F10" s="499">
        <f t="shared" si="1"/>
        <v>180700</v>
      </c>
    </row>
    <row r="11" spans="1:7" ht="18" x14ac:dyDescent="0.25">
      <c r="A11" s="500"/>
      <c r="B11" s="66" t="s">
        <v>9</v>
      </c>
      <c r="C11" s="477"/>
      <c r="D11" s="477"/>
      <c r="E11" s="477"/>
      <c r="F11" s="477"/>
    </row>
    <row r="12" spans="1:7" s="464" customFormat="1" ht="36" x14ac:dyDescent="0.35">
      <c r="A12" s="342" t="s">
        <v>308</v>
      </c>
      <c r="B12" s="408" t="s">
        <v>602</v>
      </c>
      <c r="C12" s="409">
        <f>20*F12%</f>
        <v>24000</v>
      </c>
      <c r="D12" s="409">
        <v>120000</v>
      </c>
      <c r="E12" s="409">
        <v>120000</v>
      </c>
      <c r="F12" s="409">
        <v>120000</v>
      </c>
      <c r="G12" s="449" t="s">
        <v>1008</v>
      </c>
    </row>
    <row r="13" spans="1:7" s="464" customFormat="1" ht="36" x14ac:dyDescent="0.35">
      <c r="A13" s="342" t="s">
        <v>309</v>
      </c>
      <c r="B13" s="408" t="s">
        <v>603</v>
      </c>
      <c r="C13" s="409">
        <f>D13*25%</f>
        <v>6250</v>
      </c>
      <c r="D13" s="409">
        <v>25000</v>
      </c>
      <c r="E13" s="409">
        <v>25000</v>
      </c>
      <c r="F13" s="409">
        <v>25000</v>
      </c>
      <c r="G13" s="449" t="s">
        <v>1008</v>
      </c>
    </row>
    <row r="14" spans="1:7" s="464" customFormat="1" ht="72" x14ac:dyDescent="0.35">
      <c r="A14" s="342" t="s">
        <v>310</v>
      </c>
      <c r="B14" s="408" t="s">
        <v>604</v>
      </c>
      <c r="C14" s="409">
        <f>D14*95%</f>
        <v>26315</v>
      </c>
      <c r="D14" s="409">
        <v>27700</v>
      </c>
      <c r="E14" s="409">
        <v>27700</v>
      </c>
      <c r="F14" s="409">
        <v>27700</v>
      </c>
      <c r="G14" s="449" t="s">
        <v>1008</v>
      </c>
    </row>
    <row r="15" spans="1:7" s="464" customFormat="1" ht="36" x14ac:dyDescent="0.35">
      <c r="A15" s="342" t="s">
        <v>345</v>
      </c>
      <c r="B15" s="408" t="s">
        <v>605</v>
      </c>
      <c r="C15" s="409">
        <f>D15*25%</f>
        <v>2000</v>
      </c>
      <c r="D15" s="409">
        <v>8000</v>
      </c>
      <c r="E15" s="409">
        <v>8000</v>
      </c>
      <c r="F15" s="409">
        <v>8000</v>
      </c>
      <c r="G15" s="449" t="s">
        <v>1008</v>
      </c>
    </row>
    <row r="16" spans="1:7" ht="45.75" customHeight="1" x14ac:dyDescent="0.3">
      <c r="A16" s="501" t="s">
        <v>293</v>
      </c>
      <c r="B16" s="502" t="s">
        <v>11</v>
      </c>
      <c r="C16" s="503">
        <f>SUM(C18:C32)</f>
        <v>63075</v>
      </c>
      <c r="D16" s="503">
        <f t="shared" ref="D16:F16" si="2">SUM(D18:D32)</f>
        <v>208300</v>
      </c>
      <c r="E16" s="503">
        <f t="shared" si="2"/>
        <v>303500</v>
      </c>
      <c r="F16" s="503">
        <f t="shared" si="2"/>
        <v>303500</v>
      </c>
    </row>
    <row r="17" spans="1:7" ht="17.25" x14ac:dyDescent="0.25">
      <c r="A17" s="501"/>
      <c r="B17" s="483" t="s">
        <v>9</v>
      </c>
      <c r="C17" s="492"/>
      <c r="D17" s="492"/>
      <c r="E17" s="492"/>
      <c r="F17" s="492"/>
    </row>
    <row r="18" spans="1:7" s="464" customFormat="1" ht="36" x14ac:dyDescent="0.35">
      <c r="A18" s="342" t="s">
        <v>311</v>
      </c>
      <c r="B18" s="408" t="s">
        <v>606</v>
      </c>
      <c r="C18" s="409">
        <v>0</v>
      </c>
      <c r="D18" s="409">
        <v>0</v>
      </c>
      <c r="E18" s="409">
        <v>40000</v>
      </c>
      <c r="F18" s="409">
        <v>40000</v>
      </c>
      <c r="G18" s="449" t="s">
        <v>1008</v>
      </c>
    </row>
    <row r="19" spans="1:7" s="464" customFormat="1" ht="54" x14ac:dyDescent="0.35">
      <c r="A19" s="504" t="s">
        <v>312</v>
      </c>
      <c r="B19" s="408" t="s">
        <v>607</v>
      </c>
      <c r="C19" s="409">
        <v>0</v>
      </c>
      <c r="D19" s="409">
        <v>0</v>
      </c>
      <c r="E19" s="409">
        <v>4500</v>
      </c>
      <c r="F19" s="409">
        <v>4500</v>
      </c>
      <c r="G19" s="449" t="s">
        <v>1008</v>
      </c>
    </row>
    <row r="20" spans="1:7" s="464" customFormat="1" ht="54" x14ac:dyDescent="0.35">
      <c r="A20" s="342" t="s">
        <v>313</v>
      </c>
      <c r="B20" s="408" t="s">
        <v>608</v>
      </c>
      <c r="C20" s="409">
        <f t="shared" ref="C20:C30" si="3">D20*25%</f>
        <v>3500</v>
      </c>
      <c r="D20" s="409">
        <v>14000</v>
      </c>
      <c r="E20" s="409">
        <v>14000</v>
      </c>
      <c r="F20" s="409">
        <v>14000</v>
      </c>
      <c r="G20" s="449" t="s">
        <v>1008</v>
      </c>
    </row>
    <row r="21" spans="1:7" s="464" customFormat="1" ht="54" x14ac:dyDescent="0.35">
      <c r="A21" s="342" t="s">
        <v>314</v>
      </c>
      <c r="B21" s="408" t="s">
        <v>609</v>
      </c>
      <c r="C21" s="409">
        <f t="shared" si="3"/>
        <v>2000</v>
      </c>
      <c r="D21" s="409">
        <v>8000</v>
      </c>
      <c r="E21" s="409">
        <v>8000</v>
      </c>
      <c r="F21" s="409">
        <v>8000</v>
      </c>
      <c r="G21" s="449" t="s">
        <v>1008</v>
      </c>
    </row>
    <row r="22" spans="1:7" s="464" customFormat="1" ht="36" x14ac:dyDescent="0.35">
      <c r="A22" s="504" t="s">
        <v>315</v>
      </c>
      <c r="B22" s="408" t="s">
        <v>610</v>
      </c>
      <c r="C22" s="409">
        <f t="shared" si="3"/>
        <v>2750</v>
      </c>
      <c r="D22" s="409">
        <v>11000</v>
      </c>
      <c r="E22" s="409">
        <v>11000</v>
      </c>
      <c r="F22" s="409">
        <v>11000</v>
      </c>
      <c r="G22" s="449" t="s">
        <v>1008</v>
      </c>
    </row>
    <row r="23" spans="1:7" s="464" customFormat="1" ht="36" x14ac:dyDescent="0.35">
      <c r="A23" s="342" t="s">
        <v>316</v>
      </c>
      <c r="B23" s="408" t="s">
        <v>611</v>
      </c>
      <c r="C23" s="409">
        <f t="shared" si="3"/>
        <v>1325</v>
      </c>
      <c r="D23" s="409">
        <v>5300</v>
      </c>
      <c r="E23" s="409">
        <v>5300</v>
      </c>
      <c r="F23" s="409">
        <v>5300</v>
      </c>
      <c r="G23" s="449" t="s">
        <v>1008</v>
      </c>
    </row>
    <row r="24" spans="1:7" s="464" customFormat="1" ht="54" x14ac:dyDescent="0.35">
      <c r="A24" s="342" t="s">
        <v>317</v>
      </c>
      <c r="B24" s="408" t="s">
        <v>921</v>
      </c>
      <c r="C24" s="409">
        <f t="shared" si="3"/>
        <v>2000</v>
      </c>
      <c r="D24" s="409">
        <v>8000</v>
      </c>
      <c r="E24" s="409">
        <v>8000</v>
      </c>
      <c r="F24" s="409">
        <v>8000</v>
      </c>
      <c r="G24" s="449" t="s">
        <v>1009</v>
      </c>
    </row>
    <row r="25" spans="1:7" s="464" customFormat="1" ht="54" x14ac:dyDescent="0.35">
      <c r="A25" s="342" t="s">
        <v>318</v>
      </c>
      <c r="B25" s="408" t="s">
        <v>705</v>
      </c>
      <c r="C25" s="409">
        <f t="shared" si="3"/>
        <v>3250</v>
      </c>
      <c r="D25" s="409">
        <v>13000</v>
      </c>
      <c r="E25" s="409">
        <v>13000</v>
      </c>
      <c r="F25" s="409">
        <v>13000</v>
      </c>
      <c r="G25" s="449" t="s">
        <v>1008</v>
      </c>
    </row>
    <row r="26" spans="1:7" s="464" customFormat="1" ht="36" x14ac:dyDescent="0.35">
      <c r="A26" s="342" t="s">
        <v>319</v>
      </c>
      <c r="B26" s="408" t="s">
        <v>612</v>
      </c>
      <c r="C26" s="409">
        <f t="shared" si="3"/>
        <v>8625</v>
      </c>
      <c r="D26" s="409">
        <v>34500</v>
      </c>
      <c r="E26" s="409">
        <v>34500</v>
      </c>
      <c r="F26" s="409">
        <v>34500</v>
      </c>
      <c r="G26" s="449" t="s">
        <v>1008</v>
      </c>
    </row>
    <row r="27" spans="1:7" s="464" customFormat="1" ht="36" x14ac:dyDescent="0.35">
      <c r="A27" s="342" t="s">
        <v>320</v>
      </c>
      <c r="B27" s="408" t="s">
        <v>613</v>
      </c>
      <c r="C27" s="409">
        <f t="shared" si="3"/>
        <v>12500</v>
      </c>
      <c r="D27" s="409">
        <v>50000</v>
      </c>
      <c r="E27" s="409">
        <v>50000</v>
      </c>
      <c r="F27" s="409">
        <v>50000</v>
      </c>
      <c r="G27" s="449" t="s">
        <v>1009</v>
      </c>
    </row>
    <row r="28" spans="1:7" s="464" customFormat="1" ht="36" x14ac:dyDescent="0.35">
      <c r="A28" s="342" t="s">
        <v>321</v>
      </c>
      <c r="B28" s="408" t="s">
        <v>922</v>
      </c>
      <c r="C28" s="409">
        <v>0</v>
      </c>
      <c r="D28" s="409">
        <v>0</v>
      </c>
      <c r="E28" s="409">
        <v>40000</v>
      </c>
      <c r="F28" s="409">
        <v>40000</v>
      </c>
      <c r="G28" s="449" t="s">
        <v>1009</v>
      </c>
    </row>
    <row r="29" spans="1:7" s="464" customFormat="1" ht="36" x14ac:dyDescent="0.35">
      <c r="A29" s="342" t="s">
        <v>322</v>
      </c>
      <c r="B29" s="408" t="s">
        <v>614</v>
      </c>
      <c r="C29" s="409">
        <v>0</v>
      </c>
      <c r="D29" s="409">
        <v>0</v>
      </c>
      <c r="E29" s="409">
        <v>3500</v>
      </c>
      <c r="F29" s="409">
        <v>3500</v>
      </c>
      <c r="G29" s="449" t="s">
        <v>1008</v>
      </c>
    </row>
    <row r="30" spans="1:7" s="464" customFormat="1" ht="72" x14ac:dyDescent="0.35">
      <c r="A30" s="342" t="s">
        <v>323</v>
      </c>
      <c r="B30" s="408" t="s">
        <v>615</v>
      </c>
      <c r="C30" s="409">
        <f t="shared" si="3"/>
        <v>11125</v>
      </c>
      <c r="D30" s="409">
        <v>44500</v>
      </c>
      <c r="E30" s="409">
        <v>44500</v>
      </c>
      <c r="F30" s="409">
        <v>44500</v>
      </c>
      <c r="G30" s="449" t="s">
        <v>1008</v>
      </c>
    </row>
    <row r="31" spans="1:7" s="464" customFormat="1" ht="36" x14ac:dyDescent="0.35">
      <c r="A31" s="342" t="s">
        <v>324</v>
      </c>
      <c r="B31" s="408" t="s">
        <v>617</v>
      </c>
      <c r="C31" s="409">
        <v>0</v>
      </c>
      <c r="D31" s="409">
        <v>0</v>
      </c>
      <c r="E31" s="409">
        <v>7200</v>
      </c>
      <c r="F31" s="409">
        <v>7200</v>
      </c>
      <c r="G31" s="449" t="s">
        <v>1009</v>
      </c>
    </row>
    <row r="32" spans="1:7" s="464" customFormat="1" ht="60" customHeight="1" x14ac:dyDescent="0.35">
      <c r="A32" s="342" t="s">
        <v>325</v>
      </c>
      <c r="B32" s="408" t="s">
        <v>616</v>
      </c>
      <c r="C32" s="343">
        <f>D32*80%</f>
        <v>16000</v>
      </c>
      <c r="D32" s="409">
        <v>20000</v>
      </c>
      <c r="E32" s="409">
        <v>20000</v>
      </c>
      <c r="F32" s="409">
        <v>20000</v>
      </c>
      <c r="G32" s="449" t="s">
        <v>1009</v>
      </c>
    </row>
    <row r="33" spans="1:7" s="465" customFormat="1" ht="34.5" x14ac:dyDescent="0.3">
      <c r="A33" s="11">
        <v>3</v>
      </c>
      <c r="B33" s="436" t="s">
        <v>1081</v>
      </c>
      <c r="C33" s="8">
        <f>SUM(C35:C44)</f>
        <v>42200</v>
      </c>
      <c r="D33" s="8">
        <f t="shared" ref="D33:F33" si="4">SUM(D35:D44)</f>
        <v>42200</v>
      </c>
      <c r="E33" s="8">
        <f t="shared" si="4"/>
        <v>42200</v>
      </c>
      <c r="F33" s="8">
        <f t="shared" si="4"/>
        <v>42200</v>
      </c>
    </row>
    <row r="34" spans="1:7" s="465" customFormat="1" ht="17.25" x14ac:dyDescent="0.3">
      <c r="A34" s="70"/>
      <c r="B34" s="66" t="s">
        <v>9</v>
      </c>
      <c r="C34" s="66"/>
      <c r="D34" s="66"/>
      <c r="E34" s="66"/>
      <c r="F34" s="66"/>
    </row>
    <row r="35" spans="1:7" ht="144.75" customHeight="1" x14ac:dyDescent="0.25">
      <c r="A35" s="342" t="s">
        <v>344</v>
      </c>
      <c r="B35" s="408" t="s">
        <v>618</v>
      </c>
      <c r="C35" s="409">
        <v>4100</v>
      </c>
      <c r="D35" s="409">
        <v>4100</v>
      </c>
      <c r="E35" s="409">
        <v>4100</v>
      </c>
      <c r="F35" s="409">
        <v>4100</v>
      </c>
      <c r="G35" s="449" t="s">
        <v>1008</v>
      </c>
    </row>
    <row r="36" spans="1:7" s="464" customFormat="1" ht="126" x14ac:dyDescent="0.35">
      <c r="A36" s="342" t="s">
        <v>424</v>
      </c>
      <c r="B36" s="408" t="s">
        <v>619</v>
      </c>
      <c r="C36" s="409">
        <v>3800</v>
      </c>
      <c r="D36" s="409">
        <v>3800</v>
      </c>
      <c r="E36" s="409">
        <v>3800</v>
      </c>
      <c r="F36" s="409">
        <v>3800</v>
      </c>
      <c r="G36" s="449" t="s">
        <v>1008</v>
      </c>
    </row>
    <row r="37" spans="1:7" ht="126" x14ac:dyDescent="0.25">
      <c r="A37" s="342" t="s">
        <v>749</v>
      </c>
      <c r="B37" s="408" t="s">
        <v>620</v>
      </c>
      <c r="C37" s="409">
        <v>5400</v>
      </c>
      <c r="D37" s="409">
        <v>5400</v>
      </c>
      <c r="E37" s="409">
        <v>5400</v>
      </c>
      <c r="F37" s="409">
        <v>5400</v>
      </c>
      <c r="G37" s="449" t="s">
        <v>1009</v>
      </c>
    </row>
    <row r="38" spans="1:7" ht="126" x14ac:dyDescent="0.25">
      <c r="A38" s="342" t="s">
        <v>750</v>
      </c>
      <c r="B38" s="408" t="s">
        <v>621</v>
      </c>
      <c r="C38" s="409">
        <v>6600</v>
      </c>
      <c r="D38" s="409">
        <v>6600</v>
      </c>
      <c r="E38" s="409">
        <v>6600</v>
      </c>
      <c r="F38" s="409">
        <v>6600</v>
      </c>
      <c r="G38" s="449" t="s">
        <v>1009</v>
      </c>
    </row>
    <row r="39" spans="1:7" ht="126" x14ac:dyDescent="0.25">
      <c r="A39" s="342" t="s">
        <v>751</v>
      </c>
      <c r="B39" s="408" t="s">
        <v>622</v>
      </c>
      <c r="C39" s="409">
        <v>4100</v>
      </c>
      <c r="D39" s="409">
        <v>4100</v>
      </c>
      <c r="E39" s="409">
        <v>4100</v>
      </c>
      <c r="F39" s="409">
        <v>4100</v>
      </c>
      <c r="G39" s="449" t="s">
        <v>1008</v>
      </c>
    </row>
    <row r="40" spans="1:7" ht="126" x14ac:dyDescent="0.25">
      <c r="A40" s="342" t="s">
        <v>752</v>
      </c>
      <c r="B40" s="408" t="s">
        <v>623</v>
      </c>
      <c r="C40" s="409">
        <v>2000</v>
      </c>
      <c r="D40" s="409">
        <v>2000</v>
      </c>
      <c r="E40" s="409">
        <v>2000</v>
      </c>
      <c r="F40" s="409">
        <v>2000</v>
      </c>
      <c r="G40" s="449" t="s">
        <v>1008</v>
      </c>
    </row>
    <row r="41" spans="1:7" ht="126" x14ac:dyDescent="0.25">
      <c r="A41" s="342" t="s">
        <v>753</v>
      </c>
      <c r="B41" s="408" t="s">
        <v>624</v>
      </c>
      <c r="C41" s="409">
        <v>7400</v>
      </c>
      <c r="D41" s="409">
        <v>7400</v>
      </c>
      <c r="E41" s="409">
        <v>7400</v>
      </c>
      <c r="F41" s="409">
        <v>7400</v>
      </c>
    </row>
    <row r="42" spans="1:7" ht="126" x14ac:dyDescent="0.25">
      <c r="A42" s="342" t="s">
        <v>777</v>
      </c>
      <c r="B42" s="408" t="s">
        <v>625</v>
      </c>
      <c r="C42" s="409">
        <v>4000</v>
      </c>
      <c r="D42" s="409">
        <v>4000</v>
      </c>
      <c r="E42" s="409">
        <v>4000</v>
      </c>
      <c r="F42" s="409">
        <v>4000</v>
      </c>
    </row>
    <row r="43" spans="1:7" ht="126" x14ac:dyDescent="0.25">
      <c r="A43" s="342" t="s">
        <v>778</v>
      </c>
      <c r="B43" s="408" t="s">
        <v>626</v>
      </c>
      <c r="C43" s="409">
        <v>1300</v>
      </c>
      <c r="D43" s="409">
        <v>1300</v>
      </c>
      <c r="E43" s="409">
        <v>1300</v>
      </c>
      <c r="F43" s="409">
        <v>1300</v>
      </c>
      <c r="G43" s="449" t="s">
        <v>1008</v>
      </c>
    </row>
    <row r="44" spans="1:7" ht="82.5" customHeight="1" x14ac:dyDescent="0.25">
      <c r="A44" s="342" t="s">
        <v>779</v>
      </c>
      <c r="B44" s="408" t="s">
        <v>635</v>
      </c>
      <c r="C44" s="409">
        <v>3500</v>
      </c>
      <c r="D44" s="409">
        <v>3500</v>
      </c>
      <c r="E44" s="409">
        <v>3500</v>
      </c>
      <c r="F44" s="409">
        <v>3500</v>
      </c>
      <c r="G44" s="449" t="s">
        <v>1009</v>
      </c>
    </row>
    <row r="45" spans="1:7" ht="34.5" x14ac:dyDescent="0.25">
      <c r="A45" s="452">
        <v>4</v>
      </c>
      <c r="B45" s="125" t="s">
        <v>1082</v>
      </c>
      <c r="C45" s="505">
        <f>SUM(C47:C55)</f>
        <v>29100</v>
      </c>
      <c r="D45" s="505">
        <f t="shared" ref="D45:F45" si="5">SUM(D47:D55)</f>
        <v>29100</v>
      </c>
      <c r="E45" s="505">
        <f t="shared" si="5"/>
        <v>29100</v>
      </c>
      <c r="F45" s="505">
        <f t="shared" si="5"/>
        <v>29100</v>
      </c>
    </row>
    <row r="46" spans="1:7" ht="18" x14ac:dyDescent="0.25">
      <c r="A46" s="342"/>
      <c r="B46" s="125" t="s">
        <v>9</v>
      </c>
      <c r="C46" s="409"/>
      <c r="D46" s="409"/>
      <c r="E46" s="409"/>
      <c r="F46" s="409"/>
    </row>
    <row r="47" spans="1:7" ht="90" x14ac:dyDescent="0.25">
      <c r="A47" s="506" t="s">
        <v>754</v>
      </c>
      <c r="B47" s="408" t="s">
        <v>923</v>
      </c>
      <c r="C47" s="409">
        <v>2264</v>
      </c>
      <c r="D47" s="409">
        <v>2264</v>
      </c>
      <c r="E47" s="409">
        <v>2264</v>
      </c>
      <c r="F47" s="409">
        <v>2264</v>
      </c>
      <c r="G47" s="449" t="s">
        <v>1009</v>
      </c>
    </row>
    <row r="48" spans="1:7" ht="90" x14ac:dyDescent="0.25">
      <c r="A48" s="506" t="s">
        <v>755</v>
      </c>
      <c r="B48" s="408" t="s">
        <v>627</v>
      </c>
      <c r="C48" s="409">
        <v>764</v>
      </c>
      <c r="D48" s="409">
        <v>764</v>
      </c>
      <c r="E48" s="409">
        <v>764</v>
      </c>
      <c r="F48" s="409">
        <v>764</v>
      </c>
      <c r="G48" s="449" t="s">
        <v>1009</v>
      </c>
    </row>
    <row r="49" spans="1:7" ht="90" x14ac:dyDescent="0.25">
      <c r="A49" s="506" t="s">
        <v>756</v>
      </c>
      <c r="B49" s="408" t="s">
        <v>628</v>
      </c>
      <c r="C49" s="409">
        <v>5700</v>
      </c>
      <c r="D49" s="409">
        <v>5700</v>
      </c>
      <c r="E49" s="409">
        <v>5700</v>
      </c>
      <c r="F49" s="409">
        <v>5700</v>
      </c>
      <c r="G49" s="449" t="s">
        <v>1009</v>
      </c>
    </row>
    <row r="50" spans="1:7" ht="90" x14ac:dyDescent="0.25">
      <c r="A50" s="506" t="s">
        <v>757</v>
      </c>
      <c r="B50" s="408" t="s">
        <v>629</v>
      </c>
      <c r="C50" s="409">
        <v>1810</v>
      </c>
      <c r="D50" s="409">
        <v>1810</v>
      </c>
      <c r="E50" s="409">
        <v>1810</v>
      </c>
      <c r="F50" s="409">
        <v>1810</v>
      </c>
      <c r="G50" s="449" t="s">
        <v>1009</v>
      </c>
    </row>
    <row r="51" spans="1:7" ht="90" x14ac:dyDescent="0.25">
      <c r="A51" s="506" t="s">
        <v>758</v>
      </c>
      <c r="B51" s="408" t="s">
        <v>630</v>
      </c>
      <c r="C51" s="409">
        <v>1791</v>
      </c>
      <c r="D51" s="409">
        <v>1791</v>
      </c>
      <c r="E51" s="409">
        <v>1791</v>
      </c>
      <c r="F51" s="409">
        <v>1791</v>
      </c>
      <c r="G51" s="449" t="s">
        <v>1009</v>
      </c>
    </row>
    <row r="52" spans="1:7" ht="90" x14ac:dyDescent="0.25">
      <c r="A52" s="506" t="s">
        <v>780</v>
      </c>
      <c r="B52" s="408" t="s">
        <v>631</v>
      </c>
      <c r="C52" s="409">
        <v>10459</v>
      </c>
      <c r="D52" s="409">
        <v>10459</v>
      </c>
      <c r="E52" s="409">
        <v>10459</v>
      </c>
      <c r="F52" s="409">
        <v>10459</v>
      </c>
      <c r="G52" s="449" t="s">
        <v>1009</v>
      </c>
    </row>
    <row r="53" spans="1:7" ht="90" x14ac:dyDescent="0.25">
      <c r="A53" s="506" t="s">
        <v>781</v>
      </c>
      <c r="B53" s="408" t="s">
        <v>632</v>
      </c>
      <c r="C53" s="409">
        <v>784</v>
      </c>
      <c r="D53" s="409">
        <v>784</v>
      </c>
      <c r="E53" s="409">
        <v>784</v>
      </c>
      <c r="F53" s="409">
        <v>784</v>
      </c>
      <c r="G53" s="449" t="s">
        <v>1009</v>
      </c>
    </row>
    <row r="54" spans="1:7" ht="90" x14ac:dyDescent="0.25">
      <c r="A54" s="506" t="s">
        <v>782</v>
      </c>
      <c r="B54" s="408" t="s">
        <v>633</v>
      </c>
      <c r="C54" s="409">
        <v>876</v>
      </c>
      <c r="D54" s="409">
        <v>876</v>
      </c>
      <c r="E54" s="409">
        <v>876</v>
      </c>
      <c r="F54" s="409">
        <v>876</v>
      </c>
      <c r="G54" s="449" t="s">
        <v>1009</v>
      </c>
    </row>
    <row r="55" spans="1:7" ht="90" x14ac:dyDescent="0.25">
      <c r="A55" s="506" t="s">
        <v>783</v>
      </c>
      <c r="B55" s="408" t="s">
        <v>634</v>
      </c>
      <c r="C55" s="409">
        <v>4652</v>
      </c>
      <c r="D55" s="409">
        <v>4652</v>
      </c>
      <c r="E55" s="409">
        <v>4652</v>
      </c>
      <c r="F55" s="409">
        <v>4652</v>
      </c>
      <c r="G55" s="449" t="s">
        <v>1009</v>
      </c>
    </row>
    <row r="56" spans="1:7" ht="18" x14ac:dyDescent="0.25">
      <c r="A56" s="506"/>
      <c r="B56" s="145" t="s">
        <v>9</v>
      </c>
      <c r="C56" s="409"/>
      <c r="D56" s="409"/>
      <c r="E56" s="409"/>
      <c r="F56" s="409"/>
      <c r="G56" s="460"/>
    </row>
    <row r="57" spans="1:7" ht="17.25" x14ac:dyDescent="0.25">
      <c r="A57" s="469">
        <v>5</v>
      </c>
      <c r="B57" s="66" t="s">
        <v>35</v>
      </c>
      <c r="C57" s="8">
        <f>C59+C60</f>
        <v>16000</v>
      </c>
      <c r="D57" s="8">
        <f t="shared" ref="D57:E57" si="6">D59+D60</f>
        <v>16000</v>
      </c>
      <c r="E57" s="8">
        <f t="shared" si="6"/>
        <v>16000</v>
      </c>
      <c r="F57" s="8">
        <f t="shared" ref="F57" si="7">F59+F60</f>
        <v>16000</v>
      </c>
    </row>
    <row r="58" spans="1:7" ht="18" x14ac:dyDescent="0.35">
      <c r="A58" s="70"/>
      <c r="B58" s="66" t="s">
        <v>9</v>
      </c>
      <c r="C58" s="507"/>
      <c r="D58" s="507"/>
      <c r="E58" s="507"/>
      <c r="F58" s="507"/>
    </row>
    <row r="59" spans="1:7" ht="36" x14ac:dyDescent="0.25">
      <c r="A59" s="477" t="s">
        <v>759</v>
      </c>
      <c r="B59" s="408" t="s">
        <v>636</v>
      </c>
      <c r="C59" s="409">
        <v>12000</v>
      </c>
      <c r="D59" s="409">
        <v>12000</v>
      </c>
      <c r="E59" s="409">
        <v>12000</v>
      </c>
      <c r="F59" s="409">
        <v>12000</v>
      </c>
      <c r="G59" s="449" t="s">
        <v>1009</v>
      </c>
    </row>
    <row r="60" spans="1:7" ht="36" x14ac:dyDescent="0.25">
      <c r="A60" s="477" t="s">
        <v>760</v>
      </c>
      <c r="B60" s="408" t="s">
        <v>637</v>
      </c>
      <c r="C60" s="409">
        <v>4000</v>
      </c>
      <c r="D60" s="409">
        <v>4000</v>
      </c>
      <c r="E60" s="409">
        <v>4000</v>
      </c>
      <c r="F60" s="409">
        <v>4000</v>
      </c>
      <c r="G60" s="449" t="s">
        <v>1009</v>
      </c>
    </row>
    <row r="61" spans="1:7" ht="17.25" x14ac:dyDescent="0.25">
      <c r="A61" s="9">
        <v>6</v>
      </c>
      <c r="B61" s="66" t="s">
        <v>13</v>
      </c>
      <c r="C61" s="8">
        <v>8500</v>
      </c>
      <c r="D61" s="8">
        <v>8500</v>
      </c>
      <c r="E61" s="8">
        <v>8500</v>
      </c>
      <c r="F61" s="8">
        <v>8500</v>
      </c>
    </row>
    <row r="62" spans="1:7" ht="69" x14ac:dyDescent="0.25">
      <c r="A62" s="468">
        <v>7</v>
      </c>
      <c r="B62" s="469" t="s">
        <v>1184</v>
      </c>
      <c r="C62" s="8">
        <f>C64</f>
        <v>95173.5</v>
      </c>
      <c r="D62" s="8">
        <f t="shared" ref="D62:F62" si="8">D64</f>
        <v>95173.5</v>
      </c>
      <c r="E62" s="8">
        <f t="shared" si="8"/>
        <v>95173.5</v>
      </c>
      <c r="F62" s="8">
        <f t="shared" si="8"/>
        <v>95173.5</v>
      </c>
    </row>
    <row r="63" spans="1:7" ht="17.25" x14ac:dyDescent="0.25">
      <c r="A63" s="480"/>
      <c r="B63" s="66" t="s">
        <v>9</v>
      </c>
      <c r="C63" s="466"/>
      <c r="D63" s="466"/>
      <c r="E63" s="466"/>
      <c r="F63" s="466"/>
    </row>
    <row r="64" spans="1:7" ht="216" x14ac:dyDescent="0.25">
      <c r="A64" s="470" t="s">
        <v>998</v>
      </c>
      <c r="B64" s="145" t="s">
        <v>1186</v>
      </c>
      <c r="C64" s="1">
        <v>95173.5</v>
      </c>
      <c r="D64" s="1">
        <v>95173.5</v>
      </c>
      <c r="E64" s="1">
        <v>95173.5</v>
      </c>
      <c r="F64" s="1">
        <v>95173.5</v>
      </c>
    </row>
  </sheetData>
  <mergeCells count="4">
    <mergeCell ref="A1:F1"/>
    <mergeCell ref="A2:F2"/>
    <mergeCell ref="A5:F5"/>
    <mergeCell ref="A6:F6"/>
  </mergeCells>
  <pageMargins left="0.23622047244094491" right="0.23622047244094491" top="0.19685039370078741" bottom="0.19685039370078741" header="0.19685039370078741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topLeftCell="A151" workbookViewId="0">
      <selection activeCell="C11" sqref="C11:I11"/>
    </sheetView>
  </sheetViews>
  <sheetFormatPr defaultRowHeight="16.5" x14ac:dyDescent="0.25"/>
  <cols>
    <col min="1" max="1" width="11.42578125" style="40" customWidth="1"/>
    <col min="2" max="2" width="18.28515625" style="40" customWidth="1"/>
    <col min="3" max="3" width="21" style="40" customWidth="1"/>
    <col min="4" max="5" width="16" style="40" customWidth="1"/>
    <col min="6" max="6" width="17" style="40" customWidth="1"/>
    <col min="7" max="7" width="15.28515625" style="40" customWidth="1"/>
    <col min="8" max="8" width="17" style="40" customWidth="1"/>
    <col min="9" max="9" width="10.7109375" style="40" bestFit="1" customWidth="1"/>
    <col min="10" max="10" width="9.140625" style="40"/>
    <col min="11" max="11" width="10.28515625" style="40" bestFit="1" customWidth="1"/>
    <col min="12" max="256" width="9.140625" style="40"/>
    <col min="257" max="257" width="11.42578125" style="40" customWidth="1"/>
    <col min="258" max="258" width="15.140625" style="40" customWidth="1"/>
    <col min="259" max="259" width="19.85546875" style="40" customWidth="1"/>
    <col min="260" max="261" width="16" style="40" customWidth="1"/>
    <col min="262" max="262" width="17" style="40" customWidth="1"/>
    <col min="263" max="263" width="15.28515625" style="40" customWidth="1"/>
    <col min="264" max="264" width="17" style="40" customWidth="1"/>
    <col min="265" max="265" width="15.42578125" style="40" customWidth="1"/>
    <col min="266" max="266" width="9.140625" style="40"/>
    <col min="267" max="267" width="10.28515625" style="40" bestFit="1" customWidth="1"/>
    <col min="268" max="512" width="9.140625" style="40"/>
    <col min="513" max="513" width="11.42578125" style="40" customWidth="1"/>
    <col min="514" max="514" width="15.140625" style="40" customWidth="1"/>
    <col min="515" max="515" width="19.85546875" style="40" customWidth="1"/>
    <col min="516" max="517" width="16" style="40" customWidth="1"/>
    <col min="518" max="518" width="17" style="40" customWidth="1"/>
    <col min="519" max="519" width="15.28515625" style="40" customWidth="1"/>
    <col min="520" max="520" width="17" style="40" customWidth="1"/>
    <col min="521" max="521" width="15.42578125" style="40" customWidth="1"/>
    <col min="522" max="522" width="9.140625" style="40"/>
    <col min="523" max="523" width="10.28515625" style="40" bestFit="1" customWidth="1"/>
    <col min="524" max="768" width="9.140625" style="40"/>
    <col min="769" max="769" width="11.42578125" style="40" customWidth="1"/>
    <col min="770" max="770" width="15.140625" style="40" customWidth="1"/>
    <col min="771" max="771" width="19.85546875" style="40" customWidth="1"/>
    <col min="772" max="773" width="16" style="40" customWidth="1"/>
    <col min="774" max="774" width="17" style="40" customWidth="1"/>
    <col min="775" max="775" width="15.28515625" style="40" customWidth="1"/>
    <col min="776" max="776" width="17" style="40" customWidth="1"/>
    <col min="777" max="777" width="15.42578125" style="40" customWidth="1"/>
    <col min="778" max="778" width="9.140625" style="40"/>
    <col min="779" max="779" width="10.28515625" style="40" bestFit="1" customWidth="1"/>
    <col min="780" max="1024" width="9.140625" style="40"/>
    <col min="1025" max="1025" width="11.42578125" style="40" customWidth="1"/>
    <col min="1026" max="1026" width="15.140625" style="40" customWidth="1"/>
    <col min="1027" max="1027" width="19.85546875" style="40" customWidth="1"/>
    <col min="1028" max="1029" width="16" style="40" customWidth="1"/>
    <col min="1030" max="1030" width="17" style="40" customWidth="1"/>
    <col min="1031" max="1031" width="15.28515625" style="40" customWidth="1"/>
    <col min="1032" max="1032" width="17" style="40" customWidth="1"/>
    <col min="1033" max="1033" width="15.42578125" style="40" customWidth="1"/>
    <col min="1034" max="1034" width="9.140625" style="40"/>
    <col min="1035" max="1035" width="10.28515625" style="40" bestFit="1" customWidth="1"/>
    <col min="1036" max="1280" width="9.140625" style="40"/>
    <col min="1281" max="1281" width="11.42578125" style="40" customWidth="1"/>
    <col min="1282" max="1282" width="15.140625" style="40" customWidth="1"/>
    <col min="1283" max="1283" width="19.85546875" style="40" customWidth="1"/>
    <col min="1284" max="1285" width="16" style="40" customWidth="1"/>
    <col min="1286" max="1286" width="17" style="40" customWidth="1"/>
    <col min="1287" max="1287" width="15.28515625" style="40" customWidth="1"/>
    <col min="1288" max="1288" width="17" style="40" customWidth="1"/>
    <col min="1289" max="1289" width="15.42578125" style="40" customWidth="1"/>
    <col min="1290" max="1290" width="9.140625" style="40"/>
    <col min="1291" max="1291" width="10.28515625" style="40" bestFit="1" customWidth="1"/>
    <col min="1292" max="1536" width="9.140625" style="40"/>
    <col min="1537" max="1537" width="11.42578125" style="40" customWidth="1"/>
    <col min="1538" max="1538" width="15.140625" style="40" customWidth="1"/>
    <col min="1539" max="1539" width="19.85546875" style="40" customWidth="1"/>
    <col min="1540" max="1541" width="16" style="40" customWidth="1"/>
    <col min="1542" max="1542" width="17" style="40" customWidth="1"/>
    <col min="1543" max="1543" width="15.28515625" style="40" customWidth="1"/>
    <col min="1544" max="1544" width="17" style="40" customWidth="1"/>
    <col min="1545" max="1545" width="15.42578125" style="40" customWidth="1"/>
    <col min="1546" max="1546" width="9.140625" style="40"/>
    <col min="1547" max="1547" width="10.28515625" style="40" bestFit="1" customWidth="1"/>
    <col min="1548" max="1792" width="9.140625" style="40"/>
    <col min="1793" max="1793" width="11.42578125" style="40" customWidth="1"/>
    <col min="1794" max="1794" width="15.140625" style="40" customWidth="1"/>
    <col min="1795" max="1795" width="19.85546875" style="40" customWidth="1"/>
    <col min="1796" max="1797" width="16" style="40" customWidth="1"/>
    <col min="1798" max="1798" width="17" style="40" customWidth="1"/>
    <col min="1799" max="1799" width="15.28515625" style="40" customWidth="1"/>
    <col min="1800" max="1800" width="17" style="40" customWidth="1"/>
    <col min="1801" max="1801" width="15.42578125" style="40" customWidth="1"/>
    <col min="1802" max="1802" width="9.140625" style="40"/>
    <col min="1803" max="1803" width="10.28515625" style="40" bestFit="1" customWidth="1"/>
    <col min="1804" max="2048" width="9.140625" style="40"/>
    <col min="2049" max="2049" width="11.42578125" style="40" customWidth="1"/>
    <col min="2050" max="2050" width="15.140625" style="40" customWidth="1"/>
    <col min="2051" max="2051" width="19.85546875" style="40" customWidth="1"/>
    <col min="2052" max="2053" width="16" style="40" customWidth="1"/>
    <col min="2054" max="2054" width="17" style="40" customWidth="1"/>
    <col min="2055" max="2055" width="15.28515625" style="40" customWidth="1"/>
    <col min="2056" max="2056" width="17" style="40" customWidth="1"/>
    <col min="2057" max="2057" width="15.42578125" style="40" customWidth="1"/>
    <col min="2058" max="2058" width="9.140625" style="40"/>
    <col min="2059" max="2059" width="10.28515625" style="40" bestFit="1" customWidth="1"/>
    <col min="2060" max="2304" width="9.140625" style="40"/>
    <col min="2305" max="2305" width="11.42578125" style="40" customWidth="1"/>
    <col min="2306" max="2306" width="15.140625" style="40" customWidth="1"/>
    <col min="2307" max="2307" width="19.85546875" style="40" customWidth="1"/>
    <col min="2308" max="2309" width="16" style="40" customWidth="1"/>
    <col min="2310" max="2310" width="17" style="40" customWidth="1"/>
    <col min="2311" max="2311" width="15.28515625" style="40" customWidth="1"/>
    <col min="2312" max="2312" width="17" style="40" customWidth="1"/>
    <col min="2313" max="2313" width="15.42578125" style="40" customWidth="1"/>
    <col min="2314" max="2314" width="9.140625" style="40"/>
    <col min="2315" max="2315" width="10.28515625" style="40" bestFit="1" customWidth="1"/>
    <col min="2316" max="2560" width="9.140625" style="40"/>
    <col min="2561" max="2561" width="11.42578125" style="40" customWidth="1"/>
    <col min="2562" max="2562" width="15.140625" style="40" customWidth="1"/>
    <col min="2563" max="2563" width="19.85546875" style="40" customWidth="1"/>
    <col min="2564" max="2565" width="16" style="40" customWidth="1"/>
    <col min="2566" max="2566" width="17" style="40" customWidth="1"/>
    <col min="2567" max="2567" width="15.28515625" style="40" customWidth="1"/>
    <col min="2568" max="2568" width="17" style="40" customWidth="1"/>
    <col min="2569" max="2569" width="15.42578125" style="40" customWidth="1"/>
    <col min="2570" max="2570" width="9.140625" style="40"/>
    <col min="2571" max="2571" width="10.28515625" style="40" bestFit="1" customWidth="1"/>
    <col min="2572" max="2816" width="9.140625" style="40"/>
    <col min="2817" max="2817" width="11.42578125" style="40" customWidth="1"/>
    <col min="2818" max="2818" width="15.140625" style="40" customWidth="1"/>
    <col min="2819" max="2819" width="19.85546875" style="40" customWidth="1"/>
    <col min="2820" max="2821" width="16" style="40" customWidth="1"/>
    <col min="2822" max="2822" width="17" style="40" customWidth="1"/>
    <col min="2823" max="2823" width="15.28515625" style="40" customWidth="1"/>
    <col min="2824" max="2824" width="17" style="40" customWidth="1"/>
    <col min="2825" max="2825" width="15.42578125" style="40" customWidth="1"/>
    <col min="2826" max="2826" width="9.140625" style="40"/>
    <col min="2827" max="2827" width="10.28515625" style="40" bestFit="1" customWidth="1"/>
    <col min="2828" max="3072" width="9.140625" style="40"/>
    <col min="3073" max="3073" width="11.42578125" style="40" customWidth="1"/>
    <col min="3074" max="3074" width="15.140625" style="40" customWidth="1"/>
    <col min="3075" max="3075" width="19.85546875" style="40" customWidth="1"/>
    <col min="3076" max="3077" width="16" style="40" customWidth="1"/>
    <col min="3078" max="3078" width="17" style="40" customWidth="1"/>
    <col min="3079" max="3079" width="15.28515625" style="40" customWidth="1"/>
    <col min="3080" max="3080" width="17" style="40" customWidth="1"/>
    <col min="3081" max="3081" width="15.42578125" style="40" customWidth="1"/>
    <col min="3082" max="3082" width="9.140625" style="40"/>
    <col min="3083" max="3083" width="10.28515625" style="40" bestFit="1" customWidth="1"/>
    <col min="3084" max="3328" width="9.140625" style="40"/>
    <col min="3329" max="3329" width="11.42578125" style="40" customWidth="1"/>
    <col min="3330" max="3330" width="15.140625" style="40" customWidth="1"/>
    <col min="3331" max="3331" width="19.85546875" style="40" customWidth="1"/>
    <col min="3332" max="3333" width="16" style="40" customWidth="1"/>
    <col min="3334" max="3334" width="17" style="40" customWidth="1"/>
    <col min="3335" max="3335" width="15.28515625" style="40" customWidth="1"/>
    <col min="3336" max="3336" width="17" style="40" customWidth="1"/>
    <col min="3337" max="3337" width="15.42578125" style="40" customWidth="1"/>
    <col min="3338" max="3338" width="9.140625" style="40"/>
    <col min="3339" max="3339" width="10.28515625" style="40" bestFit="1" customWidth="1"/>
    <col min="3340" max="3584" width="9.140625" style="40"/>
    <col min="3585" max="3585" width="11.42578125" style="40" customWidth="1"/>
    <col min="3586" max="3586" width="15.140625" style="40" customWidth="1"/>
    <col min="3587" max="3587" width="19.85546875" style="40" customWidth="1"/>
    <col min="3588" max="3589" width="16" style="40" customWidth="1"/>
    <col min="3590" max="3590" width="17" style="40" customWidth="1"/>
    <col min="3591" max="3591" width="15.28515625" style="40" customWidth="1"/>
    <col min="3592" max="3592" width="17" style="40" customWidth="1"/>
    <col min="3593" max="3593" width="15.42578125" style="40" customWidth="1"/>
    <col min="3594" max="3594" width="9.140625" style="40"/>
    <col min="3595" max="3595" width="10.28515625" style="40" bestFit="1" customWidth="1"/>
    <col min="3596" max="3840" width="9.140625" style="40"/>
    <col min="3841" max="3841" width="11.42578125" style="40" customWidth="1"/>
    <col min="3842" max="3842" width="15.140625" style="40" customWidth="1"/>
    <col min="3843" max="3843" width="19.85546875" style="40" customWidth="1"/>
    <col min="3844" max="3845" width="16" style="40" customWidth="1"/>
    <col min="3846" max="3846" width="17" style="40" customWidth="1"/>
    <col min="3847" max="3847" width="15.28515625" style="40" customWidth="1"/>
    <col min="3848" max="3848" width="17" style="40" customWidth="1"/>
    <col min="3849" max="3849" width="15.42578125" style="40" customWidth="1"/>
    <col min="3850" max="3850" width="9.140625" style="40"/>
    <col min="3851" max="3851" width="10.28515625" style="40" bestFit="1" customWidth="1"/>
    <col min="3852" max="4096" width="9.140625" style="40"/>
    <col min="4097" max="4097" width="11.42578125" style="40" customWidth="1"/>
    <col min="4098" max="4098" width="15.140625" style="40" customWidth="1"/>
    <col min="4099" max="4099" width="19.85546875" style="40" customWidth="1"/>
    <col min="4100" max="4101" width="16" style="40" customWidth="1"/>
    <col min="4102" max="4102" width="17" style="40" customWidth="1"/>
    <col min="4103" max="4103" width="15.28515625" style="40" customWidth="1"/>
    <col min="4104" max="4104" width="17" style="40" customWidth="1"/>
    <col min="4105" max="4105" width="15.42578125" style="40" customWidth="1"/>
    <col min="4106" max="4106" width="9.140625" style="40"/>
    <col min="4107" max="4107" width="10.28515625" style="40" bestFit="1" customWidth="1"/>
    <col min="4108" max="4352" width="9.140625" style="40"/>
    <col min="4353" max="4353" width="11.42578125" style="40" customWidth="1"/>
    <col min="4354" max="4354" width="15.140625" style="40" customWidth="1"/>
    <col min="4355" max="4355" width="19.85546875" style="40" customWidth="1"/>
    <col min="4356" max="4357" width="16" style="40" customWidth="1"/>
    <col min="4358" max="4358" width="17" style="40" customWidth="1"/>
    <col min="4359" max="4359" width="15.28515625" style="40" customWidth="1"/>
    <col min="4360" max="4360" width="17" style="40" customWidth="1"/>
    <col min="4361" max="4361" width="15.42578125" style="40" customWidth="1"/>
    <col min="4362" max="4362" width="9.140625" style="40"/>
    <col min="4363" max="4363" width="10.28515625" style="40" bestFit="1" customWidth="1"/>
    <col min="4364" max="4608" width="9.140625" style="40"/>
    <col min="4609" max="4609" width="11.42578125" style="40" customWidth="1"/>
    <col min="4610" max="4610" width="15.140625" style="40" customWidth="1"/>
    <col min="4611" max="4611" width="19.85546875" style="40" customWidth="1"/>
    <col min="4612" max="4613" width="16" style="40" customWidth="1"/>
    <col min="4614" max="4614" width="17" style="40" customWidth="1"/>
    <col min="4615" max="4615" width="15.28515625" style="40" customWidth="1"/>
    <col min="4616" max="4616" width="17" style="40" customWidth="1"/>
    <col min="4617" max="4617" width="15.42578125" style="40" customWidth="1"/>
    <col min="4618" max="4618" width="9.140625" style="40"/>
    <col min="4619" max="4619" width="10.28515625" style="40" bestFit="1" customWidth="1"/>
    <col min="4620" max="4864" width="9.140625" style="40"/>
    <col min="4865" max="4865" width="11.42578125" style="40" customWidth="1"/>
    <col min="4866" max="4866" width="15.140625" style="40" customWidth="1"/>
    <col min="4867" max="4867" width="19.85546875" style="40" customWidth="1"/>
    <col min="4868" max="4869" width="16" style="40" customWidth="1"/>
    <col min="4870" max="4870" width="17" style="40" customWidth="1"/>
    <col min="4871" max="4871" width="15.28515625" style="40" customWidth="1"/>
    <col min="4872" max="4872" width="17" style="40" customWidth="1"/>
    <col min="4873" max="4873" width="15.42578125" style="40" customWidth="1"/>
    <col min="4874" max="4874" width="9.140625" style="40"/>
    <col min="4875" max="4875" width="10.28515625" style="40" bestFit="1" customWidth="1"/>
    <col min="4876" max="5120" width="9.140625" style="40"/>
    <col min="5121" max="5121" width="11.42578125" style="40" customWidth="1"/>
    <col min="5122" max="5122" width="15.140625" style="40" customWidth="1"/>
    <col min="5123" max="5123" width="19.85546875" style="40" customWidth="1"/>
    <col min="5124" max="5125" width="16" style="40" customWidth="1"/>
    <col min="5126" max="5126" width="17" style="40" customWidth="1"/>
    <col min="5127" max="5127" width="15.28515625" style="40" customWidth="1"/>
    <col min="5128" max="5128" width="17" style="40" customWidth="1"/>
    <col min="5129" max="5129" width="15.42578125" style="40" customWidth="1"/>
    <col min="5130" max="5130" width="9.140625" style="40"/>
    <col min="5131" max="5131" width="10.28515625" style="40" bestFit="1" customWidth="1"/>
    <col min="5132" max="5376" width="9.140625" style="40"/>
    <col min="5377" max="5377" width="11.42578125" style="40" customWidth="1"/>
    <col min="5378" max="5378" width="15.140625" style="40" customWidth="1"/>
    <col min="5379" max="5379" width="19.85546875" style="40" customWidth="1"/>
    <col min="5380" max="5381" width="16" style="40" customWidth="1"/>
    <col min="5382" max="5382" width="17" style="40" customWidth="1"/>
    <col min="5383" max="5383" width="15.28515625" style="40" customWidth="1"/>
    <col min="5384" max="5384" width="17" style="40" customWidth="1"/>
    <col min="5385" max="5385" width="15.42578125" style="40" customWidth="1"/>
    <col min="5386" max="5386" width="9.140625" style="40"/>
    <col min="5387" max="5387" width="10.28515625" style="40" bestFit="1" customWidth="1"/>
    <col min="5388" max="5632" width="9.140625" style="40"/>
    <col min="5633" max="5633" width="11.42578125" style="40" customWidth="1"/>
    <col min="5634" max="5634" width="15.140625" style="40" customWidth="1"/>
    <col min="5635" max="5635" width="19.85546875" style="40" customWidth="1"/>
    <col min="5636" max="5637" width="16" style="40" customWidth="1"/>
    <col min="5638" max="5638" width="17" style="40" customWidth="1"/>
    <col min="5639" max="5639" width="15.28515625" style="40" customWidth="1"/>
    <col min="5640" max="5640" width="17" style="40" customWidth="1"/>
    <col min="5641" max="5641" width="15.42578125" style="40" customWidth="1"/>
    <col min="5642" max="5642" width="9.140625" style="40"/>
    <col min="5643" max="5643" width="10.28515625" style="40" bestFit="1" customWidth="1"/>
    <col min="5644" max="5888" width="9.140625" style="40"/>
    <col min="5889" max="5889" width="11.42578125" style="40" customWidth="1"/>
    <col min="5890" max="5890" width="15.140625" style="40" customWidth="1"/>
    <col min="5891" max="5891" width="19.85546875" style="40" customWidth="1"/>
    <col min="5892" max="5893" width="16" style="40" customWidth="1"/>
    <col min="5894" max="5894" width="17" style="40" customWidth="1"/>
    <col min="5895" max="5895" width="15.28515625" style="40" customWidth="1"/>
    <col min="5896" max="5896" width="17" style="40" customWidth="1"/>
    <col min="5897" max="5897" width="15.42578125" style="40" customWidth="1"/>
    <col min="5898" max="5898" width="9.140625" style="40"/>
    <col min="5899" max="5899" width="10.28515625" style="40" bestFit="1" customWidth="1"/>
    <col min="5900" max="6144" width="9.140625" style="40"/>
    <col min="6145" max="6145" width="11.42578125" style="40" customWidth="1"/>
    <col min="6146" max="6146" width="15.140625" style="40" customWidth="1"/>
    <col min="6147" max="6147" width="19.85546875" style="40" customWidth="1"/>
    <col min="6148" max="6149" width="16" style="40" customWidth="1"/>
    <col min="6150" max="6150" width="17" style="40" customWidth="1"/>
    <col min="6151" max="6151" width="15.28515625" style="40" customWidth="1"/>
    <col min="6152" max="6152" width="17" style="40" customWidth="1"/>
    <col min="6153" max="6153" width="15.42578125" style="40" customWidth="1"/>
    <col min="6154" max="6154" width="9.140625" style="40"/>
    <col min="6155" max="6155" width="10.28515625" style="40" bestFit="1" customWidth="1"/>
    <col min="6156" max="6400" width="9.140625" style="40"/>
    <col min="6401" max="6401" width="11.42578125" style="40" customWidth="1"/>
    <col min="6402" max="6402" width="15.140625" style="40" customWidth="1"/>
    <col min="6403" max="6403" width="19.85546875" style="40" customWidth="1"/>
    <col min="6404" max="6405" width="16" style="40" customWidth="1"/>
    <col min="6406" max="6406" width="17" style="40" customWidth="1"/>
    <col min="6407" max="6407" width="15.28515625" style="40" customWidth="1"/>
    <col min="6408" max="6408" width="17" style="40" customWidth="1"/>
    <col min="6409" max="6409" width="15.42578125" style="40" customWidth="1"/>
    <col min="6410" max="6410" width="9.140625" style="40"/>
    <col min="6411" max="6411" width="10.28515625" style="40" bestFit="1" customWidth="1"/>
    <col min="6412" max="6656" width="9.140625" style="40"/>
    <col min="6657" max="6657" width="11.42578125" style="40" customWidth="1"/>
    <col min="6658" max="6658" width="15.140625" style="40" customWidth="1"/>
    <col min="6659" max="6659" width="19.85546875" style="40" customWidth="1"/>
    <col min="6660" max="6661" width="16" style="40" customWidth="1"/>
    <col min="6662" max="6662" width="17" style="40" customWidth="1"/>
    <col min="6663" max="6663" width="15.28515625" style="40" customWidth="1"/>
    <col min="6664" max="6664" width="17" style="40" customWidth="1"/>
    <col min="6665" max="6665" width="15.42578125" style="40" customWidth="1"/>
    <col min="6666" max="6666" width="9.140625" style="40"/>
    <col min="6667" max="6667" width="10.28515625" style="40" bestFit="1" customWidth="1"/>
    <col min="6668" max="6912" width="9.140625" style="40"/>
    <col min="6913" max="6913" width="11.42578125" style="40" customWidth="1"/>
    <col min="6914" max="6914" width="15.140625" style="40" customWidth="1"/>
    <col min="6915" max="6915" width="19.85546875" style="40" customWidth="1"/>
    <col min="6916" max="6917" width="16" style="40" customWidth="1"/>
    <col min="6918" max="6918" width="17" style="40" customWidth="1"/>
    <col min="6919" max="6919" width="15.28515625" style="40" customWidth="1"/>
    <col min="6920" max="6920" width="17" style="40" customWidth="1"/>
    <col min="6921" max="6921" width="15.42578125" style="40" customWidth="1"/>
    <col min="6922" max="6922" width="9.140625" style="40"/>
    <col min="6923" max="6923" width="10.28515625" style="40" bestFit="1" customWidth="1"/>
    <col min="6924" max="7168" width="9.140625" style="40"/>
    <col min="7169" max="7169" width="11.42578125" style="40" customWidth="1"/>
    <col min="7170" max="7170" width="15.140625" style="40" customWidth="1"/>
    <col min="7171" max="7171" width="19.85546875" style="40" customWidth="1"/>
    <col min="7172" max="7173" width="16" style="40" customWidth="1"/>
    <col min="7174" max="7174" width="17" style="40" customWidth="1"/>
    <col min="7175" max="7175" width="15.28515625" style="40" customWidth="1"/>
    <col min="7176" max="7176" width="17" style="40" customWidth="1"/>
    <col min="7177" max="7177" width="15.42578125" style="40" customWidth="1"/>
    <col min="7178" max="7178" width="9.140625" style="40"/>
    <col min="7179" max="7179" width="10.28515625" style="40" bestFit="1" customWidth="1"/>
    <col min="7180" max="7424" width="9.140625" style="40"/>
    <col min="7425" max="7425" width="11.42578125" style="40" customWidth="1"/>
    <col min="7426" max="7426" width="15.140625" style="40" customWidth="1"/>
    <col min="7427" max="7427" width="19.85546875" style="40" customWidth="1"/>
    <col min="7428" max="7429" width="16" style="40" customWidth="1"/>
    <col min="7430" max="7430" width="17" style="40" customWidth="1"/>
    <col min="7431" max="7431" width="15.28515625" style="40" customWidth="1"/>
    <col min="7432" max="7432" width="17" style="40" customWidth="1"/>
    <col min="7433" max="7433" width="15.42578125" style="40" customWidth="1"/>
    <col min="7434" max="7434" width="9.140625" style="40"/>
    <col min="7435" max="7435" width="10.28515625" style="40" bestFit="1" customWidth="1"/>
    <col min="7436" max="7680" width="9.140625" style="40"/>
    <col min="7681" max="7681" width="11.42578125" style="40" customWidth="1"/>
    <col min="7682" max="7682" width="15.140625" style="40" customWidth="1"/>
    <col min="7683" max="7683" width="19.85546875" style="40" customWidth="1"/>
    <col min="7684" max="7685" width="16" style="40" customWidth="1"/>
    <col min="7686" max="7686" width="17" style="40" customWidth="1"/>
    <col min="7687" max="7687" width="15.28515625" style="40" customWidth="1"/>
    <col min="7688" max="7688" width="17" style="40" customWidth="1"/>
    <col min="7689" max="7689" width="15.42578125" style="40" customWidth="1"/>
    <col min="7690" max="7690" width="9.140625" style="40"/>
    <col min="7691" max="7691" width="10.28515625" style="40" bestFit="1" customWidth="1"/>
    <col min="7692" max="7936" width="9.140625" style="40"/>
    <col min="7937" max="7937" width="11.42578125" style="40" customWidth="1"/>
    <col min="7938" max="7938" width="15.140625" style="40" customWidth="1"/>
    <col min="7939" max="7939" width="19.85546875" style="40" customWidth="1"/>
    <col min="7940" max="7941" width="16" style="40" customWidth="1"/>
    <col min="7942" max="7942" width="17" style="40" customWidth="1"/>
    <col min="7943" max="7943" width="15.28515625" style="40" customWidth="1"/>
    <col min="7944" max="7944" width="17" style="40" customWidth="1"/>
    <col min="7945" max="7945" width="15.42578125" style="40" customWidth="1"/>
    <col min="7946" max="7946" width="9.140625" style="40"/>
    <col min="7947" max="7947" width="10.28515625" style="40" bestFit="1" customWidth="1"/>
    <col min="7948" max="8192" width="9.140625" style="40"/>
    <col min="8193" max="8193" width="11.42578125" style="40" customWidth="1"/>
    <col min="8194" max="8194" width="15.140625" style="40" customWidth="1"/>
    <col min="8195" max="8195" width="19.85546875" style="40" customWidth="1"/>
    <col min="8196" max="8197" width="16" style="40" customWidth="1"/>
    <col min="8198" max="8198" width="17" style="40" customWidth="1"/>
    <col min="8199" max="8199" width="15.28515625" style="40" customWidth="1"/>
    <col min="8200" max="8200" width="17" style="40" customWidth="1"/>
    <col min="8201" max="8201" width="15.42578125" style="40" customWidth="1"/>
    <col min="8202" max="8202" width="9.140625" style="40"/>
    <col min="8203" max="8203" width="10.28515625" style="40" bestFit="1" customWidth="1"/>
    <col min="8204" max="8448" width="9.140625" style="40"/>
    <col min="8449" max="8449" width="11.42578125" style="40" customWidth="1"/>
    <col min="8450" max="8450" width="15.140625" style="40" customWidth="1"/>
    <col min="8451" max="8451" width="19.85546875" style="40" customWidth="1"/>
    <col min="8452" max="8453" width="16" style="40" customWidth="1"/>
    <col min="8454" max="8454" width="17" style="40" customWidth="1"/>
    <col min="8455" max="8455" width="15.28515625" style="40" customWidth="1"/>
    <col min="8456" max="8456" width="17" style="40" customWidth="1"/>
    <col min="8457" max="8457" width="15.42578125" style="40" customWidth="1"/>
    <col min="8458" max="8458" width="9.140625" style="40"/>
    <col min="8459" max="8459" width="10.28515625" style="40" bestFit="1" customWidth="1"/>
    <col min="8460" max="8704" width="9.140625" style="40"/>
    <col min="8705" max="8705" width="11.42578125" style="40" customWidth="1"/>
    <col min="8706" max="8706" width="15.140625" style="40" customWidth="1"/>
    <col min="8707" max="8707" width="19.85546875" style="40" customWidth="1"/>
    <col min="8708" max="8709" width="16" style="40" customWidth="1"/>
    <col min="8710" max="8710" width="17" style="40" customWidth="1"/>
    <col min="8711" max="8711" width="15.28515625" style="40" customWidth="1"/>
    <col min="8712" max="8712" width="17" style="40" customWidth="1"/>
    <col min="8713" max="8713" width="15.42578125" style="40" customWidth="1"/>
    <col min="8714" max="8714" width="9.140625" style="40"/>
    <col min="8715" max="8715" width="10.28515625" style="40" bestFit="1" customWidth="1"/>
    <col min="8716" max="8960" width="9.140625" style="40"/>
    <col min="8961" max="8961" width="11.42578125" style="40" customWidth="1"/>
    <col min="8962" max="8962" width="15.140625" style="40" customWidth="1"/>
    <col min="8963" max="8963" width="19.85546875" style="40" customWidth="1"/>
    <col min="8964" max="8965" width="16" style="40" customWidth="1"/>
    <col min="8966" max="8966" width="17" style="40" customWidth="1"/>
    <col min="8967" max="8967" width="15.28515625" style="40" customWidth="1"/>
    <col min="8968" max="8968" width="17" style="40" customWidth="1"/>
    <col min="8969" max="8969" width="15.42578125" style="40" customWidth="1"/>
    <col min="8970" max="8970" width="9.140625" style="40"/>
    <col min="8971" max="8971" width="10.28515625" style="40" bestFit="1" customWidth="1"/>
    <col min="8972" max="9216" width="9.140625" style="40"/>
    <col min="9217" max="9217" width="11.42578125" style="40" customWidth="1"/>
    <col min="9218" max="9218" width="15.140625" style="40" customWidth="1"/>
    <col min="9219" max="9219" width="19.85546875" style="40" customWidth="1"/>
    <col min="9220" max="9221" width="16" style="40" customWidth="1"/>
    <col min="9222" max="9222" width="17" style="40" customWidth="1"/>
    <col min="9223" max="9223" width="15.28515625" style="40" customWidth="1"/>
    <col min="9224" max="9224" width="17" style="40" customWidth="1"/>
    <col min="9225" max="9225" width="15.42578125" style="40" customWidth="1"/>
    <col min="9226" max="9226" width="9.140625" style="40"/>
    <col min="9227" max="9227" width="10.28515625" style="40" bestFit="1" customWidth="1"/>
    <col min="9228" max="9472" width="9.140625" style="40"/>
    <col min="9473" max="9473" width="11.42578125" style="40" customWidth="1"/>
    <col min="9474" max="9474" width="15.140625" style="40" customWidth="1"/>
    <col min="9475" max="9475" width="19.85546875" style="40" customWidth="1"/>
    <col min="9476" max="9477" width="16" style="40" customWidth="1"/>
    <col min="9478" max="9478" width="17" style="40" customWidth="1"/>
    <col min="9479" max="9479" width="15.28515625" style="40" customWidth="1"/>
    <col min="9480" max="9480" width="17" style="40" customWidth="1"/>
    <col min="9481" max="9481" width="15.42578125" style="40" customWidth="1"/>
    <col min="9482" max="9482" width="9.140625" style="40"/>
    <col min="9483" max="9483" width="10.28515625" style="40" bestFit="1" customWidth="1"/>
    <col min="9484" max="9728" width="9.140625" style="40"/>
    <col min="9729" max="9729" width="11.42578125" style="40" customWidth="1"/>
    <col min="9730" max="9730" width="15.140625" style="40" customWidth="1"/>
    <col min="9731" max="9731" width="19.85546875" style="40" customWidth="1"/>
    <col min="9732" max="9733" width="16" style="40" customWidth="1"/>
    <col min="9734" max="9734" width="17" style="40" customWidth="1"/>
    <col min="9735" max="9735" width="15.28515625" style="40" customWidth="1"/>
    <col min="9736" max="9736" width="17" style="40" customWidth="1"/>
    <col min="9737" max="9737" width="15.42578125" style="40" customWidth="1"/>
    <col min="9738" max="9738" width="9.140625" style="40"/>
    <col min="9739" max="9739" width="10.28515625" style="40" bestFit="1" customWidth="1"/>
    <col min="9740" max="9984" width="9.140625" style="40"/>
    <col min="9985" max="9985" width="11.42578125" style="40" customWidth="1"/>
    <col min="9986" max="9986" width="15.140625" style="40" customWidth="1"/>
    <col min="9987" max="9987" width="19.85546875" style="40" customWidth="1"/>
    <col min="9988" max="9989" width="16" style="40" customWidth="1"/>
    <col min="9990" max="9990" width="17" style="40" customWidth="1"/>
    <col min="9991" max="9991" width="15.28515625" style="40" customWidth="1"/>
    <col min="9992" max="9992" width="17" style="40" customWidth="1"/>
    <col min="9993" max="9993" width="15.42578125" style="40" customWidth="1"/>
    <col min="9994" max="9994" width="9.140625" style="40"/>
    <col min="9995" max="9995" width="10.28515625" style="40" bestFit="1" customWidth="1"/>
    <col min="9996" max="10240" width="9.140625" style="40"/>
    <col min="10241" max="10241" width="11.42578125" style="40" customWidth="1"/>
    <col min="10242" max="10242" width="15.140625" style="40" customWidth="1"/>
    <col min="10243" max="10243" width="19.85546875" style="40" customWidth="1"/>
    <col min="10244" max="10245" width="16" style="40" customWidth="1"/>
    <col min="10246" max="10246" width="17" style="40" customWidth="1"/>
    <col min="10247" max="10247" width="15.28515625" style="40" customWidth="1"/>
    <col min="10248" max="10248" width="17" style="40" customWidth="1"/>
    <col min="10249" max="10249" width="15.42578125" style="40" customWidth="1"/>
    <col min="10250" max="10250" width="9.140625" style="40"/>
    <col min="10251" max="10251" width="10.28515625" style="40" bestFit="1" customWidth="1"/>
    <col min="10252" max="10496" width="9.140625" style="40"/>
    <col min="10497" max="10497" width="11.42578125" style="40" customWidth="1"/>
    <col min="10498" max="10498" width="15.140625" style="40" customWidth="1"/>
    <col min="10499" max="10499" width="19.85546875" style="40" customWidth="1"/>
    <col min="10500" max="10501" width="16" style="40" customWidth="1"/>
    <col min="10502" max="10502" width="17" style="40" customWidth="1"/>
    <col min="10503" max="10503" width="15.28515625" style="40" customWidth="1"/>
    <col min="10504" max="10504" width="17" style="40" customWidth="1"/>
    <col min="10505" max="10505" width="15.42578125" style="40" customWidth="1"/>
    <col min="10506" max="10506" width="9.140625" style="40"/>
    <col min="10507" max="10507" width="10.28515625" style="40" bestFit="1" customWidth="1"/>
    <col min="10508" max="10752" width="9.140625" style="40"/>
    <col min="10753" max="10753" width="11.42578125" style="40" customWidth="1"/>
    <col min="10754" max="10754" width="15.140625" style="40" customWidth="1"/>
    <col min="10755" max="10755" width="19.85546875" style="40" customWidth="1"/>
    <col min="10756" max="10757" width="16" style="40" customWidth="1"/>
    <col min="10758" max="10758" width="17" style="40" customWidth="1"/>
    <col min="10759" max="10759" width="15.28515625" style="40" customWidth="1"/>
    <col min="10760" max="10760" width="17" style="40" customWidth="1"/>
    <col min="10761" max="10761" width="15.42578125" style="40" customWidth="1"/>
    <col min="10762" max="10762" width="9.140625" style="40"/>
    <col min="10763" max="10763" width="10.28515625" style="40" bestFit="1" customWidth="1"/>
    <col min="10764" max="11008" width="9.140625" style="40"/>
    <col min="11009" max="11009" width="11.42578125" style="40" customWidth="1"/>
    <col min="11010" max="11010" width="15.140625" style="40" customWidth="1"/>
    <col min="11011" max="11011" width="19.85546875" style="40" customWidth="1"/>
    <col min="11012" max="11013" width="16" style="40" customWidth="1"/>
    <col min="11014" max="11014" width="17" style="40" customWidth="1"/>
    <col min="11015" max="11015" width="15.28515625" style="40" customWidth="1"/>
    <col min="11016" max="11016" width="17" style="40" customWidth="1"/>
    <col min="11017" max="11017" width="15.42578125" style="40" customWidth="1"/>
    <col min="11018" max="11018" width="9.140625" style="40"/>
    <col min="11019" max="11019" width="10.28515625" style="40" bestFit="1" customWidth="1"/>
    <col min="11020" max="11264" width="9.140625" style="40"/>
    <col min="11265" max="11265" width="11.42578125" style="40" customWidth="1"/>
    <col min="11266" max="11266" width="15.140625" style="40" customWidth="1"/>
    <col min="11267" max="11267" width="19.85546875" style="40" customWidth="1"/>
    <col min="11268" max="11269" width="16" style="40" customWidth="1"/>
    <col min="11270" max="11270" width="17" style="40" customWidth="1"/>
    <col min="11271" max="11271" width="15.28515625" style="40" customWidth="1"/>
    <col min="11272" max="11272" width="17" style="40" customWidth="1"/>
    <col min="11273" max="11273" width="15.42578125" style="40" customWidth="1"/>
    <col min="11274" max="11274" width="9.140625" style="40"/>
    <col min="11275" max="11275" width="10.28515625" style="40" bestFit="1" customWidth="1"/>
    <col min="11276" max="11520" width="9.140625" style="40"/>
    <col min="11521" max="11521" width="11.42578125" style="40" customWidth="1"/>
    <col min="11522" max="11522" width="15.140625" style="40" customWidth="1"/>
    <col min="11523" max="11523" width="19.85546875" style="40" customWidth="1"/>
    <col min="11524" max="11525" width="16" style="40" customWidth="1"/>
    <col min="11526" max="11526" width="17" style="40" customWidth="1"/>
    <col min="11527" max="11527" width="15.28515625" style="40" customWidth="1"/>
    <col min="11528" max="11528" width="17" style="40" customWidth="1"/>
    <col min="11529" max="11529" width="15.42578125" style="40" customWidth="1"/>
    <col min="11530" max="11530" width="9.140625" style="40"/>
    <col min="11531" max="11531" width="10.28515625" style="40" bestFit="1" customWidth="1"/>
    <col min="11532" max="11776" width="9.140625" style="40"/>
    <col min="11777" max="11777" width="11.42578125" style="40" customWidth="1"/>
    <col min="11778" max="11778" width="15.140625" style="40" customWidth="1"/>
    <col min="11779" max="11779" width="19.85546875" style="40" customWidth="1"/>
    <col min="11780" max="11781" width="16" style="40" customWidth="1"/>
    <col min="11782" max="11782" width="17" style="40" customWidth="1"/>
    <col min="11783" max="11783" width="15.28515625" style="40" customWidth="1"/>
    <col min="11784" max="11784" width="17" style="40" customWidth="1"/>
    <col min="11785" max="11785" width="15.42578125" style="40" customWidth="1"/>
    <col min="11786" max="11786" width="9.140625" style="40"/>
    <col min="11787" max="11787" width="10.28515625" style="40" bestFit="1" customWidth="1"/>
    <col min="11788" max="12032" width="9.140625" style="40"/>
    <col min="12033" max="12033" width="11.42578125" style="40" customWidth="1"/>
    <col min="12034" max="12034" width="15.140625" style="40" customWidth="1"/>
    <col min="12035" max="12035" width="19.85546875" style="40" customWidth="1"/>
    <col min="12036" max="12037" width="16" style="40" customWidth="1"/>
    <col min="12038" max="12038" width="17" style="40" customWidth="1"/>
    <col min="12039" max="12039" width="15.28515625" style="40" customWidth="1"/>
    <col min="12040" max="12040" width="17" style="40" customWidth="1"/>
    <col min="12041" max="12041" width="15.42578125" style="40" customWidth="1"/>
    <col min="12042" max="12042" width="9.140625" style="40"/>
    <col min="12043" max="12043" width="10.28515625" style="40" bestFit="1" customWidth="1"/>
    <col min="12044" max="12288" width="9.140625" style="40"/>
    <col min="12289" max="12289" width="11.42578125" style="40" customWidth="1"/>
    <col min="12290" max="12290" width="15.140625" style="40" customWidth="1"/>
    <col min="12291" max="12291" width="19.85546875" style="40" customWidth="1"/>
    <col min="12292" max="12293" width="16" style="40" customWidth="1"/>
    <col min="12294" max="12294" width="17" style="40" customWidth="1"/>
    <col min="12295" max="12295" width="15.28515625" style="40" customWidth="1"/>
    <col min="12296" max="12296" width="17" style="40" customWidth="1"/>
    <col min="12297" max="12297" width="15.42578125" style="40" customWidth="1"/>
    <col min="12298" max="12298" width="9.140625" style="40"/>
    <col min="12299" max="12299" width="10.28515625" style="40" bestFit="1" customWidth="1"/>
    <col min="12300" max="12544" width="9.140625" style="40"/>
    <col min="12545" max="12545" width="11.42578125" style="40" customWidth="1"/>
    <col min="12546" max="12546" width="15.140625" style="40" customWidth="1"/>
    <col min="12547" max="12547" width="19.85546875" style="40" customWidth="1"/>
    <col min="12548" max="12549" width="16" style="40" customWidth="1"/>
    <col min="12550" max="12550" width="17" style="40" customWidth="1"/>
    <col min="12551" max="12551" width="15.28515625" style="40" customWidth="1"/>
    <col min="12552" max="12552" width="17" style="40" customWidth="1"/>
    <col min="12553" max="12553" width="15.42578125" style="40" customWidth="1"/>
    <col min="12554" max="12554" width="9.140625" style="40"/>
    <col min="12555" max="12555" width="10.28515625" style="40" bestFit="1" customWidth="1"/>
    <col min="12556" max="12800" width="9.140625" style="40"/>
    <col min="12801" max="12801" width="11.42578125" style="40" customWidth="1"/>
    <col min="12802" max="12802" width="15.140625" style="40" customWidth="1"/>
    <col min="12803" max="12803" width="19.85546875" style="40" customWidth="1"/>
    <col min="12804" max="12805" width="16" style="40" customWidth="1"/>
    <col min="12806" max="12806" width="17" style="40" customWidth="1"/>
    <col min="12807" max="12807" width="15.28515625" style="40" customWidth="1"/>
    <col min="12808" max="12808" width="17" style="40" customWidth="1"/>
    <col min="12809" max="12809" width="15.42578125" style="40" customWidth="1"/>
    <col min="12810" max="12810" width="9.140625" style="40"/>
    <col min="12811" max="12811" width="10.28515625" style="40" bestFit="1" customWidth="1"/>
    <col min="12812" max="13056" width="9.140625" style="40"/>
    <col min="13057" max="13057" width="11.42578125" style="40" customWidth="1"/>
    <col min="13058" max="13058" width="15.140625" style="40" customWidth="1"/>
    <col min="13059" max="13059" width="19.85546875" style="40" customWidth="1"/>
    <col min="13060" max="13061" width="16" style="40" customWidth="1"/>
    <col min="13062" max="13062" width="17" style="40" customWidth="1"/>
    <col min="13063" max="13063" width="15.28515625" style="40" customWidth="1"/>
    <col min="13064" max="13064" width="17" style="40" customWidth="1"/>
    <col min="13065" max="13065" width="15.42578125" style="40" customWidth="1"/>
    <col min="13066" max="13066" width="9.140625" style="40"/>
    <col min="13067" max="13067" width="10.28515625" style="40" bestFit="1" customWidth="1"/>
    <col min="13068" max="13312" width="9.140625" style="40"/>
    <col min="13313" max="13313" width="11.42578125" style="40" customWidth="1"/>
    <col min="13314" max="13314" width="15.140625" style="40" customWidth="1"/>
    <col min="13315" max="13315" width="19.85546875" style="40" customWidth="1"/>
    <col min="13316" max="13317" width="16" style="40" customWidth="1"/>
    <col min="13318" max="13318" width="17" style="40" customWidth="1"/>
    <col min="13319" max="13319" width="15.28515625" style="40" customWidth="1"/>
    <col min="13320" max="13320" width="17" style="40" customWidth="1"/>
    <col min="13321" max="13321" width="15.42578125" style="40" customWidth="1"/>
    <col min="13322" max="13322" width="9.140625" style="40"/>
    <col min="13323" max="13323" width="10.28515625" style="40" bestFit="1" customWidth="1"/>
    <col min="13324" max="13568" width="9.140625" style="40"/>
    <col min="13569" max="13569" width="11.42578125" style="40" customWidth="1"/>
    <col min="13570" max="13570" width="15.140625" style="40" customWidth="1"/>
    <col min="13571" max="13571" width="19.85546875" style="40" customWidth="1"/>
    <col min="13572" max="13573" width="16" style="40" customWidth="1"/>
    <col min="13574" max="13574" width="17" style="40" customWidth="1"/>
    <col min="13575" max="13575" width="15.28515625" style="40" customWidth="1"/>
    <col min="13576" max="13576" width="17" style="40" customWidth="1"/>
    <col min="13577" max="13577" width="15.42578125" style="40" customWidth="1"/>
    <col min="13578" max="13578" width="9.140625" style="40"/>
    <col min="13579" max="13579" width="10.28515625" style="40" bestFit="1" customWidth="1"/>
    <col min="13580" max="13824" width="9.140625" style="40"/>
    <col min="13825" max="13825" width="11.42578125" style="40" customWidth="1"/>
    <col min="13826" max="13826" width="15.140625" style="40" customWidth="1"/>
    <col min="13827" max="13827" width="19.85546875" style="40" customWidth="1"/>
    <col min="13828" max="13829" width="16" style="40" customWidth="1"/>
    <col min="13830" max="13830" width="17" style="40" customWidth="1"/>
    <col min="13831" max="13831" width="15.28515625" style="40" customWidth="1"/>
    <col min="13832" max="13832" width="17" style="40" customWidth="1"/>
    <col min="13833" max="13833" width="15.42578125" style="40" customWidth="1"/>
    <col min="13834" max="13834" width="9.140625" style="40"/>
    <col min="13835" max="13835" width="10.28515625" style="40" bestFit="1" customWidth="1"/>
    <col min="13836" max="14080" width="9.140625" style="40"/>
    <col min="14081" max="14081" width="11.42578125" style="40" customWidth="1"/>
    <col min="14082" max="14082" width="15.140625" style="40" customWidth="1"/>
    <col min="14083" max="14083" width="19.85546875" style="40" customWidth="1"/>
    <col min="14084" max="14085" width="16" style="40" customWidth="1"/>
    <col min="14086" max="14086" width="17" style="40" customWidth="1"/>
    <col min="14087" max="14087" width="15.28515625" style="40" customWidth="1"/>
    <col min="14088" max="14088" width="17" style="40" customWidth="1"/>
    <col min="14089" max="14089" width="15.42578125" style="40" customWidth="1"/>
    <col min="14090" max="14090" width="9.140625" style="40"/>
    <col min="14091" max="14091" width="10.28515625" style="40" bestFit="1" customWidth="1"/>
    <col min="14092" max="14336" width="9.140625" style="40"/>
    <col min="14337" max="14337" width="11.42578125" style="40" customWidth="1"/>
    <col min="14338" max="14338" width="15.140625" style="40" customWidth="1"/>
    <col min="14339" max="14339" width="19.85546875" style="40" customWidth="1"/>
    <col min="14340" max="14341" width="16" style="40" customWidth="1"/>
    <col min="14342" max="14342" width="17" style="40" customWidth="1"/>
    <col min="14343" max="14343" width="15.28515625" style="40" customWidth="1"/>
    <col min="14344" max="14344" width="17" style="40" customWidth="1"/>
    <col min="14345" max="14345" width="15.42578125" style="40" customWidth="1"/>
    <col min="14346" max="14346" width="9.140625" style="40"/>
    <col min="14347" max="14347" width="10.28515625" style="40" bestFit="1" customWidth="1"/>
    <col min="14348" max="14592" width="9.140625" style="40"/>
    <col min="14593" max="14593" width="11.42578125" style="40" customWidth="1"/>
    <col min="14594" max="14594" width="15.140625" style="40" customWidth="1"/>
    <col min="14595" max="14595" width="19.85546875" style="40" customWidth="1"/>
    <col min="14596" max="14597" width="16" style="40" customWidth="1"/>
    <col min="14598" max="14598" width="17" style="40" customWidth="1"/>
    <col min="14599" max="14599" width="15.28515625" style="40" customWidth="1"/>
    <col min="14600" max="14600" width="17" style="40" customWidth="1"/>
    <col min="14601" max="14601" width="15.42578125" style="40" customWidth="1"/>
    <col min="14602" max="14602" width="9.140625" style="40"/>
    <col min="14603" max="14603" width="10.28515625" style="40" bestFit="1" customWidth="1"/>
    <col min="14604" max="14848" width="9.140625" style="40"/>
    <col min="14849" max="14849" width="11.42578125" style="40" customWidth="1"/>
    <col min="14850" max="14850" width="15.140625" style="40" customWidth="1"/>
    <col min="14851" max="14851" width="19.85546875" style="40" customWidth="1"/>
    <col min="14852" max="14853" width="16" style="40" customWidth="1"/>
    <col min="14854" max="14854" width="17" style="40" customWidth="1"/>
    <col min="14855" max="14855" width="15.28515625" style="40" customWidth="1"/>
    <col min="14856" max="14856" width="17" style="40" customWidth="1"/>
    <col min="14857" max="14857" width="15.42578125" style="40" customWidth="1"/>
    <col min="14858" max="14858" width="9.140625" style="40"/>
    <col min="14859" max="14859" width="10.28515625" style="40" bestFit="1" customWidth="1"/>
    <col min="14860" max="15104" width="9.140625" style="40"/>
    <col min="15105" max="15105" width="11.42578125" style="40" customWidth="1"/>
    <col min="15106" max="15106" width="15.140625" style="40" customWidth="1"/>
    <col min="15107" max="15107" width="19.85546875" style="40" customWidth="1"/>
    <col min="15108" max="15109" width="16" style="40" customWidth="1"/>
    <col min="15110" max="15110" width="17" style="40" customWidth="1"/>
    <col min="15111" max="15111" width="15.28515625" style="40" customWidth="1"/>
    <col min="15112" max="15112" width="17" style="40" customWidth="1"/>
    <col min="15113" max="15113" width="15.42578125" style="40" customWidth="1"/>
    <col min="15114" max="15114" width="9.140625" style="40"/>
    <col min="15115" max="15115" width="10.28515625" style="40" bestFit="1" customWidth="1"/>
    <col min="15116" max="15360" width="9.140625" style="40"/>
    <col min="15361" max="15361" width="11.42578125" style="40" customWidth="1"/>
    <col min="15362" max="15362" width="15.140625" style="40" customWidth="1"/>
    <col min="15363" max="15363" width="19.85546875" style="40" customWidth="1"/>
    <col min="15364" max="15365" width="16" style="40" customWidth="1"/>
    <col min="15366" max="15366" width="17" style="40" customWidth="1"/>
    <col min="15367" max="15367" width="15.28515625" style="40" customWidth="1"/>
    <col min="15368" max="15368" width="17" style="40" customWidth="1"/>
    <col min="15369" max="15369" width="15.42578125" style="40" customWidth="1"/>
    <col min="15370" max="15370" width="9.140625" style="40"/>
    <col min="15371" max="15371" width="10.28515625" style="40" bestFit="1" customWidth="1"/>
    <col min="15372" max="15616" width="9.140625" style="40"/>
    <col min="15617" max="15617" width="11.42578125" style="40" customWidth="1"/>
    <col min="15618" max="15618" width="15.140625" style="40" customWidth="1"/>
    <col min="15619" max="15619" width="19.85546875" style="40" customWidth="1"/>
    <col min="15620" max="15621" width="16" style="40" customWidth="1"/>
    <col min="15622" max="15622" width="17" style="40" customWidth="1"/>
    <col min="15623" max="15623" width="15.28515625" style="40" customWidth="1"/>
    <col min="15624" max="15624" width="17" style="40" customWidth="1"/>
    <col min="15625" max="15625" width="15.42578125" style="40" customWidth="1"/>
    <col min="15626" max="15626" width="9.140625" style="40"/>
    <col min="15627" max="15627" width="10.28515625" style="40" bestFit="1" customWidth="1"/>
    <col min="15628" max="15872" width="9.140625" style="40"/>
    <col min="15873" max="15873" width="11.42578125" style="40" customWidth="1"/>
    <col min="15874" max="15874" width="15.140625" style="40" customWidth="1"/>
    <col min="15875" max="15875" width="19.85546875" style="40" customWidth="1"/>
    <col min="15876" max="15877" width="16" style="40" customWidth="1"/>
    <col min="15878" max="15878" width="17" style="40" customWidth="1"/>
    <col min="15879" max="15879" width="15.28515625" style="40" customWidth="1"/>
    <col min="15880" max="15880" width="17" style="40" customWidth="1"/>
    <col min="15881" max="15881" width="15.42578125" style="40" customWidth="1"/>
    <col min="15882" max="15882" width="9.140625" style="40"/>
    <col min="15883" max="15883" width="10.28515625" style="40" bestFit="1" customWidth="1"/>
    <col min="15884" max="16128" width="9.140625" style="40"/>
    <col min="16129" max="16129" width="11.42578125" style="40" customWidth="1"/>
    <col min="16130" max="16130" width="15.140625" style="40" customWidth="1"/>
    <col min="16131" max="16131" width="19.85546875" style="40" customWidth="1"/>
    <col min="16132" max="16133" width="16" style="40" customWidth="1"/>
    <col min="16134" max="16134" width="17" style="40" customWidth="1"/>
    <col min="16135" max="16135" width="15.28515625" style="40" customWidth="1"/>
    <col min="16136" max="16136" width="17" style="40" customWidth="1"/>
    <col min="16137" max="16137" width="15.42578125" style="40" customWidth="1"/>
    <col min="16138" max="16138" width="9.140625" style="40"/>
    <col min="16139" max="16139" width="10.28515625" style="40" bestFit="1" customWidth="1"/>
    <col min="16140" max="16384" width="9.140625" style="40"/>
  </cols>
  <sheetData>
    <row r="1" spans="1:9" ht="16.5" customHeight="1" x14ac:dyDescent="0.25">
      <c r="A1" s="876" t="s">
        <v>225</v>
      </c>
      <c r="B1" s="876"/>
      <c r="C1" s="876"/>
      <c r="D1" s="876"/>
      <c r="E1" s="876"/>
      <c r="F1" s="876"/>
      <c r="G1" s="876"/>
      <c r="H1" s="876"/>
      <c r="I1" s="876"/>
    </row>
    <row r="2" spans="1:9" x14ac:dyDescent="0.25">
      <c r="A2" s="181"/>
      <c r="B2" s="181"/>
      <c r="C2" s="181"/>
      <c r="D2" s="181"/>
      <c r="E2" s="181"/>
      <c r="F2" s="181"/>
      <c r="G2" s="181"/>
      <c r="H2" s="181"/>
      <c r="I2" s="181"/>
    </row>
    <row r="3" spans="1:9" ht="45.75" customHeight="1" x14ac:dyDescent="0.25">
      <c r="A3" s="714" t="s">
        <v>226</v>
      </c>
      <c r="B3" s="714"/>
      <c r="C3" s="714"/>
      <c r="D3" s="714"/>
      <c r="E3" s="714"/>
      <c r="F3" s="714"/>
      <c r="G3" s="714"/>
      <c r="H3" s="714"/>
      <c r="I3" s="714"/>
    </row>
    <row r="4" spans="1:9" x14ac:dyDescent="0.25">
      <c r="A4" s="711" t="s">
        <v>63</v>
      </c>
      <c r="B4" s="711"/>
      <c r="C4" s="711"/>
      <c r="D4" s="711"/>
      <c r="E4" s="711"/>
      <c r="F4" s="711"/>
      <c r="G4" s="711"/>
      <c r="H4" s="711"/>
      <c r="I4" s="711"/>
    </row>
    <row r="5" spans="1:9" s="71" customFormat="1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25">
      <c r="A6" s="711" t="s">
        <v>110</v>
      </c>
      <c r="B6" s="711"/>
      <c r="C6" s="711"/>
      <c r="D6" s="711"/>
      <c r="E6" s="711"/>
      <c r="F6" s="711"/>
      <c r="G6" s="711"/>
      <c r="H6" s="711"/>
      <c r="I6" s="711"/>
    </row>
    <row r="7" spans="1:9" s="71" customFormat="1" ht="17.25" thickBot="1" x14ac:dyDescent="0.3">
      <c r="A7" s="40"/>
      <c r="B7" s="40"/>
      <c r="C7" s="40"/>
      <c r="D7" s="40"/>
      <c r="E7" s="40"/>
      <c r="F7" s="40"/>
      <c r="G7" s="40"/>
      <c r="H7" s="40"/>
      <c r="I7" s="40"/>
    </row>
    <row r="8" spans="1:9" x14ac:dyDescent="0.25">
      <c r="A8" s="691" t="s">
        <v>65</v>
      </c>
      <c r="B8" s="692"/>
      <c r="C8" s="692"/>
      <c r="D8" s="697" t="s">
        <v>41</v>
      </c>
      <c r="E8" s="698"/>
      <c r="F8" s="698"/>
      <c r="G8" s="698"/>
      <c r="H8" s="698"/>
      <c r="I8" s="699"/>
    </row>
    <row r="9" spans="1:9" x14ac:dyDescent="0.25">
      <c r="A9" s="693"/>
      <c r="B9" s="694"/>
      <c r="C9" s="694"/>
      <c r="D9" s="700" t="s">
        <v>66</v>
      </c>
      <c r="E9" s="701"/>
      <c r="F9" s="583"/>
      <c r="G9" s="700" t="s">
        <v>67</v>
      </c>
      <c r="H9" s="701"/>
      <c r="I9" s="583"/>
    </row>
    <row r="10" spans="1:9" ht="44.25" customHeight="1" thickBot="1" x14ac:dyDescent="0.3">
      <c r="A10" s="695"/>
      <c r="B10" s="696"/>
      <c r="C10" s="696"/>
      <c r="D10" s="23" t="s">
        <v>16</v>
      </c>
      <c r="E10" s="23" t="s">
        <v>17</v>
      </c>
      <c r="F10" s="175" t="s">
        <v>7</v>
      </c>
      <c r="G10" s="23" t="s">
        <v>16</v>
      </c>
      <c r="H10" s="23" t="s">
        <v>17</v>
      </c>
      <c r="I10" s="42" t="s">
        <v>7</v>
      </c>
    </row>
    <row r="11" spans="1:9" x14ac:dyDescent="0.25">
      <c r="A11" s="657" t="s">
        <v>68</v>
      </c>
      <c r="B11" s="658"/>
      <c r="C11" s="744" t="s">
        <v>38</v>
      </c>
      <c r="D11" s="745"/>
      <c r="E11" s="745"/>
      <c r="F11" s="745"/>
      <c r="G11" s="745"/>
      <c r="H11" s="745"/>
      <c r="I11" s="746"/>
    </row>
    <row r="12" spans="1:9" x14ac:dyDescent="0.25">
      <c r="A12" s="659"/>
      <c r="B12" s="660"/>
      <c r="C12" s="688" t="s">
        <v>227</v>
      </c>
      <c r="D12" s="689"/>
      <c r="E12" s="689"/>
      <c r="F12" s="689"/>
      <c r="G12" s="689"/>
      <c r="H12" s="689"/>
      <c r="I12" s="690"/>
    </row>
    <row r="13" spans="1:9" x14ac:dyDescent="0.25">
      <c r="A13" s="582" t="s">
        <v>111</v>
      </c>
      <c r="B13" s="583" t="s">
        <v>112</v>
      </c>
      <c r="C13" s="584" t="s">
        <v>72</v>
      </c>
      <c r="D13" s="585"/>
      <c r="E13" s="585"/>
      <c r="F13" s="585"/>
      <c r="G13" s="585"/>
      <c r="H13" s="585"/>
      <c r="I13" s="586"/>
    </row>
    <row r="14" spans="1:9" ht="17.25" thickBot="1" x14ac:dyDescent="0.3">
      <c r="A14" s="582"/>
      <c r="B14" s="583"/>
      <c r="C14" s="749" t="s">
        <v>166</v>
      </c>
      <c r="D14" s="750"/>
      <c r="E14" s="750"/>
      <c r="F14" s="750"/>
      <c r="G14" s="750"/>
      <c r="H14" s="750"/>
      <c r="I14" s="751"/>
    </row>
    <row r="15" spans="1:9" ht="50.25" thickBot="1" x14ac:dyDescent="0.3">
      <c r="A15" s="573" t="s">
        <v>114</v>
      </c>
      <c r="B15" s="574"/>
      <c r="C15" s="186" t="s">
        <v>115</v>
      </c>
      <c r="D15" s="92">
        <v>5</v>
      </c>
      <c r="E15" s="92">
        <v>5</v>
      </c>
      <c r="F15" s="92">
        <v>5</v>
      </c>
      <c r="G15" s="93"/>
      <c r="H15" s="93"/>
      <c r="I15" s="75"/>
    </row>
    <row r="16" spans="1:9" ht="17.25" thickBot="1" x14ac:dyDescent="0.3">
      <c r="A16" s="573" t="s">
        <v>116</v>
      </c>
      <c r="B16" s="574"/>
      <c r="C16" s="186"/>
      <c r="D16" s="76" t="s">
        <v>74</v>
      </c>
      <c r="E16" s="76" t="s">
        <v>74</v>
      </c>
      <c r="F16" s="76" t="s">
        <v>74</v>
      </c>
      <c r="G16" s="94" t="e">
        <f>SUM(Shirak!#REF!)</f>
        <v>#REF!</v>
      </c>
      <c r="H16" s="94" t="e">
        <f>SUM(Shirak!#REF!)</f>
        <v>#REF!</v>
      </c>
      <c r="I16" s="94" t="e">
        <f>SUM(Shirak!#REF!)</f>
        <v>#REF!</v>
      </c>
    </row>
    <row r="17" spans="1:9" ht="17.25" thickBot="1" x14ac:dyDescent="0.3">
      <c r="A17" s="573" t="s">
        <v>117</v>
      </c>
      <c r="B17" s="575"/>
      <c r="C17" s="574"/>
      <c r="D17" s="178"/>
      <c r="E17" s="178"/>
      <c r="F17" s="76"/>
      <c r="G17" s="79"/>
      <c r="H17" s="79"/>
      <c r="I17" s="75"/>
    </row>
    <row r="18" spans="1:9" x14ac:dyDescent="0.25">
      <c r="A18" s="576" t="s">
        <v>118</v>
      </c>
      <c r="B18" s="577"/>
      <c r="C18" s="577"/>
      <c r="D18" s="577"/>
      <c r="E18" s="577"/>
      <c r="F18" s="577"/>
      <c r="G18" s="577"/>
      <c r="H18" s="577"/>
      <c r="I18" s="578"/>
    </row>
    <row r="19" spans="1:9" ht="17.25" thickBot="1" x14ac:dyDescent="0.3">
      <c r="A19" s="579" t="s">
        <v>167</v>
      </c>
      <c r="B19" s="580"/>
      <c r="C19" s="580"/>
      <c r="D19" s="580"/>
      <c r="E19" s="580"/>
      <c r="F19" s="580"/>
      <c r="G19" s="580"/>
      <c r="H19" s="580"/>
      <c r="I19" s="581"/>
    </row>
    <row r="20" spans="1:9" x14ac:dyDescent="0.25">
      <c r="A20" s="543" t="s">
        <v>80</v>
      </c>
      <c r="B20" s="544"/>
      <c r="C20" s="544"/>
      <c r="D20" s="544"/>
      <c r="E20" s="544"/>
      <c r="F20" s="544"/>
      <c r="G20" s="545"/>
      <c r="H20" s="545"/>
      <c r="I20" s="546"/>
    </row>
    <row r="21" spans="1:9" ht="22.5" customHeight="1" thickBot="1" x14ac:dyDescent="0.3">
      <c r="A21" s="539" t="s">
        <v>120</v>
      </c>
      <c r="B21" s="540"/>
      <c r="C21" s="540"/>
      <c r="D21" s="540"/>
      <c r="E21" s="540"/>
      <c r="F21" s="540"/>
      <c r="G21" s="541"/>
      <c r="H21" s="541"/>
      <c r="I21" s="542"/>
    </row>
    <row r="22" spans="1:9" x14ac:dyDescent="0.25">
      <c r="A22" s="543" t="s">
        <v>81</v>
      </c>
      <c r="B22" s="544"/>
      <c r="C22" s="544"/>
      <c r="D22" s="544"/>
      <c r="E22" s="544"/>
      <c r="F22" s="544"/>
      <c r="G22" s="545"/>
      <c r="H22" s="545"/>
      <c r="I22" s="546"/>
    </row>
    <row r="23" spans="1:9" ht="61.5" customHeight="1" thickBot="1" x14ac:dyDescent="0.3">
      <c r="A23" s="539" t="s">
        <v>121</v>
      </c>
      <c r="B23" s="540"/>
      <c r="C23" s="540"/>
      <c r="D23" s="540"/>
      <c r="E23" s="540"/>
      <c r="F23" s="540"/>
      <c r="G23" s="541"/>
      <c r="H23" s="541"/>
      <c r="I23" s="542"/>
    </row>
    <row r="24" spans="1:9" x14ac:dyDescent="0.25">
      <c r="A24" s="657" t="s">
        <v>68</v>
      </c>
      <c r="B24" s="658"/>
      <c r="C24" s="744" t="s">
        <v>38</v>
      </c>
      <c r="D24" s="745"/>
      <c r="E24" s="745"/>
      <c r="F24" s="745"/>
      <c r="G24" s="745"/>
      <c r="H24" s="745"/>
      <c r="I24" s="746"/>
    </row>
    <row r="25" spans="1:9" x14ac:dyDescent="0.25">
      <c r="A25" s="659"/>
      <c r="B25" s="660"/>
      <c r="C25" s="688" t="s">
        <v>228</v>
      </c>
      <c r="D25" s="689"/>
      <c r="E25" s="689"/>
      <c r="F25" s="689"/>
      <c r="G25" s="689"/>
      <c r="H25" s="689"/>
      <c r="I25" s="690"/>
    </row>
    <row r="26" spans="1:9" x14ac:dyDescent="0.25">
      <c r="A26" s="582" t="s">
        <v>168</v>
      </c>
      <c r="B26" s="583" t="s">
        <v>112</v>
      </c>
      <c r="C26" s="584" t="s">
        <v>72</v>
      </c>
      <c r="D26" s="585"/>
      <c r="E26" s="585"/>
      <c r="F26" s="585"/>
      <c r="G26" s="585"/>
      <c r="H26" s="585"/>
      <c r="I26" s="586"/>
    </row>
    <row r="27" spans="1:9" ht="17.25" thickBot="1" x14ac:dyDescent="0.3">
      <c r="A27" s="582"/>
      <c r="B27" s="583"/>
      <c r="C27" s="749" t="s">
        <v>113</v>
      </c>
      <c r="D27" s="750"/>
      <c r="E27" s="750"/>
      <c r="F27" s="750"/>
      <c r="G27" s="750"/>
      <c r="H27" s="750"/>
      <c r="I27" s="751"/>
    </row>
    <row r="28" spans="1:9" ht="50.25" thickBot="1" x14ac:dyDescent="0.3">
      <c r="A28" s="573" t="s">
        <v>114</v>
      </c>
      <c r="B28" s="574"/>
      <c r="C28" s="186" t="s">
        <v>115</v>
      </c>
      <c r="D28" s="73">
        <v>3</v>
      </c>
      <c r="E28" s="73">
        <v>3</v>
      </c>
      <c r="F28" s="73">
        <v>3</v>
      </c>
      <c r="G28" s="74"/>
      <c r="H28" s="74"/>
      <c r="I28" s="75"/>
    </row>
    <row r="29" spans="1:9" ht="24" customHeight="1" thickBot="1" x14ac:dyDescent="0.3">
      <c r="A29" s="573" t="s">
        <v>116</v>
      </c>
      <c r="B29" s="574"/>
      <c r="C29" s="186"/>
      <c r="D29" s="76" t="s">
        <v>74</v>
      </c>
      <c r="E29" s="76" t="s">
        <v>74</v>
      </c>
      <c r="F29" s="76" t="s">
        <v>74</v>
      </c>
      <c r="G29" s="77" t="e">
        <f>SUM(Shirak!C15:C15,Shirak!#REF!)</f>
        <v>#REF!</v>
      </c>
      <c r="H29" s="77" t="e">
        <f>SUM(Shirak!D15:D15,Shirak!#REF!)</f>
        <v>#REF!</v>
      </c>
      <c r="I29" s="77" t="e">
        <f>SUM(Shirak!E15:E15,Shirak!#REF!)</f>
        <v>#REF!</v>
      </c>
    </row>
    <row r="30" spans="1:9" ht="27.75" customHeight="1" thickBot="1" x14ac:dyDescent="0.3">
      <c r="A30" s="573" t="s">
        <v>117</v>
      </c>
      <c r="B30" s="575"/>
      <c r="C30" s="574"/>
      <c r="D30" s="178"/>
      <c r="E30" s="178"/>
      <c r="F30" s="76"/>
      <c r="G30" s="79"/>
      <c r="H30" s="79"/>
      <c r="I30" s="75"/>
    </row>
    <row r="31" spans="1:9" x14ac:dyDescent="0.25">
      <c r="A31" s="576" t="s">
        <v>118</v>
      </c>
      <c r="B31" s="577"/>
      <c r="C31" s="577"/>
      <c r="D31" s="577"/>
      <c r="E31" s="577"/>
      <c r="F31" s="577"/>
      <c r="G31" s="577"/>
      <c r="H31" s="577"/>
      <c r="I31" s="578"/>
    </row>
    <row r="32" spans="1:9" ht="17.25" thickBot="1" x14ac:dyDescent="0.3">
      <c r="A32" s="579" t="s">
        <v>119</v>
      </c>
      <c r="B32" s="580"/>
      <c r="C32" s="580"/>
      <c r="D32" s="580"/>
      <c r="E32" s="580"/>
      <c r="F32" s="580"/>
      <c r="G32" s="580"/>
      <c r="H32" s="580"/>
      <c r="I32" s="581"/>
    </row>
    <row r="33" spans="1:9" x14ac:dyDescent="0.25">
      <c r="A33" s="543" t="s">
        <v>80</v>
      </c>
      <c r="B33" s="544"/>
      <c r="C33" s="544"/>
      <c r="D33" s="544"/>
      <c r="E33" s="544"/>
      <c r="F33" s="544"/>
      <c r="G33" s="545"/>
      <c r="H33" s="545"/>
      <c r="I33" s="546"/>
    </row>
    <row r="34" spans="1:9" ht="17.25" thickBot="1" x14ac:dyDescent="0.3">
      <c r="A34" s="539" t="s">
        <v>120</v>
      </c>
      <c r="B34" s="540"/>
      <c r="C34" s="540"/>
      <c r="D34" s="540"/>
      <c r="E34" s="540"/>
      <c r="F34" s="540"/>
      <c r="G34" s="541"/>
      <c r="H34" s="541"/>
      <c r="I34" s="542"/>
    </row>
    <row r="35" spans="1:9" x14ac:dyDescent="0.25">
      <c r="A35" s="543" t="s">
        <v>81</v>
      </c>
      <c r="B35" s="544"/>
      <c r="C35" s="544"/>
      <c r="D35" s="544"/>
      <c r="E35" s="544"/>
      <c r="F35" s="544"/>
      <c r="G35" s="545"/>
      <c r="H35" s="545"/>
      <c r="I35" s="546"/>
    </row>
    <row r="36" spans="1:9" ht="48.75" customHeight="1" thickBot="1" x14ac:dyDescent="0.3">
      <c r="A36" s="539" t="s">
        <v>121</v>
      </c>
      <c r="B36" s="540"/>
      <c r="C36" s="540"/>
      <c r="D36" s="540"/>
      <c r="E36" s="540"/>
      <c r="F36" s="540"/>
      <c r="G36" s="541"/>
      <c r="H36" s="541"/>
      <c r="I36" s="542"/>
    </row>
    <row r="37" spans="1:9" x14ac:dyDescent="0.25">
      <c r="A37" s="113"/>
      <c r="B37" s="113"/>
      <c r="C37" s="113"/>
      <c r="D37" s="113"/>
      <c r="E37" s="113"/>
      <c r="F37" s="113"/>
      <c r="G37" s="113"/>
      <c r="H37" s="113"/>
      <c r="I37" s="113"/>
    </row>
    <row r="38" spans="1:9" x14ac:dyDescent="0.25">
      <c r="A38" s="711" t="s">
        <v>64</v>
      </c>
      <c r="B38" s="711"/>
      <c r="C38" s="711"/>
      <c r="D38" s="711"/>
      <c r="E38" s="711"/>
      <c r="F38" s="711"/>
      <c r="G38" s="711"/>
      <c r="H38" s="711"/>
      <c r="I38" s="711"/>
    </row>
    <row r="39" spans="1:9" ht="17.25" thickBot="1" x14ac:dyDescent="0.3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691" t="s">
        <v>65</v>
      </c>
      <c r="B40" s="692"/>
      <c r="C40" s="692"/>
      <c r="D40" s="697" t="s">
        <v>41</v>
      </c>
      <c r="E40" s="698"/>
      <c r="F40" s="698"/>
      <c r="G40" s="698"/>
      <c r="H40" s="698"/>
      <c r="I40" s="699"/>
    </row>
    <row r="41" spans="1:9" x14ac:dyDescent="0.25">
      <c r="A41" s="693"/>
      <c r="B41" s="694"/>
      <c r="C41" s="694"/>
      <c r="D41" s="700" t="s">
        <v>66</v>
      </c>
      <c r="E41" s="701"/>
      <c r="F41" s="583"/>
      <c r="G41" s="700" t="s">
        <v>67</v>
      </c>
      <c r="H41" s="701"/>
      <c r="I41" s="583"/>
    </row>
    <row r="42" spans="1:9" ht="33.75" thickBot="1" x14ac:dyDescent="0.3">
      <c r="A42" s="695"/>
      <c r="B42" s="696"/>
      <c r="C42" s="696"/>
      <c r="D42" s="23" t="s">
        <v>16</v>
      </c>
      <c r="E42" s="23" t="s">
        <v>17</v>
      </c>
      <c r="F42" s="175" t="s">
        <v>7</v>
      </c>
      <c r="G42" s="23" t="s">
        <v>16</v>
      </c>
      <c r="H42" s="23" t="s">
        <v>17</v>
      </c>
      <c r="I42" s="42" t="s">
        <v>7</v>
      </c>
    </row>
    <row r="43" spans="1:9" x14ac:dyDescent="0.25">
      <c r="A43" s="657" t="s">
        <v>68</v>
      </c>
      <c r="B43" s="658"/>
      <c r="C43" s="863" t="s">
        <v>38</v>
      </c>
      <c r="D43" s="864"/>
      <c r="E43" s="864"/>
      <c r="F43" s="864"/>
      <c r="G43" s="864"/>
      <c r="H43" s="864"/>
      <c r="I43" s="865"/>
    </row>
    <row r="44" spans="1:9" x14ac:dyDescent="0.25">
      <c r="A44" s="659"/>
      <c r="B44" s="660"/>
      <c r="C44" s="688" t="s">
        <v>69</v>
      </c>
      <c r="D44" s="689"/>
      <c r="E44" s="689"/>
      <c r="F44" s="689"/>
      <c r="G44" s="689"/>
      <c r="H44" s="689"/>
      <c r="I44" s="690"/>
    </row>
    <row r="45" spans="1:9" x14ac:dyDescent="0.25">
      <c r="A45" s="582" t="s">
        <v>70</v>
      </c>
      <c r="B45" s="583" t="s">
        <v>71</v>
      </c>
      <c r="C45" s="584" t="s">
        <v>72</v>
      </c>
      <c r="D45" s="585"/>
      <c r="E45" s="585"/>
      <c r="F45" s="585"/>
      <c r="G45" s="585"/>
      <c r="H45" s="585"/>
      <c r="I45" s="586"/>
    </row>
    <row r="46" spans="1:9" ht="39" customHeight="1" thickBot="1" x14ac:dyDescent="0.3">
      <c r="A46" s="582"/>
      <c r="B46" s="583"/>
      <c r="C46" s="1059" t="s">
        <v>229</v>
      </c>
      <c r="D46" s="1060"/>
      <c r="E46" s="1060"/>
      <c r="F46" s="1060"/>
      <c r="G46" s="1060"/>
      <c r="H46" s="1060"/>
      <c r="I46" s="1061"/>
    </row>
    <row r="47" spans="1:9" ht="17.25" thickBot="1" x14ac:dyDescent="0.3">
      <c r="A47" s="1064" t="s">
        <v>73</v>
      </c>
      <c r="B47" s="1065"/>
      <c r="C47" s="100"/>
      <c r="D47" s="185" t="s">
        <v>74</v>
      </c>
      <c r="E47" s="185" t="s">
        <v>74</v>
      </c>
      <c r="F47" s="185" t="s">
        <v>74</v>
      </c>
      <c r="G47" s="94">
        <f>SUM(Shirak!C12:C14,Shirak!C18:C28)</f>
        <v>92515</v>
      </c>
      <c r="H47" s="94">
        <f>SUM(Shirak!D12:D14,Shirak!D18:D28)</f>
        <v>316500</v>
      </c>
      <c r="I47" s="94">
        <f>SUM(Shirak!E12:E14,Shirak!E18:E28)</f>
        <v>401000</v>
      </c>
    </row>
    <row r="48" spans="1:9" x14ac:dyDescent="0.25">
      <c r="A48" s="1066" t="s">
        <v>75</v>
      </c>
      <c r="B48" s="1067"/>
      <c r="C48" s="1067"/>
      <c r="D48" s="1067"/>
      <c r="E48" s="1067"/>
      <c r="F48" s="1067"/>
      <c r="G48" s="1067"/>
      <c r="H48" s="1067"/>
      <c r="I48" s="1068"/>
    </row>
    <row r="49" spans="1:9" ht="17.25" thickBot="1" x14ac:dyDescent="0.3">
      <c r="A49" s="579" t="s">
        <v>441</v>
      </c>
      <c r="B49" s="580"/>
      <c r="C49" s="580"/>
      <c r="D49" s="580"/>
      <c r="E49" s="580"/>
      <c r="F49" s="580"/>
      <c r="G49" s="580"/>
      <c r="H49" s="580"/>
      <c r="I49" s="581"/>
    </row>
    <row r="50" spans="1:9" ht="17.25" thickBot="1" x14ac:dyDescent="0.3">
      <c r="A50" s="1069" t="s">
        <v>76</v>
      </c>
      <c r="B50" s="1070"/>
      <c r="C50" s="1070"/>
      <c r="D50" s="1070"/>
      <c r="E50" s="1070"/>
      <c r="F50" s="1070"/>
      <c r="G50" s="1070"/>
      <c r="H50" s="1070"/>
      <c r="I50" s="1071"/>
    </row>
    <row r="51" spans="1:9" ht="72" customHeight="1" thickBot="1" x14ac:dyDescent="0.3">
      <c r="A51" s="1072" t="s">
        <v>77</v>
      </c>
      <c r="B51" s="1073"/>
      <c r="C51" s="1074" t="s">
        <v>78</v>
      </c>
      <c r="D51" s="575"/>
      <c r="E51" s="575"/>
      <c r="F51" s="575"/>
      <c r="G51" s="575"/>
      <c r="H51" s="575"/>
      <c r="I51" s="1075"/>
    </row>
    <row r="52" spans="1:9" ht="60.75" customHeight="1" thickBot="1" x14ac:dyDescent="0.3">
      <c r="A52" s="1062" t="s">
        <v>79</v>
      </c>
      <c r="B52" s="1063"/>
      <c r="C52" s="101"/>
      <c r="D52" s="101"/>
      <c r="E52" s="101"/>
      <c r="F52" s="101"/>
      <c r="G52" s="101"/>
      <c r="H52" s="101"/>
      <c r="I52" s="102"/>
    </row>
    <row r="53" spans="1:9" x14ac:dyDescent="0.25">
      <c r="A53" s="543" t="s">
        <v>80</v>
      </c>
      <c r="B53" s="544"/>
      <c r="C53" s="544"/>
      <c r="D53" s="544"/>
      <c r="E53" s="544"/>
      <c r="F53" s="544"/>
      <c r="G53" s="545"/>
      <c r="H53" s="545"/>
      <c r="I53" s="546"/>
    </row>
    <row r="54" spans="1:9" ht="17.25" thickBot="1" x14ac:dyDescent="0.3">
      <c r="A54" s="539" t="s">
        <v>230</v>
      </c>
      <c r="B54" s="540"/>
      <c r="C54" s="540"/>
      <c r="D54" s="540"/>
      <c r="E54" s="540"/>
      <c r="F54" s="540"/>
      <c r="G54" s="541"/>
      <c r="H54" s="541"/>
      <c r="I54" s="542"/>
    </row>
    <row r="55" spans="1:9" x14ac:dyDescent="0.25">
      <c r="A55" s="543" t="s">
        <v>81</v>
      </c>
      <c r="B55" s="544"/>
      <c r="C55" s="544"/>
      <c r="D55" s="544"/>
      <c r="E55" s="544"/>
      <c r="F55" s="544"/>
      <c r="G55" s="545"/>
      <c r="H55" s="545"/>
      <c r="I55" s="546"/>
    </row>
    <row r="56" spans="1:9" ht="17.25" thickBot="1" x14ac:dyDescent="0.3">
      <c r="A56" s="539" t="s">
        <v>100</v>
      </c>
      <c r="B56" s="540"/>
      <c r="C56" s="540"/>
      <c r="D56" s="540"/>
      <c r="E56" s="540"/>
      <c r="F56" s="540"/>
      <c r="G56" s="541"/>
      <c r="H56" s="541"/>
      <c r="I56" s="542"/>
    </row>
    <row r="57" spans="1:9" x14ac:dyDescent="0.25">
      <c r="A57" s="681" t="s">
        <v>68</v>
      </c>
      <c r="B57" s="682"/>
      <c r="C57" s="685" t="s">
        <v>38</v>
      </c>
      <c r="D57" s="686"/>
      <c r="E57" s="686"/>
      <c r="F57" s="686"/>
      <c r="G57" s="686"/>
      <c r="H57" s="686"/>
      <c r="I57" s="687"/>
    </row>
    <row r="58" spans="1:9" x14ac:dyDescent="0.25">
      <c r="A58" s="683"/>
      <c r="B58" s="684"/>
      <c r="C58" s="688" t="s">
        <v>82</v>
      </c>
      <c r="D58" s="689"/>
      <c r="E58" s="689"/>
      <c r="F58" s="689"/>
      <c r="G58" s="689"/>
      <c r="H58" s="689"/>
      <c r="I58" s="690"/>
    </row>
    <row r="59" spans="1:9" x14ac:dyDescent="0.25">
      <c r="A59" s="652" t="s">
        <v>83</v>
      </c>
      <c r="B59" s="653" t="s">
        <v>84</v>
      </c>
      <c r="C59" s="665" t="s">
        <v>72</v>
      </c>
      <c r="D59" s="666"/>
      <c r="E59" s="666"/>
      <c r="F59" s="666"/>
      <c r="G59" s="666"/>
      <c r="H59" s="666"/>
      <c r="I59" s="667"/>
    </row>
    <row r="60" spans="1:9" x14ac:dyDescent="0.25">
      <c r="A60" s="652"/>
      <c r="B60" s="653"/>
      <c r="C60" s="668" t="s">
        <v>231</v>
      </c>
      <c r="D60" s="669"/>
      <c r="E60" s="669"/>
      <c r="F60" s="669"/>
      <c r="G60" s="669"/>
      <c r="H60" s="669"/>
      <c r="I60" s="670"/>
    </row>
    <row r="61" spans="1:9" ht="17.25" thickBot="1" x14ac:dyDescent="0.3">
      <c r="A61" s="613" t="s">
        <v>73</v>
      </c>
      <c r="B61" s="614"/>
      <c r="C61" s="35"/>
      <c r="D61" s="176" t="s">
        <v>74</v>
      </c>
      <c r="E61" s="176" t="s">
        <v>74</v>
      </c>
      <c r="F61" s="176" t="s">
        <v>74</v>
      </c>
      <c r="G61" s="37" t="e">
        <f>SUM(Shirak!#REF!)</f>
        <v>#REF!</v>
      </c>
      <c r="H61" s="37" t="e">
        <f>SUM(Shirak!#REF!)</f>
        <v>#REF!</v>
      </c>
      <c r="I61" s="37" t="e">
        <f>SUM(Shirak!#REF!)</f>
        <v>#REF!</v>
      </c>
    </row>
    <row r="62" spans="1:9" x14ac:dyDescent="0.25">
      <c r="A62" s="615"/>
      <c r="B62" s="616"/>
      <c r="C62" s="616"/>
      <c r="D62" s="616"/>
      <c r="E62" s="616"/>
      <c r="F62" s="616"/>
      <c r="G62" s="616"/>
      <c r="H62" s="616"/>
      <c r="I62" s="617"/>
    </row>
    <row r="63" spans="1:9" ht="21" customHeight="1" thickBot="1" x14ac:dyDescent="0.3">
      <c r="A63" s="618" t="s">
        <v>437</v>
      </c>
      <c r="B63" s="619"/>
      <c r="C63" s="619"/>
      <c r="D63" s="619"/>
      <c r="E63" s="619"/>
      <c r="F63" s="619"/>
      <c r="G63" s="619"/>
      <c r="H63" s="619"/>
      <c r="I63" s="620"/>
    </row>
    <row r="64" spans="1:9" ht="17.25" thickBot="1" x14ac:dyDescent="0.3">
      <c r="A64" s="621" t="s">
        <v>76</v>
      </c>
      <c r="B64" s="622"/>
      <c r="C64" s="622"/>
      <c r="D64" s="622"/>
      <c r="E64" s="622"/>
      <c r="F64" s="622"/>
      <c r="G64" s="622"/>
      <c r="H64" s="622"/>
      <c r="I64" s="623"/>
    </row>
    <row r="65" spans="1:9" ht="79.5" customHeight="1" thickBot="1" x14ac:dyDescent="0.3">
      <c r="A65" s="624" t="s">
        <v>77</v>
      </c>
      <c r="B65" s="625"/>
      <c r="C65" s="626" t="s">
        <v>85</v>
      </c>
      <c r="D65" s="627"/>
      <c r="E65" s="627"/>
      <c r="F65" s="627"/>
      <c r="G65" s="627"/>
      <c r="H65" s="627"/>
      <c r="I65" s="628"/>
    </row>
    <row r="66" spans="1:9" ht="17.25" thickBot="1" x14ac:dyDescent="0.3">
      <c r="A66" s="629" t="s">
        <v>79</v>
      </c>
      <c r="B66" s="630"/>
      <c r="C66" s="38"/>
      <c r="D66" s="38"/>
      <c r="E66" s="38"/>
      <c r="F66" s="38"/>
      <c r="G66" s="38"/>
      <c r="H66" s="38"/>
      <c r="I66" s="39"/>
    </row>
    <row r="67" spans="1:9" x14ac:dyDescent="0.25">
      <c r="A67" s="631" t="s">
        <v>80</v>
      </c>
      <c r="B67" s="632"/>
      <c r="C67" s="632"/>
      <c r="D67" s="632"/>
      <c r="E67" s="632"/>
      <c r="F67" s="632"/>
      <c r="G67" s="633"/>
      <c r="H67" s="633"/>
      <c r="I67" s="634"/>
    </row>
    <row r="68" spans="1:9" ht="17.25" thickBot="1" x14ac:dyDescent="0.3">
      <c r="A68" s="635" t="s">
        <v>232</v>
      </c>
      <c r="B68" s="636"/>
      <c r="C68" s="636"/>
      <c r="D68" s="636"/>
      <c r="E68" s="636"/>
      <c r="F68" s="636"/>
      <c r="G68" s="637"/>
      <c r="H68" s="637"/>
      <c r="I68" s="638"/>
    </row>
    <row r="69" spans="1:9" x14ac:dyDescent="0.25">
      <c r="A69" s="631" t="s">
        <v>81</v>
      </c>
      <c r="B69" s="632"/>
      <c r="C69" s="632"/>
      <c r="D69" s="632"/>
      <c r="E69" s="632"/>
      <c r="F69" s="632"/>
      <c r="G69" s="633"/>
      <c r="H69" s="633"/>
      <c r="I69" s="634"/>
    </row>
    <row r="70" spans="1:9" ht="17.25" thickBot="1" x14ac:dyDescent="0.3">
      <c r="A70" s="635" t="s">
        <v>101</v>
      </c>
      <c r="B70" s="636"/>
      <c r="C70" s="636"/>
      <c r="D70" s="636"/>
      <c r="E70" s="636"/>
      <c r="F70" s="636"/>
      <c r="G70" s="637"/>
      <c r="H70" s="637"/>
      <c r="I70" s="638"/>
    </row>
    <row r="71" spans="1:9" x14ac:dyDescent="0.25">
      <c r="A71" s="932" t="s">
        <v>68</v>
      </c>
      <c r="B71" s="933"/>
      <c r="C71" s="938" t="s">
        <v>38</v>
      </c>
      <c r="D71" s="926"/>
      <c r="E71" s="926"/>
      <c r="F71" s="926"/>
      <c r="G71" s="939"/>
      <c r="H71" s="926"/>
      <c r="I71" s="940"/>
    </row>
    <row r="72" spans="1:9" x14ac:dyDescent="0.25">
      <c r="A72" s="934"/>
      <c r="B72" s="935"/>
      <c r="C72" s="941" t="s">
        <v>128</v>
      </c>
      <c r="D72" s="942"/>
      <c r="E72" s="942"/>
      <c r="F72" s="943"/>
      <c r="G72" s="943"/>
      <c r="H72" s="943"/>
      <c r="I72" s="944"/>
    </row>
    <row r="73" spans="1:9" ht="17.25" thickBot="1" x14ac:dyDescent="0.3">
      <c r="A73" s="936"/>
      <c r="B73" s="937"/>
      <c r="C73" s="925" t="s">
        <v>89</v>
      </c>
      <c r="D73" s="926"/>
      <c r="E73" s="926"/>
      <c r="F73" s="927"/>
      <c r="G73" s="927"/>
      <c r="H73" s="927"/>
      <c r="I73" s="928"/>
    </row>
    <row r="74" spans="1:9" ht="17.25" thickBot="1" x14ac:dyDescent="0.3">
      <c r="A74" s="200" t="s">
        <v>122</v>
      </c>
      <c r="B74" s="201" t="s">
        <v>84</v>
      </c>
      <c r="C74" s="919" t="s">
        <v>388</v>
      </c>
      <c r="D74" s="920"/>
      <c r="E74" s="920"/>
      <c r="F74" s="920"/>
      <c r="G74" s="920"/>
      <c r="H74" s="920"/>
      <c r="I74" s="921"/>
    </row>
    <row r="75" spans="1:9" ht="18.75" thickBot="1" x14ac:dyDescent="0.3">
      <c r="A75" s="998" t="s">
        <v>123</v>
      </c>
      <c r="B75" s="998"/>
      <c r="C75" s="188"/>
      <c r="D75" s="191" t="s">
        <v>74</v>
      </c>
      <c r="E75" s="191" t="s">
        <v>74</v>
      </c>
      <c r="F75" s="191" t="s">
        <v>74</v>
      </c>
      <c r="G75" s="1" t="e">
        <f>SUM(Shirak!#REF!)</f>
        <v>#REF!</v>
      </c>
      <c r="H75" s="1" t="e">
        <f>SUM(Shirak!#REF!)</f>
        <v>#REF!</v>
      </c>
      <c r="I75" s="1" t="e">
        <f>SUM(Shirak!#REF!)</f>
        <v>#REF!</v>
      </c>
    </row>
    <row r="76" spans="1:9" ht="17.25" thickBot="1" x14ac:dyDescent="0.3">
      <c r="A76" s="999" t="s">
        <v>75</v>
      </c>
      <c r="B76" s="1000"/>
      <c r="C76" s="1001"/>
      <c r="D76" s="1001"/>
      <c r="E76" s="1001"/>
      <c r="F76" s="1001"/>
      <c r="G76" s="1001"/>
      <c r="H76" s="1001"/>
      <c r="I76" s="1002"/>
    </row>
    <row r="77" spans="1:9" ht="17.25" thickBot="1" x14ac:dyDescent="0.3">
      <c r="A77" s="929" t="s">
        <v>438</v>
      </c>
      <c r="B77" s="931"/>
      <c r="C77" s="931"/>
      <c r="D77" s="931"/>
      <c r="E77" s="931"/>
      <c r="F77" s="931"/>
      <c r="G77" s="931"/>
      <c r="H77" s="931"/>
      <c r="I77" s="930"/>
    </row>
    <row r="78" spans="1:9" ht="17.25" thickBot="1" x14ac:dyDescent="0.3">
      <c r="A78" s="1003" t="s">
        <v>76</v>
      </c>
      <c r="B78" s="1004"/>
      <c r="C78" s="1004"/>
      <c r="D78" s="1004"/>
      <c r="E78" s="1004"/>
      <c r="F78" s="1004"/>
      <c r="G78" s="1004"/>
      <c r="H78" s="1004"/>
      <c r="I78" s="1005"/>
    </row>
    <row r="79" spans="1:9" ht="77.25" customHeight="1" thickBot="1" x14ac:dyDescent="0.3">
      <c r="A79" s="1006" t="s">
        <v>77</v>
      </c>
      <c r="B79" s="1002"/>
      <c r="C79" s="929" t="s">
        <v>124</v>
      </c>
      <c r="D79" s="931"/>
      <c r="E79" s="931"/>
      <c r="F79" s="931"/>
      <c r="G79" s="931"/>
      <c r="H79" s="931"/>
      <c r="I79" s="930"/>
    </row>
    <row r="80" spans="1:9" ht="56.25" customHeight="1" thickBot="1" x14ac:dyDescent="0.3">
      <c r="A80" s="1006" t="s">
        <v>79</v>
      </c>
      <c r="B80" s="1002"/>
      <c r="C80" s="202"/>
      <c r="D80" s="202"/>
      <c r="E80" s="202"/>
      <c r="F80" s="202"/>
      <c r="G80" s="202"/>
      <c r="H80" s="202"/>
      <c r="I80" s="202"/>
    </row>
    <row r="81" spans="1:9" ht="17.25" thickBot="1" x14ac:dyDescent="0.3">
      <c r="A81" s="1006" t="s">
        <v>80</v>
      </c>
      <c r="B81" s="1001"/>
      <c r="C81" s="1001"/>
      <c r="D81" s="1001"/>
      <c r="E81" s="1001"/>
      <c r="F81" s="1001"/>
      <c r="G81" s="1001"/>
      <c r="H81" s="1001"/>
      <c r="I81" s="1002"/>
    </row>
    <row r="82" spans="1:9" ht="17.25" thickBot="1" x14ac:dyDescent="0.3">
      <c r="A82" s="1006" t="s">
        <v>81</v>
      </c>
      <c r="B82" s="1001"/>
      <c r="C82" s="1001"/>
      <c r="D82" s="1001"/>
      <c r="E82" s="1001"/>
      <c r="F82" s="1001"/>
      <c r="G82" s="1001"/>
      <c r="H82" s="1001"/>
      <c r="I82" s="1002"/>
    </row>
    <row r="83" spans="1:9" ht="17.25" thickBot="1" x14ac:dyDescent="0.3">
      <c r="A83" s="929" t="s">
        <v>125</v>
      </c>
      <c r="B83" s="931"/>
      <c r="C83" s="931"/>
      <c r="D83" s="931"/>
      <c r="E83" s="931"/>
      <c r="F83" s="931"/>
      <c r="G83" s="931"/>
      <c r="H83" s="931"/>
      <c r="I83" s="930"/>
    </row>
    <row r="84" spans="1:9" x14ac:dyDescent="0.25">
      <c r="A84" s="119"/>
      <c r="B84" s="119"/>
      <c r="C84" s="119"/>
      <c r="D84" s="119"/>
      <c r="E84" s="119"/>
      <c r="F84" s="119"/>
      <c r="G84" s="119"/>
      <c r="H84" s="119"/>
      <c r="I84" s="119"/>
    </row>
    <row r="85" spans="1:9" x14ac:dyDescent="0.25">
      <c r="A85" s="711" t="s">
        <v>86</v>
      </c>
      <c r="B85" s="711"/>
      <c r="C85" s="711"/>
      <c r="D85" s="711"/>
      <c r="E85" s="711"/>
      <c r="F85" s="711"/>
      <c r="G85" s="711"/>
      <c r="H85" s="711"/>
      <c r="I85" s="711"/>
    </row>
    <row r="87" spans="1:9" ht="17.25" thickBot="1" x14ac:dyDescent="0.3">
      <c r="A87" s="711" t="s">
        <v>87</v>
      </c>
      <c r="B87" s="711"/>
      <c r="C87" s="711"/>
      <c r="D87" s="711"/>
      <c r="E87" s="711"/>
      <c r="F87" s="711"/>
      <c r="G87" s="711"/>
      <c r="H87" s="711"/>
      <c r="I87" s="711"/>
    </row>
    <row r="88" spans="1:9" x14ac:dyDescent="0.25">
      <c r="A88" s="691" t="s">
        <v>65</v>
      </c>
      <c r="B88" s="692"/>
      <c r="C88" s="692"/>
      <c r="D88" s="697" t="s">
        <v>41</v>
      </c>
      <c r="E88" s="698"/>
      <c r="F88" s="698"/>
      <c r="G88" s="698"/>
      <c r="H88" s="698"/>
      <c r="I88" s="699"/>
    </row>
    <row r="89" spans="1:9" x14ac:dyDescent="0.25">
      <c r="A89" s="693"/>
      <c r="B89" s="694"/>
      <c r="C89" s="694"/>
      <c r="D89" s="700" t="s">
        <v>66</v>
      </c>
      <c r="E89" s="701"/>
      <c r="F89" s="583"/>
      <c r="G89" s="700" t="s">
        <v>67</v>
      </c>
      <c r="H89" s="701"/>
      <c r="I89" s="583"/>
    </row>
    <row r="90" spans="1:9" ht="33.75" thickBot="1" x14ac:dyDescent="0.3">
      <c r="A90" s="695"/>
      <c r="B90" s="696"/>
      <c r="C90" s="696"/>
      <c r="D90" s="23" t="s">
        <v>16</v>
      </c>
      <c r="E90" s="23" t="s">
        <v>17</v>
      </c>
      <c r="F90" s="175" t="s">
        <v>7</v>
      </c>
      <c r="G90" s="23" t="s">
        <v>16</v>
      </c>
      <c r="H90" s="23" t="s">
        <v>17</v>
      </c>
      <c r="I90" s="42" t="s">
        <v>7</v>
      </c>
    </row>
    <row r="91" spans="1:9" x14ac:dyDescent="0.25">
      <c r="A91" s="657" t="s">
        <v>68</v>
      </c>
      <c r="B91" s="658"/>
      <c r="C91" s="744" t="s">
        <v>38</v>
      </c>
      <c r="D91" s="745"/>
      <c r="E91" s="745"/>
      <c r="F91" s="745"/>
      <c r="G91" s="745"/>
      <c r="H91" s="745"/>
      <c r="I91" s="746"/>
    </row>
    <row r="92" spans="1:9" x14ac:dyDescent="0.25">
      <c r="A92" s="659"/>
      <c r="B92" s="660"/>
      <c r="C92" s="688" t="s">
        <v>139</v>
      </c>
      <c r="D92" s="689"/>
      <c r="E92" s="689"/>
      <c r="F92" s="689"/>
      <c r="G92" s="689"/>
      <c r="H92" s="689"/>
      <c r="I92" s="690"/>
    </row>
    <row r="93" spans="1:9" x14ac:dyDescent="0.25">
      <c r="A93" s="582" t="s">
        <v>127</v>
      </c>
      <c r="B93" s="583" t="s">
        <v>91</v>
      </c>
      <c r="C93" s="584" t="s">
        <v>72</v>
      </c>
      <c r="D93" s="585"/>
      <c r="E93" s="585"/>
      <c r="F93" s="585"/>
      <c r="G93" s="585"/>
      <c r="H93" s="585"/>
      <c r="I93" s="586"/>
    </row>
    <row r="94" spans="1:9" ht="17.25" thickBot="1" x14ac:dyDescent="0.3">
      <c r="A94" s="747"/>
      <c r="B94" s="748"/>
      <c r="C94" s="749" t="s">
        <v>140</v>
      </c>
      <c r="D94" s="750"/>
      <c r="E94" s="750"/>
      <c r="F94" s="750"/>
      <c r="G94" s="750"/>
      <c r="H94" s="750"/>
      <c r="I94" s="751"/>
    </row>
    <row r="95" spans="1:9" ht="49.5" x14ac:dyDescent="0.25">
      <c r="A95" s="752" t="s">
        <v>92</v>
      </c>
      <c r="B95" s="753"/>
      <c r="C95" s="103" t="s">
        <v>141</v>
      </c>
      <c r="D95" s="104">
        <v>0</v>
      </c>
      <c r="E95" s="104">
        <v>1</v>
      </c>
      <c r="F95" s="104">
        <v>1</v>
      </c>
      <c r="G95" s="105"/>
      <c r="H95" s="105"/>
      <c r="I95" s="106"/>
    </row>
    <row r="96" spans="1:9" ht="22.5" customHeight="1" thickBot="1" x14ac:dyDescent="0.3">
      <c r="A96" s="754" t="s">
        <v>95</v>
      </c>
      <c r="B96" s="755"/>
      <c r="C96" s="107"/>
      <c r="D96" s="107"/>
      <c r="E96" s="107"/>
      <c r="F96" s="175"/>
      <c r="G96" s="108"/>
      <c r="H96" s="108"/>
      <c r="I96" s="42"/>
    </row>
    <row r="97" spans="1:9" ht="61.5" customHeight="1" thickBot="1" x14ac:dyDescent="0.3">
      <c r="A97" s="742" t="s">
        <v>107</v>
      </c>
      <c r="B97" s="743"/>
      <c r="C97" s="743"/>
      <c r="D97" s="187"/>
      <c r="E97" s="187"/>
      <c r="F97" s="76"/>
      <c r="G97" s="109" t="e">
        <f>SUM(Shirak!#REF!)</f>
        <v>#REF!</v>
      </c>
      <c r="H97" s="109" t="e">
        <f>SUM(Shirak!#REF!)</f>
        <v>#REF!</v>
      </c>
      <c r="I97" s="109" t="e">
        <f>SUM(Shirak!#REF!)</f>
        <v>#REF!</v>
      </c>
    </row>
    <row r="98" spans="1:9" ht="45" customHeight="1" thickBot="1" x14ac:dyDescent="0.3">
      <c r="A98" s="573" t="s">
        <v>108</v>
      </c>
      <c r="B98" s="574"/>
      <c r="C98" s="110" t="e">
        <f>I97</f>
        <v>#REF!</v>
      </c>
      <c r="D98" s="110"/>
      <c r="E98" s="110"/>
      <c r="F98" s="76"/>
      <c r="G98" s="79"/>
      <c r="H98" s="79"/>
      <c r="I98" s="75"/>
    </row>
    <row r="99" spans="1:9" ht="93" customHeight="1" thickBot="1" x14ac:dyDescent="0.3">
      <c r="A99" s="573" t="s">
        <v>109</v>
      </c>
      <c r="B99" s="574"/>
      <c r="C99" s="179"/>
      <c r="D99" s="179"/>
      <c r="E99" s="179"/>
      <c r="F99" s="76"/>
      <c r="G99" s="79"/>
      <c r="H99" s="79"/>
      <c r="I99" s="75"/>
    </row>
    <row r="100" spans="1:9" x14ac:dyDescent="0.25">
      <c r="A100" s="543" t="s">
        <v>80</v>
      </c>
      <c r="B100" s="544"/>
      <c r="C100" s="544"/>
      <c r="D100" s="544"/>
      <c r="E100" s="544"/>
      <c r="F100" s="544"/>
      <c r="G100" s="545"/>
      <c r="H100" s="545"/>
      <c r="I100" s="546"/>
    </row>
    <row r="101" spans="1:9" ht="17.25" thickBot="1" x14ac:dyDescent="0.3">
      <c r="A101" s="539" t="s">
        <v>234</v>
      </c>
      <c r="B101" s="540"/>
      <c r="C101" s="540"/>
      <c r="D101" s="540"/>
      <c r="E101" s="540"/>
      <c r="F101" s="540"/>
      <c r="G101" s="541"/>
      <c r="H101" s="541"/>
      <c r="I101" s="542"/>
    </row>
    <row r="102" spans="1:9" x14ac:dyDescent="0.25">
      <c r="A102" s="543" t="s">
        <v>81</v>
      </c>
      <c r="B102" s="544"/>
      <c r="C102" s="544"/>
      <c r="D102" s="544"/>
      <c r="E102" s="544"/>
      <c r="F102" s="544"/>
      <c r="G102" s="545"/>
      <c r="H102" s="545"/>
      <c r="I102" s="546"/>
    </row>
    <row r="103" spans="1:9" ht="17.25" thickBot="1" x14ac:dyDescent="0.3">
      <c r="A103" s="539" t="s">
        <v>99</v>
      </c>
      <c r="B103" s="540"/>
      <c r="C103" s="540"/>
      <c r="D103" s="540"/>
      <c r="E103" s="540"/>
      <c r="F103" s="540"/>
      <c r="G103" s="541"/>
      <c r="H103" s="541"/>
      <c r="I103" s="542"/>
    </row>
    <row r="104" spans="1:9" x14ac:dyDescent="0.25">
      <c r="A104" s="932" t="s">
        <v>68</v>
      </c>
      <c r="B104" s="933"/>
      <c r="C104" s="938" t="s">
        <v>38</v>
      </c>
      <c r="D104" s="939"/>
      <c r="E104" s="939"/>
      <c r="F104" s="939"/>
      <c r="G104" s="939"/>
      <c r="H104" s="939"/>
      <c r="I104" s="940"/>
    </row>
    <row r="105" spans="1:9" x14ac:dyDescent="0.25">
      <c r="A105" s="934"/>
      <c r="B105" s="935"/>
      <c r="C105" s="941" t="s">
        <v>88</v>
      </c>
      <c r="D105" s="942"/>
      <c r="E105" s="942"/>
      <c r="F105" s="943"/>
      <c r="G105" s="943"/>
      <c r="H105" s="943"/>
      <c r="I105" s="944"/>
    </row>
    <row r="106" spans="1:9" ht="17.25" thickBot="1" x14ac:dyDescent="0.3">
      <c r="A106" s="936"/>
      <c r="B106" s="937"/>
      <c r="C106" s="925" t="s">
        <v>89</v>
      </c>
      <c r="D106" s="926"/>
      <c r="E106" s="926"/>
      <c r="F106" s="927"/>
      <c r="G106" s="927"/>
      <c r="H106" s="927"/>
      <c r="I106" s="928"/>
    </row>
    <row r="107" spans="1:9" ht="17.25" thickBot="1" x14ac:dyDescent="0.3">
      <c r="A107" s="116" t="s">
        <v>90</v>
      </c>
      <c r="B107" s="191" t="s">
        <v>91</v>
      </c>
      <c r="C107" s="919" t="s">
        <v>236</v>
      </c>
      <c r="D107" s="920"/>
      <c r="E107" s="920"/>
      <c r="F107" s="920"/>
      <c r="G107" s="920"/>
      <c r="H107" s="920"/>
      <c r="I107" s="921"/>
    </row>
    <row r="108" spans="1:9" ht="66.75" thickBot="1" x14ac:dyDescent="0.3">
      <c r="A108" s="951" t="s">
        <v>92</v>
      </c>
      <c r="B108" s="952"/>
      <c r="C108" s="189" t="s">
        <v>93</v>
      </c>
      <c r="D108" s="203">
        <v>3</v>
      </c>
      <c r="E108" s="191">
        <v>3</v>
      </c>
      <c r="F108" s="191">
        <v>3</v>
      </c>
      <c r="G108" s="191"/>
      <c r="H108" s="191"/>
      <c r="I108" s="191"/>
    </row>
    <row r="109" spans="1:9" ht="50.25" thickBot="1" x14ac:dyDescent="0.3">
      <c r="A109" s="919"/>
      <c r="B109" s="921"/>
      <c r="C109" s="189" t="s">
        <v>94</v>
      </c>
      <c r="D109" s="237">
        <v>0</v>
      </c>
      <c r="E109" s="237">
        <v>11780</v>
      </c>
      <c r="F109" s="237">
        <v>11780</v>
      </c>
      <c r="G109" s="191"/>
      <c r="H109" s="191"/>
      <c r="I109" s="191"/>
    </row>
    <row r="110" spans="1:9" ht="17.25" thickBot="1" x14ac:dyDescent="0.3">
      <c r="A110" s="929" t="s">
        <v>95</v>
      </c>
      <c r="B110" s="930"/>
      <c r="C110" s="189"/>
      <c r="D110" s="189"/>
      <c r="E110" s="189"/>
      <c r="F110" s="191"/>
      <c r="G110" s="191"/>
      <c r="H110" s="191"/>
      <c r="I110" s="191"/>
    </row>
    <row r="111" spans="1:9" ht="60.75" customHeight="1" thickBot="1" x14ac:dyDescent="0.3">
      <c r="A111" s="929" t="s">
        <v>96</v>
      </c>
      <c r="B111" s="931"/>
      <c r="C111" s="930"/>
      <c r="D111" s="189"/>
      <c r="E111" s="189"/>
      <c r="F111" s="191"/>
      <c r="G111" s="193">
        <f>SUM(Shirak!C29:C32)</f>
        <v>27125</v>
      </c>
      <c r="H111" s="193">
        <f>SUM(Shirak!D29:D32)</f>
        <v>64500</v>
      </c>
      <c r="I111" s="193">
        <f>SUM(Shirak!E29:E32)</f>
        <v>75200</v>
      </c>
    </row>
    <row r="112" spans="1:9" ht="40.5" customHeight="1" thickBot="1" x14ac:dyDescent="0.3">
      <c r="A112" s="929" t="s">
        <v>97</v>
      </c>
      <c r="B112" s="930"/>
      <c r="C112" s="118">
        <f>I111</f>
        <v>75200</v>
      </c>
      <c r="D112" s="198"/>
      <c r="E112" s="198"/>
      <c r="F112" s="191"/>
      <c r="G112" s="191"/>
      <c r="H112" s="191"/>
      <c r="I112" s="191"/>
    </row>
    <row r="113" spans="1:9" ht="64.5" customHeight="1" thickBot="1" x14ac:dyDescent="0.3">
      <c r="A113" s="929" t="s">
        <v>98</v>
      </c>
      <c r="B113" s="930"/>
      <c r="C113" s="189"/>
      <c r="D113" s="189"/>
      <c r="E113" s="189"/>
      <c r="F113" s="191"/>
      <c r="G113" s="191"/>
      <c r="H113" s="191"/>
      <c r="I113" s="191"/>
    </row>
    <row r="114" spans="1:9" ht="17.25" thickBot="1" x14ac:dyDescent="0.3">
      <c r="A114" s="1006" t="s">
        <v>80</v>
      </c>
      <c r="B114" s="1001"/>
      <c r="C114" s="1001"/>
      <c r="D114" s="1001"/>
      <c r="E114" s="1001"/>
      <c r="F114" s="1001"/>
      <c r="G114" s="1001"/>
      <c r="H114" s="1001"/>
      <c r="I114" s="1002"/>
    </row>
    <row r="115" spans="1:9" ht="17.25" thickBot="1" x14ac:dyDescent="0.3">
      <c r="A115" s="929" t="s">
        <v>235</v>
      </c>
      <c r="B115" s="931"/>
      <c r="C115" s="931"/>
      <c r="D115" s="931"/>
      <c r="E115" s="931"/>
      <c r="F115" s="931"/>
      <c r="G115" s="931"/>
      <c r="H115" s="931"/>
      <c r="I115" s="930"/>
    </row>
    <row r="116" spans="1:9" ht="17.25" thickBot="1" x14ac:dyDescent="0.3">
      <c r="A116" s="1006" t="s">
        <v>81</v>
      </c>
      <c r="B116" s="1001"/>
      <c r="C116" s="1001"/>
      <c r="D116" s="1001"/>
      <c r="E116" s="1001"/>
      <c r="F116" s="1001"/>
      <c r="G116" s="1001"/>
      <c r="H116" s="1001"/>
      <c r="I116" s="1002"/>
    </row>
    <row r="117" spans="1:9" ht="17.25" thickBot="1" x14ac:dyDescent="0.3">
      <c r="A117" s="929" t="s">
        <v>99</v>
      </c>
      <c r="B117" s="931"/>
      <c r="C117" s="931"/>
      <c r="D117" s="931"/>
      <c r="E117" s="931"/>
      <c r="F117" s="931"/>
      <c r="G117" s="931"/>
      <c r="H117" s="931"/>
      <c r="I117" s="930"/>
    </row>
    <row r="118" spans="1:9" x14ac:dyDescent="0.25">
      <c r="A118" s="932" t="s">
        <v>68</v>
      </c>
      <c r="B118" s="933"/>
      <c r="C118" s="938" t="s">
        <v>38</v>
      </c>
      <c r="D118" s="939"/>
      <c r="E118" s="939"/>
      <c r="F118" s="939"/>
      <c r="G118" s="939"/>
      <c r="H118" s="939"/>
      <c r="I118" s="940"/>
    </row>
    <row r="119" spans="1:9" x14ac:dyDescent="0.25">
      <c r="A119" s="934"/>
      <c r="B119" s="935"/>
      <c r="C119" s="941" t="s">
        <v>134</v>
      </c>
      <c r="D119" s="942"/>
      <c r="E119" s="942"/>
      <c r="F119" s="943"/>
      <c r="G119" s="943"/>
      <c r="H119" s="943"/>
      <c r="I119" s="944"/>
    </row>
    <row r="120" spans="1:9" ht="17.25" thickBot="1" x14ac:dyDescent="0.3">
      <c r="A120" s="936"/>
      <c r="B120" s="937"/>
      <c r="C120" s="925" t="s">
        <v>89</v>
      </c>
      <c r="D120" s="926"/>
      <c r="E120" s="926"/>
      <c r="F120" s="927"/>
      <c r="G120" s="927"/>
      <c r="H120" s="927"/>
      <c r="I120" s="928"/>
    </row>
    <row r="121" spans="1:9" ht="17.25" thickBot="1" x14ac:dyDescent="0.3">
      <c r="A121" s="116" t="s">
        <v>126</v>
      </c>
      <c r="B121" s="191" t="s">
        <v>91</v>
      </c>
      <c r="C121" s="919" t="s">
        <v>135</v>
      </c>
      <c r="D121" s="920"/>
      <c r="E121" s="920"/>
      <c r="F121" s="920"/>
      <c r="G121" s="920"/>
      <c r="H121" s="920"/>
      <c r="I121" s="921"/>
    </row>
    <row r="122" spans="1:9" ht="66.75" thickBot="1" x14ac:dyDescent="0.3">
      <c r="A122" s="929" t="s">
        <v>92</v>
      </c>
      <c r="B122" s="930"/>
      <c r="C122" s="189" t="s">
        <v>136</v>
      </c>
      <c r="D122" s="203" t="s">
        <v>409</v>
      </c>
      <c r="E122" s="189"/>
      <c r="F122" s="191"/>
      <c r="G122" s="191"/>
      <c r="H122" s="191"/>
      <c r="I122" s="191"/>
    </row>
    <row r="123" spans="1:9" ht="17.25" thickBot="1" x14ac:dyDescent="0.3">
      <c r="A123" s="929" t="s">
        <v>95</v>
      </c>
      <c r="B123" s="930"/>
      <c r="C123" s="189"/>
      <c r="D123" s="189"/>
      <c r="E123" s="189"/>
      <c r="F123" s="191"/>
      <c r="G123" s="191"/>
      <c r="H123" s="191"/>
      <c r="I123" s="191"/>
    </row>
    <row r="124" spans="1:9" ht="61.5" customHeight="1" thickBot="1" x14ac:dyDescent="0.3">
      <c r="A124" s="929" t="s">
        <v>96</v>
      </c>
      <c r="B124" s="931"/>
      <c r="C124" s="930"/>
      <c r="D124" s="189"/>
      <c r="E124" s="189"/>
      <c r="F124" s="191"/>
      <c r="G124" s="117">
        <f>SUM(Shirak!C24:C31)</f>
        <v>37500</v>
      </c>
      <c r="H124" s="117">
        <f>SUM(Shirak!D24:D31)</f>
        <v>150000</v>
      </c>
      <c r="I124" s="117">
        <f>SUM(Shirak!E24:E31)</f>
        <v>200700</v>
      </c>
    </row>
    <row r="125" spans="1:9" ht="43.5" customHeight="1" thickBot="1" x14ac:dyDescent="0.3">
      <c r="A125" s="929" t="s">
        <v>97</v>
      </c>
      <c r="B125" s="930"/>
      <c r="C125" s="199">
        <f>I124</f>
        <v>200700</v>
      </c>
      <c r="D125" s="199"/>
      <c r="E125" s="199"/>
      <c r="F125" s="191"/>
      <c r="G125" s="191"/>
      <c r="H125" s="191"/>
      <c r="I125" s="191"/>
    </row>
    <row r="126" spans="1:9" ht="95.25" customHeight="1" thickBot="1" x14ac:dyDescent="0.3">
      <c r="A126" s="929" t="s">
        <v>98</v>
      </c>
      <c r="B126" s="930"/>
      <c r="C126" s="189"/>
      <c r="D126" s="189"/>
      <c r="E126" s="189"/>
      <c r="F126" s="191"/>
      <c r="G126" s="191"/>
      <c r="H126" s="191"/>
      <c r="I126" s="191"/>
    </row>
    <row r="127" spans="1:9" x14ac:dyDescent="0.25">
      <c r="A127" s="916" t="s">
        <v>80</v>
      </c>
      <c r="B127" s="917"/>
      <c r="C127" s="917"/>
      <c r="D127" s="917"/>
      <c r="E127" s="917"/>
      <c r="F127" s="917"/>
      <c r="G127" s="917"/>
      <c r="H127" s="917"/>
      <c r="I127" s="918"/>
    </row>
    <row r="128" spans="1:9" ht="17.25" thickBot="1" x14ac:dyDescent="0.3">
      <c r="A128" s="919" t="s">
        <v>233</v>
      </c>
      <c r="B128" s="920"/>
      <c r="C128" s="920"/>
      <c r="D128" s="920"/>
      <c r="E128" s="920"/>
      <c r="F128" s="920"/>
      <c r="G128" s="920"/>
      <c r="H128" s="920"/>
      <c r="I128" s="921"/>
    </row>
    <row r="129" spans="1:9" x14ac:dyDescent="0.25">
      <c r="A129" s="916" t="s">
        <v>81</v>
      </c>
      <c r="B129" s="917"/>
      <c r="C129" s="917"/>
      <c r="D129" s="917"/>
      <c r="E129" s="917"/>
      <c r="F129" s="917"/>
      <c r="G129" s="917"/>
      <c r="H129" s="917"/>
      <c r="I129" s="918"/>
    </row>
    <row r="130" spans="1:9" ht="17.25" thickBot="1" x14ac:dyDescent="0.3">
      <c r="A130" s="919" t="s">
        <v>99</v>
      </c>
      <c r="B130" s="920"/>
      <c r="C130" s="920"/>
      <c r="D130" s="920"/>
      <c r="E130" s="920"/>
      <c r="F130" s="920"/>
      <c r="G130" s="920"/>
      <c r="H130" s="920"/>
      <c r="I130" s="921"/>
    </row>
    <row r="131" spans="1:9" x14ac:dyDescent="0.25">
      <c r="A131" s="639" t="s">
        <v>68</v>
      </c>
      <c r="B131" s="640"/>
      <c r="C131" s="643" t="s">
        <v>38</v>
      </c>
      <c r="D131" s="644"/>
      <c r="E131" s="644"/>
      <c r="F131" s="644"/>
      <c r="G131" s="644"/>
      <c r="H131" s="644"/>
      <c r="I131" s="645"/>
    </row>
    <row r="132" spans="1:9" x14ac:dyDescent="0.25">
      <c r="A132" s="641"/>
      <c r="B132" s="642"/>
      <c r="C132" s="646" t="s">
        <v>102</v>
      </c>
      <c r="D132" s="647"/>
      <c r="E132" s="647"/>
      <c r="F132" s="647"/>
      <c r="G132" s="647"/>
      <c r="H132" s="647"/>
      <c r="I132" s="648"/>
    </row>
    <row r="133" spans="1:9" x14ac:dyDescent="0.25">
      <c r="A133" s="603" t="s">
        <v>103</v>
      </c>
      <c r="B133" s="605" t="s">
        <v>91</v>
      </c>
      <c r="C133" s="607" t="s">
        <v>72</v>
      </c>
      <c r="D133" s="608"/>
      <c r="E133" s="608"/>
      <c r="F133" s="608"/>
      <c r="G133" s="608"/>
      <c r="H133" s="608"/>
      <c r="I133" s="609"/>
    </row>
    <row r="134" spans="1:9" ht="17.25" thickBot="1" x14ac:dyDescent="0.3">
      <c r="A134" s="604"/>
      <c r="B134" s="606"/>
      <c r="C134" s="610" t="s">
        <v>104</v>
      </c>
      <c r="D134" s="611"/>
      <c r="E134" s="611"/>
      <c r="F134" s="611"/>
      <c r="G134" s="611"/>
      <c r="H134" s="611"/>
      <c r="I134" s="612"/>
    </row>
    <row r="135" spans="1:9" ht="66" x14ac:dyDescent="0.25">
      <c r="A135" s="601" t="s">
        <v>92</v>
      </c>
      <c r="B135" s="602"/>
      <c r="C135" s="51" t="s">
        <v>105</v>
      </c>
      <c r="D135" s="85">
        <v>41</v>
      </c>
      <c r="E135" s="85">
        <v>41</v>
      </c>
      <c r="F135" s="85">
        <v>41</v>
      </c>
      <c r="G135" s="53"/>
      <c r="H135" s="53"/>
      <c r="I135" s="54"/>
    </row>
    <row r="136" spans="1:9" ht="116.25" thickBot="1" x14ac:dyDescent="0.3">
      <c r="A136" s="599" t="s">
        <v>95</v>
      </c>
      <c r="B136" s="600"/>
      <c r="C136" s="55" t="s">
        <v>106</v>
      </c>
      <c r="D136" s="55"/>
      <c r="E136" s="55"/>
      <c r="F136" s="56">
        <v>100</v>
      </c>
      <c r="G136" s="57"/>
      <c r="H136" s="57"/>
      <c r="I136" s="58"/>
    </row>
    <row r="137" spans="1:9" ht="58.5" customHeight="1" thickBot="1" x14ac:dyDescent="0.3">
      <c r="A137" s="591" t="s">
        <v>107</v>
      </c>
      <c r="B137" s="592"/>
      <c r="C137" s="592"/>
      <c r="D137" s="177"/>
      <c r="E137" s="177"/>
      <c r="F137" s="60"/>
      <c r="G137" s="61">
        <f>Shirak!C37</f>
        <v>5400</v>
      </c>
      <c r="H137" s="61">
        <f>Shirak!D37</f>
        <v>5400</v>
      </c>
      <c r="I137" s="61">
        <f>Shirak!E37</f>
        <v>5400</v>
      </c>
    </row>
    <row r="138" spans="1:9" ht="61.5" customHeight="1" thickBot="1" x14ac:dyDescent="0.3">
      <c r="A138" s="593" t="s">
        <v>108</v>
      </c>
      <c r="B138" s="594"/>
      <c r="C138" s="61">
        <f>I137</f>
        <v>5400</v>
      </c>
      <c r="D138" s="62"/>
      <c r="E138" s="62"/>
      <c r="F138" s="60"/>
      <c r="G138" s="63"/>
      <c r="H138" s="63"/>
      <c r="I138" s="64"/>
    </row>
    <row r="139" spans="1:9" ht="101.25" customHeight="1" thickBot="1" x14ac:dyDescent="0.3">
      <c r="A139" s="593" t="s">
        <v>109</v>
      </c>
      <c r="B139" s="594"/>
      <c r="C139" s="174"/>
      <c r="D139" s="174"/>
      <c r="E139" s="174"/>
      <c r="F139" s="60"/>
      <c r="G139" s="63"/>
      <c r="H139" s="63"/>
      <c r="I139" s="64"/>
    </row>
    <row r="140" spans="1:9" x14ac:dyDescent="0.25">
      <c r="A140" s="595" t="s">
        <v>80</v>
      </c>
      <c r="B140" s="596"/>
      <c r="C140" s="596"/>
      <c r="D140" s="596"/>
      <c r="E140" s="596"/>
      <c r="F140" s="596"/>
      <c r="G140" s="597"/>
      <c r="H140" s="597"/>
      <c r="I140" s="598"/>
    </row>
    <row r="141" spans="1:9" ht="17.25" thickBot="1" x14ac:dyDescent="0.3">
      <c r="A141" s="587" t="s">
        <v>234</v>
      </c>
      <c r="B141" s="588"/>
      <c r="C141" s="588"/>
      <c r="D141" s="588"/>
      <c r="E141" s="588"/>
      <c r="F141" s="588"/>
      <c r="G141" s="589"/>
      <c r="H141" s="589"/>
      <c r="I141" s="590"/>
    </row>
    <row r="142" spans="1:9" x14ac:dyDescent="0.25">
      <c r="A142" s="595" t="s">
        <v>81</v>
      </c>
      <c r="B142" s="596"/>
      <c r="C142" s="596"/>
      <c r="D142" s="596"/>
      <c r="E142" s="596"/>
      <c r="F142" s="596"/>
      <c r="G142" s="597"/>
      <c r="H142" s="597"/>
      <c r="I142" s="598"/>
    </row>
    <row r="143" spans="1:9" ht="17.25" thickBot="1" x14ac:dyDescent="0.3">
      <c r="A143" s="587" t="s">
        <v>99</v>
      </c>
      <c r="B143" s="588"/>
      <c r="C143" s="588"/>
      <c r="D143" s="588"/>
      <c r="E143" s="588"/>
      <c r="F143" s="588"/>
      <c r="G143" s="589"/>
      <c r="H143" s="589"/>
      <c r="I143" s="590"/>
    </row>
    <row r="144" spans="1:9" x14ac:dyDescent="0.25">
      <c r="A144" s="657" t="s">
        <v>68</v>
      </c>
      <c r="B144" s="658"/>
      <c r="C144" s="584" t="s">
        <v>38</v>
      </c>
      <c r="D144" s="585"/>
      <c r="E144" s="585"/>
      <c r="F144" s="585"/>
      <c r="G144" s="585"/>
      <c r="H144" s="585"/>
      <c r="I144" s="586"/>
    </row>
    <row r="145" spans="1:9" x14ac:dyDescent="0.25">
      <c r="A145" s="659"/>
      <c r="B145" s="660"/>
      <c r="C145" s="1007" t="s">
        <v>389</v>
      </c>
      <c r="D145" s="1008"/>
      <c r="E145" s="1008"/>
      <c r="F145" s="1009"/>
      <c r="G145" s="1009"/>
      <c r="H145" s="1009"/>
      <c r="I145" s="1010"/>
    </row>
    <row r="146" spans="1:9" x14ac:dyDescent="0.25">
      <c r="A146" s="582" t="s">
        <v>168</v>
      </c>
      <c r="B146" s="583" t="s">
        <v>112</v>
      </c>
      <c r="C146" s="584" t="s">
        <v>72</v>
      </c>
      <c r="D146" s="585"/>
      <c r="E146" s="585"/>
      <c r="F146" s="585"/>
      <c r="G146" s="585"/>
      <c r="H146" s="585"/>
      <c r="I146" s="586"/>
    </row>
    <row r="147" spans="1:9" ht="33.75" customHeight="1" thickBot="1" x14ac:dyDescent="0.3">
      <c r="A147" s="582"/>
      <c r="B147" s="583"/>
      <c r="C147" s="654" t="s">
        <v>390</v>
      </c>
      <c r="D147" s="655"/>
      <c r="E147" s="655"/>
      <c r="F147" s="655"/>
      <c r="G147" s="655"/>
      <c r="H147" s="655"/>
      <c r="I147" s="656"/>
    </row>
    <row r="148" spans="1:9" ht="50.25" customHeight="1" thickBot="1" x14ac:dyDescent="0.3">
      <c r="A148" s="573" t="s">
        <v>114</v>
      </c>
      <c r="B148" s="574"/>
      <c r="C148" s="186" t="s">
        <v>115</v>
      </c>
      <c r="D148" s="74">
        <v>1</v>
      </c>
      <c r="E148" s="74">
        <v>1</v>
      </c>
      <c r="F148" s="73">
        <v>1</v>
      </c>
      <c r="G148" s="79"/>
      <c r="H148" s="79"/>
      <c r="I148" s="75"/>
    </row>
    <row r="149" spans="1:9" ht="18.75" thickBot="1" x14ac:dyDescent="0.3">
      <c r="A149" s="573" t="s">
        <v>116</v>
      </c>
      <c r="B149" s="574"/>
      <c r="C149" s="186"/>
      <c r="D149" s="76" t="s">
        <v>74</v>
      </c>
      <c r="E149" s="76" t="s">
        <v>74</v>
      </c>
      <c r="F149" s="76" t="s">
        <v>74</v>
      </c>
      <c r="G149" s="1">
        <f>Shirak!C33</f>
        <v>42200</v>
      </c>
      <c r="H149" s="1">
        <f>Shirak!D33</f>
        <v>42200</v>
      </c>
      <c r="I149" s="1">
        <f>Shirak!E33</f>
        <v>42200</v>
      </c>
    </row>
    <row r="150" spans="1:9" ht="17.25" thickBot="1" x14ac:dyDescent="0.3">
      <c r="A150" s="573" t="s">
        <v>117</v>
      </c>
      <c r="B150" s="575"/>
      <c r="C150" s="574"/>
      <c r="D150" s="178"/>
      <c r="E150" s="178"/>
      <c r="F150" s="76"/>
      <c r="G150" s="79"/>
      <c r="H150" s="79"/>
      <c r="I150" s="75"/>
    </row>
    <row r="151" spans="1:9" x14ac:dyDescent="0.25">
      <c r="A151" s="576" t="s">
        <v>118</v>
      </c>
      <c r="B151" s="577"/>
      <c r="C151" s="577"/>
      <c r="D151" s="577"/>
      <c r="E151" s="577"/>
      <c r="F151" s="577"/>
      <c r="G151" s="577"/>
      <c r="H151" s="577"/>
      <c r="I151" s="578"/>
    </row>
    <row r="152" spans="1:9" ht="17.25" thickBot="1" x14ac:dyDescent="0.3">
      <c r="A152" s="579" t="s">
        <v>239</v>
      </c>
      <c r="B152" s="580"/>
      <c r="C152" s="580"/>
      <c r="D152" s="580"/>
      <c r="E152" s="580"/>
      <c r="F152" s="580"/>
      <c r="G152" s="580"/>
      <c r="H152" s="580"/>
      <c r="I152" s="581"/>
    </row>
    <row r="153" spans="1:9" x14ac:dyDescent="0.25">
      <c r="A153" s="543" t="s">
        <v>80</v>
      </c>
      <c r="B153" s="544"/>
      <c r="C153" s="544"/>
      <c r="D153" s="544"/>
      <c r="E153" s="544"/>
      <c r="F153" s="544"/>
      <c r="G153" s="545"/>
      <c r="H153" s="545"/>
      <c r="I153" s="546"/>
    </row>
    <row r="154" spans="1:9" ht="15" customHeight="1" thickBot="1" x14ac:dyDescent="0.3">
      <c r="A154" s="539" t="s">
        <v>120</v>
      </c>
      <c r="B154" s="540"/>
      <c r="C154" s="540"/>
      <c r="D154" s="540"/>
      <c r="E154" s="540"/>
      <c r="F154" s="540"/>
      <c r="G154" s="541"/>
      <c r="H154" s="541"/>
      <c r="I154" s="542"/>
    </row>
    <row r="155" spans="1:9" x14ac:dyDescent="0.25">
      <c r="A155" s="543" t="s">
        <v>81</v>
      </c>
      <c r="B155" s="544"/>
      <c r="C155" s="544"/>
      <c r="D155" s="544"/>
      <c r="E155" s="544"/>
      <c r="F155" s="544"/>
      <c r="G155" s="545"/>
      <c r="H155" s="545"/>
      <c r="I155" s="546"/>
    </row>
    <row r="156" spans="1:9" ht="33.75" customHeight="1" thickBot="1" x14ac:dyDescent="0.3">
      <c r="A156" s="539" t="s">
        <v>121</v>
      </c>
      <c r="B156" s="540"/>
      <c r="C156" s="540"/>
      <c r="D156" s="540"/>
      <c r="E156" s="540"/>
      <c r="F156" s="540"/>
      <c r="G156" s="541"/>
      <c r="H156" s="541"/>
      <c r="I156" s="542"/>
    </row>
    <row r="157" spans="1:9" s="194" customFormat="1" x14ac:dyDescent="0.25">
      <c r="A157" s="543" t="s">
        <v>81</v>
      </c>
      <c r="B157" s="544"/>
      <c r="C157" s="544"/>
      <c r="D157" s="544"/>
      <c r="E157" s="544"/>
      <c r="F157" s="544"/>
      <c r="G157" s="545"/>
      <c r="H157" s="545"/>
      <c r="I157" s="546"/>
    </row>
    <row r="158" spans="1:9" s="194" customFormat="1" ht="17.25" thickBot="1" x14ac:dyDescent="0.3">
      <c r="A158" s="539" t="s">
        <v>99</v>
      </c>
      <c r="B158" s="540"/>
      <c r="C158" s="540"/>
      <c r="D158" s="540"/>
      <c r="E158" s="540"/>
      <c r="F158" s="540"/>
      <c r="G158" s="541"/>
      <c r="H158" s="541"/>
      <c r="I158" s="542"/>
    </row>
    <row r="159" spans="1:9" x14ac:dyDescent="0.3">
      <c r="A159" s="549"/>
      <c r="B159" s="550"/>
      <c r="C159" s="556" t="s">
        <v>137</v>
      </c>
      <c r="D159" s="557"/>
      <c r="E159" s="557"/>
      <c r="F159" s="558"/>
      <c r="G159" s="558"/>
      <c r="H159" s="558"/>
      <c r="I159" s="559"/>
    </row>
    <row r="160" spans="1:9" ht="17.25" thickBot="1" x14ac:dyDescent="0.35">
      <c r="A160" s="551"/>
      <c r="B160" s="552"/>
      <c r="C160" s="560" t="s">
        <v>89</v>
      </c>
      <c r="D160" s="561"/>
      <c r="E160" s="561"/>
      <c r="F160" s="562"/>
      <c r="G160" s="562"/>
      <c r="H160" s="562"/>
      <c r="I160" s="563"/>
    </row>
    <row r="161" spans="1:9" ht="17.25" thickBot="1" x14ac:dyDescent="0.35">
      <c r="A161" s="43" t="s">
        <v>127</v>
      </c>
      <c r="B161" s="263" t="s">
        <v>91</v>
      </c>
      <c r="C161" s="564" t="s">
        <v>137</v>
      </c>
      <c r="D161" s="565"/>
      <c r="E161" s="565"/>
      <c r="F161" s="565"/>
      <c r="G161" s="565"/>
      <c r="H161" s="565"/>
      <c r="I161" s="566"/>
    </row>
    <row r="162" spans="1:9" ht="33.75" thickBot="1" x14ac:dyDescent="0.3">
      <c r="A162" s="929" t="s">
        <v>92</v>
      </c>
      <c r="B162" s="930"/>
      <c r="C162" s="264" t="s">
        <v>138</v>
      </c>
      <c r="D162" s="265">
        <v>0</v>
      </c>
      <c r="E162" s="265">
        <v>4</v>
      </c>
      <c r="F162" s="265">
        <v>6</v>
      </c>
      <c r="G162" s="265"/>
      <c r="H162" s="265"/>
      <c r="I162" s="265"/>
    </row>
    <row r="163" spans="1:9" ht="17.25" thickBot="1" x14ac:dyDescent="0.35">
      <c r="A163" s="567" t="s">
        <v>95</v>
      </c>
      <c r="B163" s="568"/>
      <c r="C163" s="262"/>
      <c r="D163" s="262"/>
      <c r="E163" s="262"/>
      <c r="F163" s="263"/>
      <c r="G163" s="263"/>
      <c r="H163" s="263"/>
      <c r="I163" s="263"/>
    </row>
    <row r="164" spans="1:9" ht="54.75" customHeight="1" thickBot="1" x14ac:dyDescent="0.35">
      <c r="A164" s="567" t="s">
        <v>96</v>
      </c>
      <c r="B164" s="569"/>
      <c r="C164" s="568"/>
      <c r="D164" s="262"/>
      <c r="E164" s="262"/>
      <c r="F164" s="263"/>
      <c r="G164" s="47" t="e">
        <f>Shirak!#REF!</f>
        <v>#REF!</v>
      </c>
      <c r="H164" s="47" t="e">
        <f>Shirak!#REF!</f>
        <v>#REF!</v>
      </c>
      <c r="I164" s="47" t="e">
        <f>Shirak!#REF!</f>
        <v>#REF!</v>
      </c>
    </row>
    <row r="165" spans="1:9" ht="36.75" customHeight="1" thickBot="1" x14ac:dyDescent="0.35">
      <c r="A165" s="567" t="s">
        <v>97</v>
      </c>
      <c r="B165" s="568"/>
      <c r="C165" s="118" t="e">
        <f>I164</f>
        <v>#REF!</v>
      </c>
      <c r="D165" s="48"/>
      <c r="E165" s="48"/>
      <c r="F165" s="263"/>
      <c r="G165" s="263"/>
      <c r="H165" s="263"/>
      <c r="I165" s="263"/>
    </row>
    <row r="166" spans="1:9" ht="88.5" customHeight="1" thickBot="1" x14ac:dyDescent="0.35">
      <c r="A166" s="567" t="s">
        <v>98</v>
      </c>
      <c r="B166" s="568"/>
      <c r="C166" s="262"/>
      <c r="D166" s="262"/>
      <c r="E166" s="262"/>
      <c r="F166" s="263"/>
      <c r="G166" s="263"/>
      <c r="H166" s="263"/>
      <c r="I166" s="263"/>
    </row>
    <row r="167" spans="1:9" x14ac:dyDescent="0.3">
      <c r="A167" s="570" t="s">
        <v>80</v>
      </c>
      <c r="B167" s="571"/>
      <c r="C167" s="571"/>
      <c r="D167" s="571"/>
      <c r="E167" s="571"/>
      <c r="F167" s="571"/>
      <c r="G167" s="571"/>
      <c r="H167" s="571"/>
      <c r="I167" s="572"/>
    </row>
    <row r="168" spans="1:9" ht="17.25" thickBot="1" x14ac:dyDescent="0.35">
      <c r="A168" s="564" t="s">
        <v>439</v>
      </c>
      <c r="B168" s="565"/>
      <c r="C168" s="565"/>
      <c r="D168" s="565"/>
      <c r="E168" s="565"/>
      <c r="F168" s="565"/>
      <c r="G168" s="565"/>
      <c r="H168" s="565"/>
      <c r="I168" s="566"/>
    </row>
    <row r="169" spans="1:9" x14ac:dyDescent="0.3">
      <c r="A169" s="570" t="s">
        <v>81</v>
      </c>
      <c r="B169" s="571"/>
      <c r="C169" s="571"/>
      <c r="D169" s="571"/>
      <c r="E169" s="571"/>
      <c r="F169" s="571"/>
      <c r="G169" s="571"/>
      <c r="H169" s="571"/>
      <c r="I169" s="572"/>
    </row>
    <row r="170" spans="1:9" ht="17.25" thickBot="1" x14ac:dyDescent="0.35">
      <c r="A170" s="564" t="s">
        <v>99</v>
      </c>
      <c r="B170" s="565"/>
      <c r="C170" s="565"/>
      <c r="D170" s="565"/>
      <c r="E170" s="565"/>
      <c r="F170" s="565"/>
      <c r="G170" s="565"/>
      <c r="H170" s="565"/>
      <c r="I170" s="566"/>
    </row>
  </sheetData>
  <mergeCells count="193">
    <mergeCell ref="A167:I167"/>
    <mergeCell ref="A168:I168"/>
    <mergeCell ref="A169:I169"/>
    <mergeCell ref="A170:I170"/>
    <mergeCell ref="A159:B160"/>
    <mergeCell ref="C159:I159"/>
    <mergeCell ref="C160:I160"/>
    <mergeCell ref="C161:I161"/>
    <mergeCell ref="A162:B162"/>
    <mergeCell ref="A163:B163"/>
    <mergeCell ref="A164:C164"/>
    <mergeCell ref="A165:B165"/>
    <mergeCell ref="A166:B166"/>
    <mergeCell ref="A150:C150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41:I141"/>
    <mergeCell ref="A142:I142"/>
    <mergeCell ref="A143:I143"/>
    <mergeCell ref="A135:B135"/>
    <mergeCell ref="A136:B136"/>
    <mergeCell ref="A137:C137"/>
    <mergeCell ref="A138:B138"/>
    <mergeCell ref="A139:B139"/>
    <mergeCell ref="A140:I140"/>
    <mergeCell ref="A131:B132"/>
    <mergeCell ref="C131:I131"/>
    <mergeCell ref="C132:I132"/>
    <mergeCell ref="A133:A134"/>
    <mergeCell ref="B133:B134"/>
    <mergeCell ref="C133:I133"/>
    <mergeCell ref="C134:I134"/>
    <mergeCell ref="A130:I130"/>
    <mergeCell ref="A91:B92"/>
    <mergeCell ref="C91:I91"/>
    <mergeCell ref="C92:I92"/>
    <mergeCell ref="A93:A94"/>
    <mergeCell ref="B93:B94"/>
    <mergeCell ref="C93:I93"/>
    <mergeCell ref="C94:I94"/>
    <mergeCell ref="A127:I127"/>
    <mergeCell ref="A128:I128"/>
    <mergeCell ref="A129:I129"/>
    <mergeCell ref="A124:C124"/>
    <mergeCell ref="A125:B125"/>
    <mergeCell ref="A126:B126"/>
    <mergeCell ref="C104:I104"/>
    <mergeCell ref="C105:I105"/>
    <mergeCell ref="C106:I106"/>
    <mergeCell ref="C107:I107"/>
    <mergeCell ref="A108:B109"/>
    <mergeCell ref="A110:B110"/>
    <mergeCell ref="A111:C111"/>
    <mergeCell ref="A112:B112"/>
    <mergeCell ref="A113:B113"/>
    <mergeCell ref="A104:B106"/>
    <mergeCell ref="A77:I77"/>
    <mergeCell ref="A78:I78"/>
    <mergeCell ref="A79:B79"/>
    <mergeCell ref="C79:I79"/>
    <mergeCell ref="A80:B80"/>
    <mergeCell ref="A81:I81"/>
    <mergeCell ref="A101:I101"/>
    <mergeCell ref="A102:I102"/>
    <mergeCell ref="A103:I103"/>
    <mergeCell ref="A95:B95"/>
    <mergeCell ref="A96:B96"/>
    <mergeCell ref="A97:C97"/>
    <mergeCell ref="A98:B98"/>
    <mergeCell ref="A99:B99"/>
    <mergeCell ref="A100:I100"/>
    <mergeCell ref="A82:I82"/>
    <mergeCell ref="A83:I83"/>
    <mergeCell ref="C121:I121"/>
    <mergeCell ref="A122:B122"/>
    <mergeCell ref="A123:B123"/>
    <mergeCell ref="A118:B120"/>
    <mergeCell ref="C118:I118"/>
    <mergeCell ref="C119:I119"/>
    <mergeCell ref="C120:I120"/>
    <mergeCell ref="A114:I114"/>
    <mergeCell ref="A115:I115"/>
    <mergeCell ref="A116:I116"/>
    <mergeCell ref="A117:I117"/>
    <mergeCell ref="A68:I68"/>
    <mergeCell ref="A69:I69"/>
    <mergeCell ref="A70:I70"/>
    <mergeCell ref="A85:I85"/>
    <mergeCell ref="A87:I87"/>
    <mergeCell ref="A88:C90"/>
    <mergeCell ref="D88:I88"/>
    <mergeCell ref="D89:F89"/>
    <mergeCell ref="G89:I89"/>
    <mergeCell ref="A76:I76"/>
    <mergeCell ref="A71:B73"/>
    <mergeCell ref="C71:I71"/>
    <mergeCell ref="C72:I72"/>
    <mergeCell ref="C73:I73"/>
    <mergeCell ref="C74:I74"/>
    <mergeCell ref="A75:B75"/>
    <mergeCell ref="A63:I63"/>
    <mergeCell ref="A64:I64"/>
    <mergeCell ref="A65:B65"/>
    <mergeCell ref="C65:I65"/>
    <mergeCell ref="A66:B66"/>
    <mergeCell ref="A67:I67"/>
    <mergeCell ref="A59:A60"/>
    <mergeCell ref="B59:B60"/>
    <mergeCell ref="C59:I59"/>
    <mergeCell ref="C60:I60"/>
    <mergeCell ref="A61:B61"/>
    <mergeCell ref="A62:I62"/>
    <mergeCell ref="A52:B52"/>
    <mergeCell ref="A53:I53"/>
    <mergeCell ref="A54:I54"/>
    <mergeCell ref="A55:I55"/>
    <mergeCell ref="A56:I56"/>
    <mergeCell ref="A57:B58"/>
    <mergeCell ref="C57:I57"/>
    <mergeCell ref="C58:I58"/>
    <mergeCell ref="A47:B47"/>
    <mergeCell ref="A48:I48"/>
    <mergeCell ref="A49:I49"/>
    <mergeCell ref="A50:I50"/>
    <mergeCell ref="A51:B51"/>
    <mergeCell ref="C51:I51"/>
    <mergeCell ref="A43:B44"/>
    <mergeCell ref="C43:I43"/>
    <mergeCell ref="C44:I44"/>
    <mergeCell ref="A45:A46"/>
    <mergeCell ref="B45:B46"/>
    <mergeCell ref="C45:I45"/>
    <mergeCell ref="C46:I46"/>
    <mergeCell ref="A34:I34"/>
    <mergeCell ref="A35:I35"/>
    <mergeCell ref="A36:I36"/>
    <mergeCell ref="A38:I38"/>
    <mergeCell ref="A40:C42"/>
    <mergeCell ref="D40:I40"/>
    <mergeCell ref="D41:F41"/>
    <mergeCell ref="G41:I41"/>
    <mergeCell ref="A28:B28"/>
    <mergeCell ref="A29:B29"/>
    <mergeCell ref="A30:C30"/>
    <mergeCell ref="A31:I31"/>
    <mergeCell ref="A32:I32"/>
    <mergeCell ref="A33:I33"/>
    <mergeCell ref="A24:B25"/>
    <mergeCell ref="C24:I24"/>
    <mergeCell ref="C25:I25"/>
    <mergeCell ref="A26:A27"/>
    <mergeCell ref="B26:B27"/>
    <mergeCell ref="C26:I26"/>
    <mergeCell ref="C27:I27"/>
    <mergeCell ref="A21:I21"/>
    <mergeCell ref="A22:I22"/>
    <mergeCell ref="A23:I23"/>
    <mergeCell ref="A15:B15"/>
    <mergeCell ref="A16:B16"/>
    <mergeCell ref="A17:C17"/>
    <mergeCell ref="A18:I18"/>
    <mergeCell ref="A19:I19"/>
    <mergeCell ref="A20:I20"/>
    <mergeCell ref="A11:B12"/>
    <mergeCell ref="C11:I11"/>
    <mergeCell ref="C12:I12"/>
    <mergeCell ref="A13:A14"/>
    <mergeCell ref="B13:B14"/>
    <mergeCell ref="C13:I13"/>
    <mergeCell ref="C14:I14"/>
    <mergeCell ref="A1:I1"/>
    <mergeCell ref="A3:I3"/>
    <mergeCell ref="A4:I4"/>
    <mergeCell ref="A6:I6"/>
    <mergeCell ref="A8:C10"/>
    <mergeCell ref="D8:I8"/>
    <mergeCell ref="D9:F9"/>
    <mergeCell ref="G9:I9"/>
  </mergeCells>
  <pageMargins left="0.2" right="0.19" top="0.17" bottom="0.17" header="0.31496062992125984" footer="0.2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G47" workbookViewId="0">
      <selection activeCell="L50" sqref="A1:XFD1048576"/>
    </sheetView>
  </sheetViews>
  <sheetFormatPr defaultRowHeight="16.5" x14ac:dyDescent="0.25"/>
  <cols>
    <col min="1" max="1" width="11.42578125" style="123" customWidth="1"/>
    <col min="2" max="2" width="18.28515625" style="123" customWidth="1"/>
    <col min="3" max="3" width="21" style="123" customWidth="1"/>
    <col min="4" max="6" width="16" style="123" customWidth="1"/>
    <col min="7" max="7" width="17" style="123" customWidth="1"/>
    <col min="8" max="9" width="15.28515625" style="123" customWidth="1"/>
    <col min="10" max="10" width="17" style="123" customWidth="1"/>
    <col min="11" max="11" width="10.7109375" style="123" bestFit="1" customWidth="1"/>
    <col min="12" max="12" width="9.140625" style="123"/>
    <col min="13" max="13" width="10.28515625" style="123" bestFit="1" customWidth="1"/>
    <col min="14" max="258" width="9.140625" style="123"/>
    <col min="259" max="259" width="11.42578125" style="123" customWidth="1"/>
    <col min="260" max="260" width="15.140625" style="123" customWidth="1"/>
    <col min="261" max="261" width="19.85546875" style="123" customWidth="1"/>
    <col min="262" max="263" width="16" style="123" customWidth="1"/>
    <col min="264" max="264" width="17" style="123" customWidth="1"/>
    <col min="265" max="265" width="15.28515625" style="123" customWidth="1"/>
    <col min="266" max="266" width="17" style="123" customWidth="1"/>
    <col min="267" max="267" width="15.42578125" style="123" customWidth="1"/>
    <col min="268" max="268" width="9.140625" style="123"/>
    <col min="269" max="269" width="10.28515625" style="123" bestFit="1" customWidth="1"/>
    <col min="270" max="514" width="9.140625" style="123"/>
    <col min="515" max="515" width="11.42578125" style="123" customWidth="1"/>
    <col min="516" max="516" width="15.140625" style="123" customWidth="1"/>
    <col min="517" max="517" width="19.85546875" style="123" customWidth="1"/>
    <col min="518" max="519" width="16" style="123" customWidth="1"/>
    <col min="520" max="520" width="17" style="123" customWidth="1"/>
    <col min="521" max="521" width="15.28515625" style="123" customWidth="1"/>
    <col min="522" max="522" width="17" style="123" customWidth="1"/>
    <col min="523" max="523" width="15.42578125" style="123" customWidth="1"/>
    <col min="524" max="524" width="9.140625" style="123"/>
    <col min="525" max="525" width="10.28515625" style="123" bestFit="1" customWidth="1"/>
    <col min="526" max="770" width="9.140625" style="123"/>
    <col min="771" max="771" width="11.42578125" style="123" customWidth="1"/>
    <col min="772" max="772" width="15.140625" style="123" customWidth="1"/>
    <col min="773" max="773" width="19.85546875" style="123" customWidth="1"/>
    <col min="774" max="775" width="16" style="123" customWidth="1"/>
    <col min="776" max="776" width="17" style="123" customWidth="1"/>
    <col min="777" max="777" width="15.28515625" style="123" customWidth="1"/>
    <col min="778" max="778" width="17" style="123" customWidth="1"/>
    <col min="779" max="779" width="15.42578125" style="123" customWidth="1"/>
    <col min="780" max="780" width="9.140625" style="123"/>
    <col min="781" max="781" width="10.28515625" style="123" bestFit="1" customWidth="1"/>
    <col min="782" max="1026" width="9.140625" style="123"/>
    <col min="1027" max="1027" width="11.42578125" style="123" customWidth="1"/>
    <col min="1028" max="1028" width="15.140625" style="123" customWidth="1"/>
    <col min="1029" max="1029" width="19.85546875" style="123" customWidth="1"/>
    <col min="1030" max="1031" width="16" style="123" customWidth="1"/>
    <col min="1032" max="1032" width="17" style="123" customWidth="1"/>
    <col min="1033" max="1033" width="15.28515625" style="123" customWidth="1"/>
    <col min="1034" max="1034" width="17" style="123" customWidth="1"/>
    <col min="1035" max="1035" width="15.42578125" style="123" customWidth="1"/>
    <col min="1036" max="1036" width="9.140625" style="123"/>
    <col min="1037" max="1037" width="10.28515625" style="123" bestFit="1" customWidth="1"/>
    <col min="1038" max="1282" width="9.140625" style="123"/>
    <col min="1283" max="1283" width="11.42578125" style="123" customWidth="1"/>
    <col min="1284" max="1284" width="15.140625" style="123" customWidth="1"/>
    <col min="1285" max="1285" width="19.85546875" style="123" customWidth="1"/>
    <col min="1286" max="1287" width="16" style="123" customWidth="1"/>
    <col min="1288" max="1288" width="17" style="123" customWidth="1"/>
    <col min="1289" max="1289" width="15.28515625" style="123" customWidth="1"/>
    <col min="1290" max="1290" width="17" style="123" customWidth="1"/>
    <col min="1291" max="1291" width="15.42578125" style="123" customWidth="1"/>
    <col min="1292" max="1292" width="9.140625" style="123"/>
    <col min="1293" max="1293" width="10.28515625" style="123" bestFit="1" customWidth="1"/>
    <col min="1294" max="1538" width="9.140625" style="123"/>
    <col min="1539" max="1539" width="11.42578125" style="123" customWidth="1"/>
    <col min="1540" max="1540" width="15.140625" style="123" customWidth="1"/>
    <col min="1541" max="1541" width="19.85546875" style="123" customWidth="1"/>
    <col min="1542" max="1543" width="16" style="123" customWidth="1"/>
    <col min="1544" max="1544" width="17" style="123" customWidth="1"/>
    <col min="1545" max="1545" width="15.28515625" style="123" customWidth="1"/>
    <col min="1546" max="1546" width="17" style="123" customWidth="1"/>
    <col min="1547" max="1547" width="15.42578125" style="123" customWidth="1"/>
    <col min="1548" max="1548" width="9.140625" style="123"/>
    <col min="1549" max="1549" width="10.28515625" style="123" bestFit="1" customWidth="1"/>
    <col min="1550" max="1794" width="9.140625" style="123"/>
    <col min="1795" max="1795" width="11.42578125" style="123" customWidth="1"/>
    <col min="1796" max="1796" width="15.140625" style="123" customWidth="1"/>
    <col min="1797" max="1797" width="19.85546875" style="123" customWidth="1"/>
    <col min="1798" max="1799" width="16" style="123" customWidth="1"/>
    <col min="1800" max="1800" width="17" style="123" customWidth="1"/>
    <col min="1801" max="1801" width="15.28515625" style="123" customWidth="1"/>
    <col min="1802" max="1802" width="17" style="123" customWidth="1"/>
    <col min="1803" max="1803" width="15.42578125" style="123" customWidth="1"/>
    <col min="1804" max="1804" width="9.140625" style="123"/>
    <col min="1805" max="1805" width="10.28515625" style="123" bestFit="1" customWidth="1"/>
    <col min="1806" max="2050" width="9.140625" style="123"/>
    <col min="2051" max="2051" width="11.42578125" style="123" customWidth="1"/>
    <col min="2052" max="2052" width="15.140625" style="123" customWidth="1"/>
    <col min="2053" max="2053" width="19.85546875" style="123" customWidth="1"/>
    <col min="2054" max="2055" width="16" style="123" customWidth="1"/>
    <col min="2056" max="2056" width="17" style="123" customWidth="1"/>
    <col min="2057" max="2057" width="15.28515625" style="123" customWidth="1"/>
    <col min="2058" max="2058" width="17" style="123" customWidth="1"/>
    <col min="2059" max="2059" width="15.42578125" style="123" customWidth="1"/>
    <col min="2060" max="2060" width="9.140625" style="123"/>
    <col min="2061" max="2061" width="10.28515625" style="123" bestFit="1" customWidth="1"/>
    <col min="2062" max="2306" width="9.140625" style="123"/>
    <col min="2307" max="2307" width="11.42578125" style="123" customWidth="1"/>
    <col min="2308" max="2308" width="15.140625" style="123" customWidth="1"/>
    <col min="2309" max="2309" width="19.85546875" style="123" customWidth="1"/>
    <col min="2310" max="2311" width="16" style="123" customWidth="1"/>
    <col min="2312" max="2312" width="17" style="123" customWidth="1"/>
    <col min="2313" max="2313" width="15.28515625" style="123" customWidth="1"/>
    <col min="2314" max="2314" width="17" style="123" customWidth="1"/>
    <col min="2315" max="2315" width="15.42578125" style="123" customWidth="1"/>
    <col min="2316" max="2316" width="9.140625" style="123"/>
    <col min="2317" max="2317" width="10.28515625" style="123" bestFit="1" customWidth="1"/>
    <col min="2318" max="2562" width="9.140625" style="123"/>
    <col min="2563" max="2563" width="11.42578125" style="123" customWidth="1"/>
    <col min="2564" max="2564" width="15.140625" style="123" customWidth="1"/>
    <col min="2565" max="2565" width="19.85546875" style="123" customWidth="1"/>
    <col min="2566" max="2567" width="16" style="123" customWidth="1"/>
    <col min="2568" max="2568" width="17" style="123" customWidth="1"/>
    <col min="2569" max="2569" width="15.28515625" style="123" customWidth="1"/>
    <col min="2570" max="2570" width="17" style="123" customWidth="1"/>
    <col min="2571" max="2571" width="15.42578125" style="123" customWidth="1"/>
    <col min="2572" max="2572" width="9.140625" style="123"/>
    <col min="2573" max="2573" width="10.28515625" style="123" bestFit="1" customWidth="1"/>
    <col min="2574" max="2818" width="9.140625" style="123"/>
    <col min="2819" max="2819" width="11.42578125" style="123" customWidth="1"/>
    <col min="2820" max="2820" width="15.140625" style="123" customWidth="1"/>
    <col min="2821" max="2821" width="19.85546875" style="123" customWidth="1"/>
    <col min="2822" max="2823" width="16" style="123" customWidth="1"/>
    <col min="2824" max="2824" width="17" style="123" customWidth="1"/>
    <col min="2825" max="2825" width="15.28515625" style="123" customWidth="1"/>
    <col min="2826" max="2826" width="17" style="123" customWidth="1"/>
    <col min="2827" max="2827" width="15.42578125" style="123" customWidth="1"/>
    <col min="2828" max="2828" width="9.140625" style="123"/>
    <col min="2829" max="2829" width="10.28515625" style="123" bestFit="1" customWidth="1"/>
    <col min="2830" max="3074" width="9.140625" style="123"/>
    <col min="3075" max="3075" width="11.42578125" style="123" customWidth="1"/>
    <col min="3076" max="3076" width="15.140625" style="123" customWidth="1"/>
    <col min="3077" max="3077" width="19.85546875" style="123" customWidth="1"/>
    <col min="3078" max="3079" width="16" style="123" customWidth="1"/>
    <col min="3080" max="3080" width="17" style="123" customWidth="1"/>
    <col min="3081" max="3081" width="15.28515625" style="123" customWidth="1"/>
    <col min="3082" max="3082" width="17" style="123" customWidth="1"/>
    <col min="3083" max="3083" width="15.42578125" style="123" customWidth="1"/>
    <col min="3084" max="3084" width="9.140625" style="123"/>
    <col min="3085" max="3085" width="10.28515625" style="123" bestFit="1" customWidth="1"/>
    <col min="3086" max="3330" width="9.140625" style="123"/>
    <col min="3331" max="3331" width="11.42578125" style="123" customWidth="1"/>
    <col min="3332" max="3332" width="15.140625" style="123" customWidth="1"/>
    <col min="3333" max="3333" width="19.85546875" style="123" customWidth="1"/>
    <col min="3334" max="3335" width="16" style="123" customWidth="1"/>
    <col min="3336" max="3336" width="17" style="123" customWidth="1"/>
    <col min="3337" max="3337" width="15.28515625" style="123" customWidth="1"/>
    <col min="3338" max="3338" width="17" style="123" customWidth="1"/>
    <col min="3339" max="3339" width="15.42578125" style="123" customWidth="1"/>
    <col min="3340" max="3340" width="9.140625" style="123"/>
    <col min="3341" max="3341" width="10.28515625" style="123" bestFit="1" customWidth="1"/>
    <col min="3342" max="3586" width="9.140625" style="123"/>
    <col min="3587" max="3587" width="11.42578125" style="123" customWidth="1"/>
    <col min="3588" max="3588" width="15.140625" style="123" customWidth="1"/>
    <col min="3589" max="3589" width="19.85546875" style="123" customWidth="1"/>
    <col min="3590" max="3591" width="16" style="123" customWidth="1"/>
    <col min="3592" max="3592" width="17" style="123" customWidth="1"/>
    <col min="3593" max="3593" width="15.28515625" style="123" customWidth="1"/>
    <col min="3594" max="3594" width="17" style="123" customWidth="1"/>
    <col min="3595" max="3595" width="15.42578125" style="123" customWidth="1"/>
    <col min="3596" max="3596" width="9.140625" style="123"/>
    <col min="3597" max="3597" width="10.28515625" style="123" bestFit="1" customWidth="1"/>
    <col min="3598" max="3842" width="9.140625" style="123"/>
    <col min="3843" max="3843" width="11.42578125" style="123" customWidth="1"/>
    <col min="3844" max="3844" width="15.140625" style="123" customWidth="1"/>
    <col min="3845" max="3845" width="19.85546875" style="123" customWidth="1"/>
    <col min="3846" max="3847" width="16" style="123" customWidth="1"/>
    <col min="3848" max="3848" width="17" style="123" customWidth="1"/>
    <col min="3849" max="3849" width="15.28515625" style="123" customWidth="1"/>
    <col min="3850" max="3850" width="17" style="123" customWidth="1"/>
    <col min="3851" max="3851" width="15.42578125" style="123" customWidth="1"/>
    <col min="3852" max="3852" width="9.140625" style="123"/>
    <col min="3853" max="3853" width="10.28515625" style="123" bestFit="1" customWidth="1"/>
    <col min="3854" max="4098" width="9.140625" style="123"/>
    <col min="4099" max="4099" width="11.42578125" style="123" customWidth="1"/>
    <col min="4100" max="4100" width="15.140625" style="123" customWidth="1"/>
    <col min="4101" max="4101" width="19.85546875" style="123" customWidth="1"/>
    <col min="4102" max="4103" width="16" style="123" customWidth="1"/>
    <col min="4104" max="4104" width="17" style="123" customWidth="1"/>
    <col min="4105" max="4105" width="15.28515625" style="123" customWidth="1"/>
    <col min="4106" max="4106" width="17" style="123" customWidth="1"/>
    <col min="4107" max="4107" width="15.42578125" style="123" customWidth="1"/>
    <col min="4108" max="4108" width="9.140625" style="123"/>
    <col min="4109" max="4109" width="10.28515625" style="123" bestFit="1" customWidth="1"/>
    <col min="4110" max="4354" width="9.140625" style="123"/>
    <col min="4355" max="4355" width="11.42578125" style="123" customWidth="1"/>
    <col min="4356" max="4356" width="15.140625" style="123" customWidth="1"/>
    <col min="4357" max="4357" width="19.85546875" style="123" customWidth="1"/>
    <col min="4358" max="4359" width="16" style="123" customWidth="1"/>
    <col min="4360" max="4360" width="17" style="123" customWidth="1"/>
    <col min="4361" max="4361" width="15.28515625" style="123" customWidth="1"/>
    <col min="4362" max="4362" width="17" style="123" customWidth="1"/>
    <col min="4363" max="4363" width="15.42578125" style="123" customWidth="1"/>
    <col min="4364" max="4364" width="9.140625" style="123"/>
    <col min="4365" max="4365" width="10.28515625" style="123" bestFit="1" customWidth="1"/>
    <col min="4366" max="4610" width="9.140625" style="123"/>
    <col min="4611" max="4611" width="11.42578125" style="123" customWidth="1"/>
    <col min="4612" max="4612" width="15.140625" style="123" customWidth="1"/>
    <col min="4613" max="4613" width="19.85546875" style="123" customWidth="1"/>
    <col min="4614" max="4615" width="16" style="123" customWidth="1"/>
    <col min="4616" max="4616" width="17" style="123" customWidth="1"/>
    <col min="4617" max="4617" width="15.28515625" style="123" customWidth="1"/>
    <col min="4618" max="4618" width="17" style="123" customWidth="1"/>
    <col min="4619" max="4619" width="15.42578125" style="123" customWidth="1"/>
    <col min="4620" max="4620" width="9.140625" style="123"/>
    <col min="4621" max="4621" width="10.28515625" style="123" bestFit="1" customWidth="1"/>
    <col min="4622" max="4866" width="9.140625" style="123"/>
    <col min="4867" max="4867" width="11.42578125" style="123" customWidth="1"/>
    <col min="4868" max="4868" width="15.140625" style="123" customWidth="1"/>
    <col min="4869" max="4869" width="19.85546875" style="123" customWidth="1"/>
    <col min="4870" max="4871" width="16" style="123" customWidth="1"/>
    <col min="4872" max="4872" width="17" style="123" customWidth="1"/>
    <col min="4873" max="4873" width="15.28515625" style="123" customWidth="1"/>
    <col min="4874" max="4874" width="17" style="123" customWidth="1"/>
    <col min="4875" max="4875" width="15.42578125" style="123" customWidth="1"/>
    <col min="4876" max="4876" width="9.140625" style="123"/>
    <col min="4877" max="4877" width="10.28515625" style="123" bestFit="1" customWidth="1"/>
    <col min="4878" max="5122" width="9.140625" style="123"/>
    <col min="5123" max="5123" width="11.42578125" style="123" customWidth="1"/>
    <col min="5124" max="5124" width="15.140625" style="123" customWidth="1"/>
    <col min="5125" max="5125" width="19.85546875" style="123" customWidth="1"/>
    <col min="5126" max="5127" width="16" style="123" customWidth="1"/>
    <col min="5128" max="5128" width="17" style="123" customWidth="1"/>
    <col min="5129" max="5129" width="15.28515625" style="123" customWidth="1"/>
    <col min="5130" max="5130" width="17" style="123" customWidth="1"/>
    <col min="5131" max="5131" width="15.42578125" style="123" customWidth="1"/>
    <col min="5132" max="5132" width="9.140625" style="123"/>
    <col min="5133" max="5133" width="10.28515625" style="123" bestFit="1" customWidth="1"/>
    <col min="5134" max="5378" width="9.140625" style="123"/>
    <col min="5379" max="5379" width="11.42578125" style="123" customWidth="1"/>
    <col min="5380" max="5380" width="15.140625" style="123" customWidth="1"/>
    <col min="5381" max="5381" width="19.85546875" style="123" customWidth="1"/>
    <col min="5382" max="5383" width="16" style="123" customWidth="1"/>
    <col min="5384" max="5384" width="17" style="123" customWidth="1"/>
    <col min="5385" max="5385" width="15.28515625" style="123" customWidth="1"/>
    <col min="5386" max="5386" width="17" style="123" customWidth="1"/>
    <col min="5387" max="5387" width="15.42578125" style="123" customWidth="1"/>
    <col min="5388" max="5388" width="9.140625" style="123"/>
    <col min="5389" max="5389" width="10.28515625" style="123" bestFit="1" customWidth="1"/>
    <col min="5390" max="5634" width="9.140625" style="123"/>
    <col min="5635" max="5635" width="11.42578125" style="123" customWidth="1"/>
    <col min="5636" max="5636" width="15.140625" style="123" customWidth="1"/>
    <col min="5637" max="5637" width="19.85546875" style="123" customWidth="1"/>
    <col min="5638" max="5639" width="16" style="123" customWidth="1"/>
    <col min="5640" max="5640" width="17" style="123" customWidth="1"/>
    <col min="5641" max="5641" width="15.28515625" style="123" customWidth="1"/>
    <col min="5642" max="5642" width="17" style="123" customWidth="1"/>
    <col min="5643" max="5643" width="15.42578125" style="123" customWidth="1"/>
    <col min="5644" max="5644" width="9.140625" style="123"/>
    <col min="5645" max="5645" width="10.28515625" style="123" bestFit="1" customWidth="1"/>
    <col min="5646" max="5890" width="9.140625" style="123"/>
    <col min="5891" max="5891" width="11.42578125" style="123" customWidth="1"/>
    <col min="5892" max="5892" width="15.140625" style="123" customWidth="1"/>
    <col min="5893" max="5893" width="19.85546875" style="123" customWidth="1"/>
    <col min="5894" max="5895" width="16" style="123" customWidth="1"/>
    <col min="5896" max="5896" width="17" style="123" customWidth="1"/>
    <col min="5897" max="5897" width="15.28515625" style="123" customWidth="1"/>
    <col min="5898" max="5898" width="17" style="123" customWidth="1"/>
    <col min="5899" max="5899" width="15.42578125" style="123" customWidth="1"/>
    <col min="5900" max="5900" width="9.140625" style="123"/>
    <col min="5901" max="5901" width="10.28515625" style="123" bestFit="1" customWidth="1"/>
    <col min="5902" max="6146" width="9.140625" style="123"/>
    <col min="6147" max="6147" width="11.42578125" style="123" customWidth="1"/>
    <col min="6148" max="6148" width="15.140625" style="123" customWidth="1"/>
    <col min="6149" max="6149" width="19.85546875" style="123" customWidth="1"/>
    <col min="6150" max="6151" width="16" style="123" customWidth="1"/>
    <col min="6152" max="6152" width="17" style="123" customWidth="1"/>
    <col min="6153" max="6153" width="15.28515625" style="123" customWidth="1"/>
    <col min="6154" max="6154" width="17" style="123" customWidth="1"/>
    <col min="6155" max="6155" width="15.42578125" style="123" customWidth="1"/>
    <col min="6156" max="6156" width="9.140625" style="123"/>
    <col min="6157" max="6157" width="10.28515625" style="123" bestFit="1" customWidth="1"/>
    <col min="6158" max="6402" width="9.140625" style="123"/>
    <col min="6403" max="6403" width="11.42578125" style="123" customWidth="1"/>
    <col min="6404" max="6404" width="15.140625" style="123" customWidth="1"/>
    <col min="6405" max="6405" width="19.85546875" style="123" customWidth="1"/>
    <col min="6406" max="6407" width="16" style="123" customWidth="1"/>
    <col min="6408" max="6408" width="17" style="123" customWidth="1"/>
    <col min="6409" max="6409" width="15.28515625" style="123" customWidth="1"/>
    <col min="6410" max="6410" width="17" style="123" customWidth="1"/>
    <col min="6411" max="6411" width="15.42578125" style="123" customWidth="1"/>
    <col min="6412" max="6412" width="9.140625" style="123"/>
    <col min="6413" max="6413" width="10.28515625" style="123" bestFit="1" customWidth="1"/>
    <col min="6414" max="6658" width="9.140625" style="123"/>
    <col min="6659" max="6659" width="11.42578125" style="123" customWidth="1"/>
    <col min="6660" max="6660" width="15.140625" style="123" customWidth="1"/>
    <col min="6661" max="6661" width="19.85546875" style="123" customWidth="1"/>
    <col min="6662" max="6663" width="16" style="123" customWidth="1"/>
    <col min="6664" max="6664" width="17" style="123" customWidth="1"/>
    <col min="6665" max="6665" width="15.28515625" style="123" customWidth="1"/>
    <col min="6666" max="6666" width="17" style="123" customWidth="1"/>
    <col min="6667" max="6667" width="15.42578125" style="123" customWidth="1"/>
    <col min="6668" max="6668" width="9.140625" style="123"/>
    <col min="6669" max="6669" width="10.28515625" style="123" bestFit="1" customWidth="1"/>
    <col min="6670" max="6914" width="9.140625" style="123"/>
    <col min="6915" max="6915" width="11.42578125" style="123" customWidth="1"/>
    <col min="6916" max="6916" width="15.140625" style="123" customWidth="1"/>
    <col min="6917" max="6917" width="19.85546875" style="123" customWidth="1"/>
    <col min="6918" max="6919" width="16" style="123" customWidth="1"/>
    <col min="6920" max="6920" width="17" style="123" customWidth="1"/>
    <col min="6921" max="6921" width="15.28515625" style="123" customWidth="1"/>
    <col min="6922" max="6922" width="17" style="123" customWidth="1"/>
    <col min="6923" max="6923" width="15.42578125" style="123" customWidth="1"/>
    <col min="6924" max="6924" width="9.140625" style="123"/>
    <col min="6925" max="6925" width="10.28515625" style="123" bestFit="1" customWidth="1"/>
    <col min="6926" max="7170" width="9.140625" style="123"/>
    <col min="7171" max="7171" width="11.42578125" style="123" customWidth="1"/>
    <col min="7172" max="7172" width="15.140625" style="123" customWidth="1"/>
    <col min="7173" max="7173" width="19.85546875" style="123" customWidth="1"/>
    <col min="7174" max="7175" width="16" style="123" customWidth="1"/>
    <col min="7176" max="7176" width="17" style="123" customWidth="1"/>
    <col min="7177" max="7177" width="15.28515625" style="123" customWidth="1"/>
    <col min="7178" max="7178" width="17" style="123" customWidth="1"/>
    <col min="7179" max="7179" width="15.42578125" style="123" customWidth="1"/>
    <col min="7180" max="7180" width="9.140625" style="123"/>
    <col min="7181" max="7181" width="10.28515625" style="123" bestFit="1" customWidth="1"/>
    <col min="7182" max="7426" width="9.140625" style="123"/>
    <col min="7427" max="7427" width="11.42578125" style="123" customWidth="1"/>
    <col min="7428" max="7428" width="15.140625" style="123" customWidth="1"/>
    <col min="7429" max="7429" width="19.85546875" style="123" customWidth="1"/>
    <col min="7430" max="7431" width="16" style="123" customWidth="1"/>
    <col min="7432" max="7432" width="17" style="123" customWidth="1"/>
    <col min="7433" max="7433" width="15.28515625" style="123" customWidth="1"/>
    <col min="7434" max="7434" width="17" style="123" customWidth="1"/>
    <col min="7435" max="7435" width="15.42578125" style="123" customWidth="1"/>
    <col min="7436" max="7436" width="9.140625" style="123"/>
    <col min="7437" max="7437" width="10.28515625" style="123" bestFit="1" customWidth="1"/>
    <col min="7438" max="7682" width="9.140625" style="123"/>
    <col min="7683" max="7683" width="11.42578125" style="123" customWidth="1"/>
    <col min="7684" max="7684" width="15.140625" style="123" customWidth="1"/>
    <col min="7685" max="7685" width="19.85546875" style="123" customWidth="1"/>
    <col min="7686" max="7687" width="16" style="123" customWidth="1"/>
    <col min="7688" max="7688" width="17" style="123" customWidth="1"/>
    <col min="7689" max="7689" width="15.28515625" style="123" customWidth="1"/>
    <col min="7690" max="7690" width="17" style="123" customWidth="1"/>
    <col min="7691" max="7691" width="15.42578125" style="123" customWidth="1"/>
    <col min="7692" max="7692" width="9.140625" style="123"/>
    <col min="7693" max="7693" width="10.28515625" style="123" bestFit="1" customWidth="1"/>
    <col min="7694" max="7938" width="9.140625" style="123"/>
    <col min="7939" max="7939" width="11.42578125" style="123" customWidth="1"/>
    <col min="7940" max="7940" width="15.140625" style="123" customWidth="1"/>
    <col min="7941" max="7941" width="19.85546875" style="123" customWidth="1"/>
    <col min="7942" max="7943" width="16" style="123" customWidth="1"/>
    <col min="7944" max="7944" width="17" style="123" customWidth="1"/>
    <col min="7945" max="7945" width="15.28515625" style="123" customWidth="1"/>
    <col min="7946" max="7946" width="17" style="123" customWidth="1"/>
    <col min="7947" max="7947" width="15.42578125" style="123" customWidth="1"/>
    <col min="7948" max="7948" width="9.140625" style="123"/>
    <col min="7949" max="7949" width="10.28515625" style="123" bestFit="1" customWidth="1"/>
    <col min="7950" max="8194" width="9.140625" style="123"/>
    <col min="8195" max="8195" width="11.42578125" style="123" customWidth="1"/>
    <col min="8196" max="8196" width="15.140625" style="123" customWidth="1"/>
    <col min="8197" max="8197" width="19.85546875" style="123" customWidth="1"/>
    <col min="8198" max="8199" width="16" style="123" customWidth="1"/>
    <col min="8200" max="8200" width="17" style="123" customWidth="1"/>
    <col min="8201" max="8201" width="15.28515625" style="123" customWidth="1"/>
    <col min="8202" max="8202" width="17" style="123" customWidth="1"/>
    <col min="8203" max="8203" width="15.42578125" style="123" customWidth="1"/>
    <col min="8204" max="8204" width="9.140625" style="123"/>
    <col min="8205" max="8205" width="10.28515625" style="123" bestFit="1" customWidth="1"/>
    <col min="8206" max="8450" width="9.140625" style="123"/>
    <col min="8451" max="8451" width="11.42578125" style="123" customWidth="1"/>
    <col min="8452" max="8452" width="15.140625" style="123" customWidth="1"/>
    <col min="8453" max="8453" width="19.85546875" style="123" customWidth="1"/>
    <col min="8454" max="8455" width="16" style="123" customWidth="1"/>
    <col min="8456" max="8456" width="17" style="123" customWidth="1"/>
    <col min="8457" max="8457" width="15.28515625" style="123" customWidth="1"/>
    <col min="8458" max="8458" width="17" style="123" customWidth="1"/>
    <col min="8459" max="8459" width="15.42578125" style="123" customWidth="1"/>
    <col min="8460" max="8460" width="9.140625" style="123"/>
    <col min="8461" max="8461" width="10.28515625" style="123" bestFit="1" customWidth="1"/>
    <col min="8462" max="8706" width="9.140625" style="123"/>
    <col min="8707" max="8707" width="11.42578125" style="123" customWidth="1"/>
    <col min="8708" max="8708" width="15.140625" style="123" customWidth="1"/>
    <col min="8709" max="8709" width="19.85546875" style="123" customWidth="1"/>
    <col min="8710" max="8711" width="16" style="123" customWidth="1"/>
    <col min="8712" max="8712" width="17" style="123" customWidth="1"/>
    <col min="8713" max="8713" width="15.28515625" style="123" customWidth="1"/>
    <col min="8714" max="8714" width="17" style="123" customWidth="1"/>
    <col min="8715" max="8715" width="15.42578125" style="123" customWidth="1"/>
    <col min="8716" max="8716" width="9.140625" style="123"/>
    <col min="8717" max="8717" width="10.28515625" style="123" bestFit="1" customWidth="1"/>
    <col min="8718" max="8962" width="9.140625" style="123"/>
    <col min="8963" max="8963" width="11.42578125" style="123" customWidth="1"/>
    <col min="8964" max="8964" width="15.140625" style="123" customWidth="1"/>
    <col min="8965" max="8965" width="19.85546875" style="123" customWidth="1"/>
    <col min="8966" max="8967" width="16" style="123" customWidth="1"/>
    <col min="8968" max="8968" width="17" style="123" customWidth="1"/>
    <col min="8969" max="8969" width="15.28515625" style="123" customWidth="1"/>
    <col min="8970" max="8970" width="17" style="123" customWidth="1"/>
    <col min="8971" max="8971" width="15.42578125" style="123" customWidth="1"/>
    <col min="8972" max="8972" width="9.140625" style="123"/>
    <col min="8973" max="8973" width="10.28515625" style="123" bestFit="1" customWidth="1"/>
    <col min="8974" max="9218" width="9.140625" style="123"/>
    <col min="9219" max="9219" width="11.42578125" style="123" customWidth="1"/>
    <col min="9220" max="9220" width="15.140625" style="123" customWidth="1"/>
    <col min="9221" max="9221" width="19.85546875" style="123" customWidth="1"/>
    <col min="9222" max="9223" width="16" style="123" customWidth="1"/>
    <col min="9224" max="9224" width="17" style="123" customWidth="1"/>
    <col min="9225" max="9225" width="15.28515625" style="123" customWidth="1"/>
    <col min="9226" max="9226" width="17" style="123" customWidth="1"/>
    <col min="9227" max="9227" width="15.42578125" style="123" customWidth="1"/>
    <col min="9228" max="9228" width="9.140625" style="123"/>
    <col min="9229" max="9229" width="10.28515625" style="123" bestFit="1" customWidth="1"/>
    <col min="9230" max="9474" width="9.140625" style="123"/>
    <col min="9475" max="9475" width="11.42578125" style="123" customWidth="1"/>
    <col min="9476" max="9476" width="15.140625" style="123" customWidth="1"/>
    <col min="9477" max="9477" width="19.85546875" style="123" customWidth="1"/>
    <col min="9478" max="9479" width="16" style="123" customWidth="1"/>
    <col min="9480" max="9480" width="17" style="123" customWidth="1"/>
    <col min="9481" max="9481" width="15.28515625" style="123" customWidth="1"/>
    <col min="9482" max="9482" width="17" style="123" customWidth="1"/>
    <col min="9483" max="9483" width="15.42578125" style="123" customWidth="1"/>
    <col min="9484" max="9484" width="9.140625" style="123"/>
    <col min="9485" max="9485" width="10.28515625" style="123" bestFit="1" customWidth="1"/>
    <col min="9486" max="9730" width="9.140625" style="123"/>
    <col min="9731" max="9731" width="11.42578125" style="123" customWidth="1"/>
    <col min="9732" max="9732" width="15.140625" style="123" customWidth="1"/>
    <col min="9733" max="9733" width="19.85546875" style="123" customWidth="1"/>
    <col min="9734" max="9735" width="16" style="123" customWidth="1"/>
    <col min="9736" max="9736" width="17" style="123" customWidth="1"/>
    <col min="9737" max="9737" width="15.28515625" style="123" customWidth="1"/>
    <col min="9738" max="9738" width="17" style="123" customWidth="1"/>
    <col min="9739" max="9739" width="15.42578125" style="123" customWidth="1"/>
    <col min="9740" max="9740" width="9.140625" style="123"/>
    <col min="9741" max="9741" width="10.28515625" style="123" bestFit="1" customWidth="1"/>
    <col min="9742" max="9986" width="9.140625" style="123"/>
    <col min="9987" max="9987" width="11.42578125" style="123" customWidth="1"/>
    <col min="9988" max="9988" width="15.140625" style="123" customWidth="1"/>
    <col min="9989" max="9989" width="19.85546875" style="123" customWidth="1"/>
    <col min="9990" max="9991" width="16" style="123" customWidth="1"/>
    <col min="9992" max="9992" width="17" style="123" customWidth="1"/>
    <col min="9993" max="9993" width="15.28515625" style="123" customWidth="1"/>
    <col min="9994" max="9994" width="17" style="123" customWidth="1"/>
    <col min="9995" max="9995" width="15.42578125" style="123" customWidth="1"/>
    <col min="9996" max="9996" width="9.140625" style="123"/>
    <col min="9997" max="9997" width="10.28515625" style="123" bestFit="1" customWidth="1"/>
    <col min="9998" max="10242" width="9.140625" style="123"/>
    <col min="10243" max="10243" width="11.42578125" style="123" customWidth="1"/>
    <col min="10244" max="10244" width="15.140625" style="123" customWidth="1"/>
    <col min="10245" max="10245" width="19.85546875" style="123" customWidth="1"/>
    <col min="10246" max="10247" width="16" style="123" customWidth="1"/>
    <col min="10248" max="10248" width="17" style="123" customWidth="1"/>
    <col min="10249" max="10249" width="15.28515625" style="123" customWidth="1"/>
    <col min="10250" max="10250" width="17" style="123" customWidth="1"/>
    <col min="10251" max="10251" width="15.42578125" style="123" customWidth="1"/>
    <col min="10252" max="10252" width="9.140625" style="123"/>
    <col min="10253" max="10253" width="10.28515625" style="123" bestFit="1" customWidth="1"/>
    <col min="10254" max="10498" width="9.140625" style="123"/>
    <col min="10499" max="10499" width="11.42578125" style="123" customWidth="1"/>
    <col min="10500" max="10500" width="15.140625" style="123" customWidth="1"/>
    <col min="10501" max="10501" width="19.85546875" style="123" customWidth="1"/>
    <col min="10502" max="10503" width="16" style="123" customWidth="1"/>
    <col min="10504" max="10504" width="17" style="123" customWidth="1"/>
    <col min="10505" max="10505" width="15.28515625" style="123" customWidth="1"/>
    <col min="10506" max="10506" width="17" style="123" customWidth="1"/>
    <col min="10507" max="10507" width="15.42578125" style="123" customWidth="1"/>
    <col min="10508" max="10508" width="9.140625" style="123"/>
    <col min="10509" max="10509" width="10.28515625" style="123" bestFit="1" customWidth="1"/>
    <col min="10510" max="10754" width="9.140625" style="123"/>
    <col min="10755" max="10755" width="11.42578125" style="123" customWidth="1"/>
    <col min="10756" max="10756" width="15.140625" style="123" customWidth="1"/>
    <col min="10757" max="10757" width="19.85546875" style="123" customWidth="1"/>
    <col min="10758" max="10759" width="16" style="123" customWidth="1"/>
    <col min="10760" max="10760" width="17" style="123" customWidth="1"/>
    <col min="10761" max="10761" width="15.28515625" style="123" customWidth="1"/>
    <col min="10762" max="10762" width="17" style="123" customWidth="1"/>
    <col min="10763" max="10763" width="15.42578125" style="123" customWidth="1"/>
    <col min="10764" max="10764" width="9.140625" style="123"/>
    <col min="10765" max="10765" width="10.28515625" style="123" bestFit="1" customWidth="1"/>
    <col min="10766" max="11010" width="9.140625" style="123"/>
    <col min="11011" max="11011" width="11.42578125" style="123" customWidth="1"/>
    <col min="11012" max="11012" width="15.140625" style="123" customWidth="1"/>
    <col min="11013" max="11013" width="19.85546875" style="123" customWidth="1"/>
    <col min="11014" max="11015" width="16" style="123" customWidth="1"/>
    <col min="11016" max="11016" width="17" style="123" customWidth="1"/>
    <col min="11017" max="11017" width="15.28515625" style="123" customWidth="1"/>
    <col min="11018" max="11018" width="17" style="123" customWidth="1"/>
    <col min="11019" max="11019" width="15.42578125" style="123" customWidth="1"/>
    <col min="11020" max="11020" width="9.140625" style="123"/>
    <col min="11021" max="11021" width="10.28515625" style="123" bestFit="1" customWidth="1"/>
    <col min="11022" max="11266" width="9.140625" style="123"/>
    <col min="11267" max="11267" width="11.42578125" style="123" customWidth="1"/>
    <col min="11268" max="11268" width="15.140625" style="123" customWidth="1"/>
    <col min="11269" max="11269" width="19.85546875" style="123" customWidth="1"/>
    <col min="11270" max="11271" width="16" style="123" customWidth="1"/>
    <col min="11272" max="11272" width="17" style="123" customWidth="1"/>
    <col min="11273" max="11273" width="15.28515625" style="123" customWidth="1"/>
    <col min="11274" max="11274" width="17" style="123" customWidth="1"/>
    <col min="11275" max="11275" width="15.42578125" style="123" customWidth="1"/>
    <col min="11276" max="11276" width="9.140625" style="123"/>
    <col min="11277" max="11277" width="10.28515625" style="123" bestFit="1" customWidth="1"/>
    <col min="11278" max="11522" width="9.140625" style="123"/>
    <col min="11523" max="11523" width="11.42578125" style="123" customWidth="1"/>
    <col min="11524" max="11524" width="15.140625" style="123" customWidth="1"/>
    <col min="11525" max="11525" width="19.85546875" style="123" customWidth="1"/>
    <col min="11526" max="11527" width="16" style="123" customWidth="1"/>
    <col min="11528" max="11528" width="17" style="123" customWidth="1"/>
    <col min="11529" max="11529" width="15.28515625" style="123" customWidth="1"/>
    <col min="11530" max="11530" width="17" style="123" customWidth="1"/>
    <col min="11531" max="11531" width="15.42578125" style="123" customWidth="1"/>
    <col min="11532" max="11532" width="9.140625" style="123"/>
    <col min="11533" max="11533" width="10.28515625" style="123" bestFit="1" customWidth="1"/>
    <col min="11534" max="11778" width="9.140625" style="123"/>
    <col min="11779" max="11779" width="11.42578125" style="123" customWidth="1"/>
    <col min="11780" max="11780" width="15.140625" style="123" customWidth="1"/>
    <col min="11781" max="11781" width="19.85546875" style="123" customWidth="1"/>
    <col min="11782" max="11783" width="16" style="123" customWidth="1"/>
    <col min="11784" max="11784" width="17" style="123" customWidth="1"/>
    <col min="11785" max="11785" width="15.28515625" style="123" customWidth="1"/>
    <col min="11786" max="11786" width="17" style="123" customWidth="1"/>
    <col min="11787" max="11787" width="15.42578125" style="123" customWidth="1"/>
    <col min="11788" max="11788" width="9.140625" style="123"/>
    <col min="11789" max="11789" width="10.28515625" style="123" bestFit="1" customWidth="1"/>
    <col min="11790" max="12034" width="9.140625" style="123"/>
    <col min="12035" max="12035" width="11.42578125" style="123" customWidth="1"/>
    <col min="12036" max="12036" width="15.140625" style="123" customWidth="1"/>
    <col min="12037" max="12037" width="19.85546875" style="123" customWidth="1"/>
    <col min="12038" max="12039" width="16" style="123" customWidth="1"/>
    <col min="12040" max="12040" width="17" style="123" customWidth="1"/>
    <col min="12041" max="12041" width="15.28515625" style="123" customWidth="1"/>
    <col min="12042" max="12042" width="17" style="123" customWidth="1"/>
    <col min="12043" max="12043" width="15.42578125" style="123" customWidth="1"/>
    <col min="12044" max="12044" width="9.140625" style="123"/>
    <col min="12045" max="12045" width="10.28515625" style="123" bestFit="1" customWidth="1"/>
    <col min="12046" max="12290" width="9.140625" style="123"/>
    <col min="12291" max="12291" width="11.42578125" style="123" customWidth="1"/>
    <col min="12292" max="12292" width="15.140625" style="123" customWidth="1"/>
    <col min="12293" max="12293" width="19.85546875" style="123" customWidth="1"/>
    <col min="12294" max="12295" width="16" style="123" customWidth="1"/>
    <col min="12296" max="12296" width="17" style="123" customWidth="1"/>
    <col min="12297" max="12297" width="15.28515625" style="123" customWidth="1"/>
    <col min="12298" max="12298" width="17" style="123" customWidth="1"/>
    <col min="12299" max="12299" width="15.42578125" style="123" customWidth="1"/>
    <col min="12300" max="12300" width="9.140625" style="123"/>
    <col min="12301" max="12301" width="10.28515625" style="123" bestFit="1" customWidth="1"/>
    <col min="12302" max="12546" width="9.140625" style="123"/>
    <col min="12547" max="12547" width="11.42578125" style="123" customWidth="1"/>
    <col min="12548" max="12548" width="15.140625" style="123" customWidth="1"/>
    <col min="12549" max="12549" width="19.85546875" style="123" customWidth="1"/>
    <col min="12550" max="12551" width="16" style="123" customWidth="1"/>
    <col min="12552" max="12552" width="17" style="123" customWidth="1"/>
    <col min="12553" max="12553" width="15.28515625" style="123" customWidth="1"/>
    <col min="12554" max="12554" width="17" style="123" customWidth="1"/>
    <col min="12555" max="12555" width="15.42578125" style="123" customWidth="1"/>
    <col min="12556" max="12556" width="9.140625" style="123"/>
    <col min="12557" max="12557" width="10.28515625" style="123" bestFit="1" customWidth="1"/>
    <col min="12558" max="12802" width="9.140625" style="123"/>
    <col min="12803" max="12803" width="11.42578125" style="123" customWidth="1"/>
    <col min="12804" max="12804" width="15.140625" style="123" customWidth="1"/>
    <col min="12805" max="12805" width="19.85546875" style="123" customWidth="1"/>
    <col min="12806" max="12807" width="16" style="123" customWidth="1"/>
    <col min="12808" max="12808" width="17" style="123" customWidth="1"/>
    <col min="12809" max="12809" width="15.28515625" style="123" customWidth="1"/>
    <col min="12810" max="12810" width="17" style="123" customWidth="1"/>
    <col min="12811" max="12811" width="15.42578125" style="123" customWidth="1"/>
    <col min="12812" max="12812" width="9.140625" style="123"/>
    <col min="12813" max="12813" width="10.28515625" style="123" bestFit="1" customWidth="1"/>
    <col min="12814" max="13058" width="9.140625" style="123"/>
    <col min="13059" max="13059" width="11.42578125" style="123" customWidth="1"/>
    <col min="13060" max="13060" width="15.140625" style="123" customWidth="1"/>
    <col min="13061" max="13061" width="19.85546875" style="123" customWidth="1"/>
    <col min="13062" max="13063" width="16" style="123" customWidth="1"/>
    <col min="13064" max="13064" width="17" style="123" customWidth="1"/>
    <col min="13065" max="13065" width="15.28515625" style="123" customWidth="1"/>
    <col min="13066" max="13066" width="17" style="123" customWidth="1"/>
    <col min="13067" max="13067" width="15.42578125" style="123" customWidth="1"/>
    <col min="13068" max="13068" width="9.140625" style="123"/>
    <col min="13069" max="13069" width="10.28515625" style="123" bestFit="1" customWidth="1"/>
    <col min="13070" max="13314" width="9.140625" style="123"/>
    <col min="13315" max="13315" width="11.42578125" style="123" customWidth="1"/>
    <col min="13316" max="13316" width="15.140625" style="123" customWidth="1"/>
    <col min="13317" max="13317" width="19.85546875" style="123" customWidth="1"/>
    <col min="13318" max="13319" width="16" style="123" customWidth="1"/>
    <col min="13320" max="13320" width="17" style="123" customWidth="1"/>
    <col min="13321" max="13321" width="15.28515625" style="123" customWidth="1"/>
    <col min="13322" max="13322" width="17" style="123" customWidth="1"/>
    <col min="13323" max="13323" width="15.42578125" style="123" customWidth="1"/>
    <col min="13324" max="13324" width="9.140625" style="123"/>
    <col min="13325" max="13325" width="10.28515625" style="123" bestFit="1" customWidth="1"/>
    <col min="13326" max="13570" width="9.140625" style="123"/>
    <col min="13571" max="13571" width="11.42578125" style="123" customWidth="1"/>
    <col min="13572" max="13572" width="15.140625" style="123" customWidth="1"/>
    <col min="13573" max="13573" width="19.85546875" style="123" customWidth="1"/>
    <col min="13574" max="13575" width="16" style="123" customWidth="1"/>
    <col min="13576" max="13576" width="17" style="123" customWidth="1"/>
    <col min="13577" max="13577" width="15.28515625" style="123" customWidth="1"/>
    <col min="13578" max="13578" width="17" style="123" customWidth="1"/>
    <col min="13579" max="13579" width="15.42578125" style="123" customWidth="1"/>
    <col min="13580" max="13580" width="9.140625" style="123"/>
    <col min="13581" max="13581" width="10.28515625" style="123" bestFit="1" customWidth="1"/>
    <col min="13582" max="13826" width="9.140625" style="123"/>
    <col min="13827" max="13827" width="11.42578125" style="123" customWidth="1"/>
    <col min="13828" max="13828" width="15.140625" style="123" customWidth="1"/>
    <col min="13829" max="13829" width="19.85546875" style="123" customWidth="1"/>
    <col min="13830" max="13831" width="16" style="123" customWidth="1"/>
    <col min="13832" max="13832" width="17" style="123" customWidth="1"/>
    <col min="13833" max="13833" width="15.28515625" style="123" customWidth="1"/>
    <col min="13834" max="13834" width="17" style="123" customWidth="1"/>
    <col min="13835" max="13835" width="15.42578125" style="123" customWidth="1"/>
    <col min="13836" max="13836" width="9.140625" style="123"/>
    <col min="13837" max="13837" width="10.28515625" style="123" bestFit="1" customWidth="1"/>
    <col min="13838" max="14082" width="9.140625" style="123"/>
    <col min="14083" max="14083" width="11.42578125" style="123" customWidth="1"/>
    <col min="14084" max="14084" width="15.140625" style="123" customWidth="1"/>
    <col min="14085" max="14085" width="19.85546875" style="123" customWidth="1"/>
    <col min="14086" max="14087" width="16" style="123" customWidth="1"/>
    <col min="14088" max="14088" width="17" style="123" customWidth="1"/>
    <col min="14089" max="14089" width="15.28515625" style="123" customWidth="1"/>
    <col min="14090" max="14090" width="17" style="123" customWidth="1"/>
    <col min="14091" max="14091" width="15.42578125" style="123" customWidth="1"/>
    <col min="14092" max="14092" width="9.140625" style="123"/>
    <col min="14093" max="14093" width="10.28515625" style="123" bestFit="1" customWidth="1"/>
    <col min="14094" max="14338" width="9.140625" style="123"/>
    <col min="14339" max="14339" width="11.42578125" style="123" customWidth="1"/>
    <col min="14340" max="14340" width="15.140625" style="123" customWidth="1"/>
    <col min="14341" max="14341" width="19.85546875" style="123" customWidth="1"/>
    <col min="14342" max="14343" width="16" style="123" customWidth="1"/>
    <col min="14344" max="14344" width="17" style="123" customWidth="1"/>
    <col min="14345" max="14345" width="15.28515625" style="123" customWidth="1"/>
    <col min="14346" max="14346" width="17" style="123" customWidth="1"/>
    <col min="14347" max="14347" width="15.42578125" style="123" customWidth="1"/>
    <col min="14348" max="14348" width="9.140625" style="123"/>
    <col min="14349" max="14349" width="10.28515625" style="123" bestFit="1" customWidth="1"/>
    <col min="14350" max="14594" width="9.140625" style="123"/>
    <col min="14595" max="14595" width="11.42578125" style="123" customWidth="1"/>
    <col min="14596" max="14596" width="15.140625" style="123" customWidth="1"/>
    <col min="14597" max="14597" width="19.85546875" style="123" customWidth="1"/>
    <col min="14598" max="14599" width="16" style="123" customWidth="1"/>
    <col min="14600" max="14600" width="17" style="123" customWidth="1"/>
    <col min="14601" max="14601" width="15.28515625" style="123" customWidth="1"/>
    <col min="14602" max="14602" width="17" style="123" customWidth="1"/>
    <col min="14603" max="14603" width="15.42578125" style="123" customWidth="1"/>
    <col min="14604" max="14604" width="9.140625" style="123"/>
    <col min="14605" max="14605" width="10.28515625" style="123" bestFit="1" customWidth="1"/>
    <col min="14606" max="14850" width="9.140625" style="123"/>
    <col min="14851" max="14851" width="11.42578125" style="123" customWidth="1"/>
    <col min="14852" max="14852" width="15.140625" style="123" customWidth="1"/>
    <col min="14853" max="14853" width="19.85546875" style="123" customWidth="1"/>
    <col min="14854" max="14855" width="16" style="123" customWidth="1"/>
    <col min="14856" max="14856" width="17" style="123" customWidth="1"/>
    <col min="14857" max="14857" width="15.28515625" style="123" customWidth="1"/>
    <col min="14858" max="14858" width="17" style="123" customWidth="1"/>
    <col min="14859" max="14859" width="15.42578125" style="123" customWidth="1"/>
    <col min="14860" max="14860" width="9.140625" style="123"/>
    <col min="14861" max="14861" width="10.28515625" style="123" bestFit="1" customWidth="1"/>
    <col min="14862" max="15106" width="9.140625" style="123"/>
    <col min="15107" max="15107" width="11.42578125" style="123" customWidth="1"/>
    <col min="15108" max="15108" width="15.140625" style="123" customWidth="1"/>
    <col min="15109" max="15109" width="19.85546875" style="123" customWidth="1"/>
    <col min="15110" max="15111" width="16" style="123" customWidth="1"/>
    <col min="15112" max="15112" width="17" style="123" customWidth="1"/>
    <col min="15113" max="15113" width="15.28515625" style="123" customWidth="1"/>
    <col min="15114" max="15114" width="17" style="123" customWidth="1"/>
    <col min="15115" max="15115" width="15.42578125" style="123" customWidth="1"/>
    <col min="15116" max="15116" width="9.140625" style="123"/>
    <col min="15117" max="15117" width="10.28515625" style="123" bestFit="1" customWidth="1"/>
    <col min="15118" max="15362" width="9.140625" style="123"/>
    <col min="15363" max="15363" width="11.42578125" style="123" customWidth="1"/>
    <col min="15364" max="15364" width="15.140625" style="123" customWidth="1"/>
    <col min="15365" max="15365" width="19.85546875" style="123" customWidth="1"/>
    <col min="15366" max="15367" width="16" style="123" customWidth="1"/>
    <col min="15368" max="15368" width="17" style="123" customWidth="1"/>
    <col min="15369" max="15369" width="15.28515625" style="123" customWidth="1"/>
    <col min="15370" max="15370" width="17" style="123" customWidth="1"/>
    <col min="15371" max="15371" width="15.42578125" style="123" customWidth="1"/>
    <col min="15372" max="15372" width="9.140625" style="123"/>
    <col min="15373" max="15373" width="10.28515625" style="123" bestFit="1" customWidth="1"/>
    <col min="15374" max="15618" width="9.140625" style="123"/>
    <col min="15619" max="15619" width="11.42578125" style="123" customWidth="1"/>
    <col min="15620" max="15620" width="15.140625" style="123" customWidth="1"/>
    <col min="15621" max="15621" width="19.85546875" style="123" customWidth="1"/>
    <col min="15622" max="15623" width="16" style="123" customWidth="1"/>
    <col min="15624" max="15624" width="17" style="123" customWidth="1"/>
    <col min="15625" max="15625" width="15.28515625" style="123" customWidth="1"/>
    <col min="15626" max="15626" width="17" style="123" customWidth="1"/>
    <col min="15627" max="15627" width="15.42578125" style="123" customWidth="1"/>
    <col min="15628" max="15628" width="9.140625" style="123"/>
    <col min="15629" max="15629" width="10.28515625" style="123" bestFit="1" customWidth="1"/>
    <col min="15630" max="15874" width="9.140625" style="123"/>
    <col min="15875" max="15875" width="11.42578125" style="123" customWidth="1"/>
    <col min="15876" max="15876" width="15.140625" style="123" customWidth="1"/>
    <col min="15877" max="15877" width="19.85546875" style="123" customWidth="1"/>
    <col min="15878" max="15879" width="16" style="123" customWidth="1"/>
    <col min="15880" max="15880" width="17" style="123" customWidth="1"/>
    <col min="15881" max="15881" width="15.28515625" style="123" customWidth="1"/>
    <col min="15882" max="15882" width="17" style="123" customWidth="1"/>
    <col min="15883" max="15883" width="15.42578125" style="123" customWidth="1"/>
    <col min="15884" max="15884" width="9.140625" style="123"/>
    <col min="15885" max="15885" width="10.28515625" style="123" bestFit="1" customWidth="1"/>
    <col min="15886" max="16130" width="9.140625" style="123"/>
    <col min="16131" max="16131" width="11.42578125" style="123" customWidth="1"/>
    <col min="16132" max="16132" width="15.140625" style="123" customWidth="1"/>
    <col min="16133" max="16133" width="19.85546875" style="123" customWidth="1"/>
    <col min="16134" max="16135" width="16" style="123" customWidth="1"/>
    <col min="16136" max="16136" width="17" style="123" customWidth="1"/>
    <col min="16137" max="16137" width="15.28515625" style="123" customWidth="1"/>
    <col min="16138" max="16138" width="17" style="123" customWidth="1"/>
    <col min="16139" max="16139" width="15.42578125" style="123" customWidth="1"/>
    <col min="16140" max="16140" width="9.140625" style="123"/>
    <col min="16141" max="16141" width="10.28515625" style="123" bestFit="1" customWidth="1"/>
    <col min="16142" max="16384" width="9.140625" style="123"/>
  </cols>
  <sheetData>
    <row r="1" spans="1:11" ht="16.5" customHeight="1" x14ac:dyDescent="0.25">
      <c r="A1" s="1115" t="s">
        <v>225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</row>
    <row r="2" spans="1:11" x14ac:dyDescent="0.25">
      <c r="A2" s="1116"/>
      <c r="B2" s="1116"/>
      <c r="C2" s="1116"/>
      <c r="D2" s="1116"/>
      <c r="E2" s="1116"/>
      <c r="F2" s="1116"/>
      <c r="G2" s="1116"/>
      <c r="H2" s="1116"/>
      <c r="I2" s="1116"/>
      <c r="J2" s="1116"/>
      <c r="K2" s="1116"/>
    </row>
    <row r="3" spans="1:11" ht="45.75" customHeight="1" x14ac:dyDescent="0.25">
      <c r="A3" s="1081" t="s">
        <v>784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</row>
    <row r="4" spans="1:11" x14ac:dyDescent="0.25">
      <c r="A4" s="1117" t="s">
        <v>63</v>
      </c>
      <c r="B4" s="1117"/>
      <c r="C4" s="1117"/>
      <c r="D4" s="1117"/>
      <c r="E4" s="1117"/>
      <c r="F4" s="1117"/>
      <c r="G4" s="1117"/>
      <c r="H4" s="1117"/>
      <c r="I4" s="1117"/>
      <c r="J4" s="1117"/>
      <c r="K4" s="1117"/>
    </row>
    <row r="5" spans="1:11" s="1118" customFormat="1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 x14ac:dyDescent="0.25">
      <c r="A6" s="1117" t="s">
        <v>110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</row>
    <row r="7" spans="1:11" s="1118" customFormat="1" ht="17.25" thickBot="1" x14ac:dyDescent="0.3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x14ac:dyDescent="0.25">
      <c r="A8" s="773" t="s">
        <v>65</v>
      </c>
      <c r="B8" s="774"/>
      <c r="C8" s="774"/>
      <c r="D8" s="697" t="s">
        <v>41</v>
      </c>
      <c r="E8" s="698"/>
      <c r="F8" s="698"/>
      <c r="G8" s="698"/>
      <c r="H8" s="698"/>
      <c r="I8" s="698"/>
      <c r="J8" s="698"/>
      <c r="K8" s="699"/>
    </row>
    <row r="9" spans="1:11" x14ac:dyDescent="0.25">
      <c r="A9" s="775"/>
      <c r="B9" s="776"/>
      <c r="C9" s="776"/>
      <c r="D9" s="779" t="s">
        <v>66</v>
      </c>
      <c r="E9" s="780"/>
      <c r="F9" s="780"/>
      <c r="G9" s="653"/>
      <c r="H9" s="779" t="s">
        <v>67</v>
      </c>
      <c r="I9" s="780"/>
      <c r="J9" s="780"/>
      <c r="K9" s="653"/>
    </row>
    <row r="10" spans="1:11" ht="44.25" customHeight="1" thickBot="1" x14ac:dyDescent="0.3">
      <c r="A10" s="777"/>
      <c r="B10" s="778"/>
      <c r="C10" s="778"/>
      <c r="D10" s="23" t="s">
        <v>458</v>
      </c>
      <c r="E10" s="23" t="s">
        <v>16</v>
      </c>
      <c r="F10" s="23" t="s">
        <v>17</v>
      </c>
      <c r="G10" s="534" t="s">
        <v>7</v>
      </c>
      <c r="H10" s="23" t="s">
        <v>458</v>
      </c>
      <c r="I10" s="23" t="s">
        <v>16</v>
      </c>
      <c r="J10" s="23" t="s">
        <v>17</v>
      </c>
      <c r="K10" s="522" t="s">
        <v>7</v>
      </c>
    </row>
    <row r="11" spans="1:11" x14ac:dyDescent="0.25">
      <c r="A11" s="681" t="s">
        <v>68</v>
      </c>
      <c r="B11" s="682"/>
      <c r="C11" s="685" t="s">
        <v>38</v>
      </c>
      <c r="D11" s="686"/>
      <c r="E11" s="686"/>
      <c r="F11" s="686"/>
      <c r="G11" s="686"/>
      <c r="H11" s="686"/>
      <c r="I11" s="686"/>
      <c r="J11" s="686"/>
      <c r="K11" s="687"/>
    </row>
    <row r="12" spans="1:11" x14ac:dyDescent="0.25">
      <c r="A12" s="683"/>
      <c r="B12" s="684"/>
      <c r="C12" s="781" t="s">
        <v>389</v>
      </c>
      <c r="D12" s="782"/>
      <c r="E12" s="782"/>
      <c r="F12" s="782"/>
      <c r="G12" s="782"/>
      <c r="H12" s="782"/>
      <c r="I12" s="782"/>
      <c r="J12" s="782"/>
      <c r="K12" s="783"/>
    </row>
    <row r="13" spans="1:11" x14ac:dyDescent="0.25">
      <c r="A13" s="1119">
        <v>1047</v>
      </c>
      <c r="B13" s="653" t="s">
        <v>1140</v>
      </c>
      <c r="C13" s="665" t="s">
        <v>72</v>
      </c>
      <c r="D13" s="666"/>
      <c r="E13" s="666"/>
      <c r="F13" s="666"/>
      <c r="G13" s="666"/>
      <c r="H13" s="666"/>
      <c r="I13" s="666"/>
      <c r="J13" s="666"/>
      <c r="K13" s="667"/>
    </row>
    <row r="14" spans="1:11" ht="62.25" customHeight="1" thickBot="1" x14ac:dyDescent="0.3">
      <c r="A14" s="1119"/>
      <c r="B14" s="653"/>
      <c r="C14" s="785" t="s">
        <v>1196</v>
      </c>
      <c r="D14" s="786"/>
      <c r="E14" s="786"/>
      <c r="F14" s="786"/>
      <c r="G14" s="786"/>
      <c r="H14" s="786"/>
      <c r="I14" s="786"/>
      <c r="J14" s="786"/>
      <c r="K14" s="787"/>
    </row>
    <row r="15" spans="1:11" ht="50.25" thickBot="1" x14ac:dyDescent="0.3">
      <c r="A15" s="768" t="s">
        <v>114</v>
      </c>
      <c r="B15" s="769"/>
      <c r="C15" s="530" t="s">
        <v>115</v>
      </c>
      <c r="D15" s="523">
        <v>8</v>
      </c>
      <c r="E15" s="523">
        <v>8</v>
      </c>
      <c r="F15" s="523">
        <v>8</v>
      </c>
      <c r="G15" s="523">
        <v>8</v>
      </c>
      <c r="H15" s="524"/>
      <c r="I15" s="524"/>
      <c r="J15" s="524"/>
      <c r="K15" s="525"/>
    </row>
    <row r="16" spans="1:11" ht="17.25" thickBot="1" x14ac:dyDescent="0.3">
      <c r="A16" s="768" t="s">
        <v>116</v>
      </c>
      <c r="B16" s="769"/>
      <c r="C16" s="530"/>
      <c r="D16" s="526" t="s">
        <v>74</v>
      </c>
      <c r="E16" s="526" t="s">
        <v>74</v>
      </c>
      <c r="F16" s="526" t="s">
        <v>74</v>
      </c>
      <c r="G16" s="526" t="s">
        <v>74</v>
      </c>
      <c r="H16" s="94">
        <f>SUM(Shirak!C37:C43,Shirak!C15)</f>
        <v>32800</v>
      </c>
      <c r="I16" s="94">
        <f>SUM(Shirak!D37:D43,Shirak!D15)</f>
        <v>38800</v>
      </c>
      <c r="J16" s="94">
        <f>SUM(Shirak!E37:E43,Shirak!E15)</f>
        <v>38800</v>
      </c>
      <c r="K16" s="94">
        <f>SUM(Shirak!F37:F43,Shirak!F15)</f>
        <v>38800</v>
      </c>
    </row>
    <row r="17" spans="1:11" ht="17.25" thickBot="1" x14ac:dyDescent="0.3">
      <c r="A17" s="768" t="s">
        <v>117</v>
      </c>
      <c r="B17" s="627"/>
      <c r="C17" s="769"/>
      <c r="D17" s="532"/>
      <c r="E17" s="532"/>
      <c r="F17" s="532"/>
      <c r="G17" s="526"/>
      <c r="H17" s="527"/>
      <c r="I17" s="527"/>
      <c r="J17" s="527"/>
      <c r="K17" s="525"/>
    </row>
    <row r="18" spans="1:11" x14ac:dyDescent="0.25">
      <c r="A18" s="770" t="s">
        <v>118</v>
      </c>
      <c r="B18" s="771"/>
      <c r="C18" s="771"/>
      <c r="D18" s="771"/>
      <c r="E18" s="771"/>
      <c r="F18" s="771"/>
      <c r="G18" s="771"/>
      <c r="H18" s="771"/>
      <c r="I18" s="771"/>
      <c r="J18" s="771"/>
      <c r="K18" s="772"/>
    </row>
    <row r="19" spans="1:11" ht="17.25" thickBot="1" x14ac:dyDescent="0.3">
      <c r="A19" s="618" t="s">
        <v>363</v>
      </c>
      <c r="B19" s="619"/>
      <c r="C19" s="619"/>
      <c r="D19" s="619"/>
      <c r="E19" s="619"/>
      <c r="F19" s="619"/>
      <c r="G19" s="619"/>
      <c r="H19" s="619"/>
      <c r="I19" s="619"/>
      <c r="J19" s="619"/>
      <c r="K19" s="620"/>
    </row>
    <row r="20" spans="1:11" x14ac:dyDescent="0.25">
      <c r="A20" s="631" t="s">
        <v>80</v>
      </c>
      <c r="B20" s="632"/>
      <c r="C20" s="632"/>
      <c r="D20" s="632"/>
      <c r="E20" s="632"/>
      <c r="F20" s="632"/>
      <c r="G20" s="632"/>
      <c r="H20" s="633"/>
      <c r="I20" s="633"/>
      <c r="J20" s="633"/>
      <c r="K20" s="634"/>
    </row>
    <row r="21" spans="1:11" ht="22.5" customHeight="1" thickBot="1" x14ac:dyDescent="0.35">
      <c r="A21" s="1122" t="s">
        <v>1176</v>
      </c>
      <c r="B21" s="1123"/>
      <c r="C21" s="1123"/>
      <c r="D21" s="1123"/>
      <c r="E21" s="1123"/>
      <c r="F21" s="1123"/>
      <c r="G21" s="1123"/>
      <c r="H21" s="1123"/>
      <c r="I21" s="1123"/>
      <c r="J21" s="1123"/>
      <c r="K21" s="1124"/>
    </row>
    <row r="22" spans="1:11" x14ac:dyDescent="0.25">
      <c r="A22" s="631" t="s">
        <v>81</v>
      </c>
      <c r="B22" s="632"/>
      <c r="C22" s="632"/>
      <c r="D22" s="632"/>
      <c r="E22" s="632"/>
      <c r="F22" s="632"/>
      <c r="G22" s="632"/>
      <c r="H22" s="633"/>
      <c r="I22" s="633"/>
      <c r="J22" s="633"/>
      <c r="K22" s="634"/>
    </row>
    <row r="23" spans="1:11" ht="61.5" customHeight="1" thickBot="1" x14ac:dyDescent="0.35">
      <c r="A23" s="1122" t="s">
        <v>1177</v>
      </c>
      <c r="B23" s="1123"/>
      <c r="C23" s="1123"/>
      <c r="D23" s="1123"/>
      <c r="E23" s="1123"/>
      <c r="F23" s="1123"/>
      <c r="G23" s="1123"/>
      <c r="H23" s="1123"/>
      <c r="I23" s="1123"/>
      <c r="J23" s="1123"/>
      <c r="K23" s="1124"/>
    </row>
    <row r="24" spans="1:11" x14ac:dyDescent="0.25">
      <c r="A24" s="681" t="s">
        <v>68</v>
      </c>
      <c r="B24" s="682"/>
      <c r="C24" s="685" t="s">
        <v>38</v>
      </c>
      <c r="D24" s="686"/>
      <c r="E24" s="686"/>
      <c r="F24" s="686"/>
      <c r="G24" s="686"/>
      <c r="H24" s="686"/>
      <c r="I24" s="686"/>
      <c r="J24" s="686"/>
      <c r="K24" s="687"/>
    </row>
    <row r="25" spans="1:11" x14ac:dyDescent="0.25">
      <c r="A25" s="683"/>
      <c r="B25" s="684"/>
      <c r="C25" s="781" t="s">
        <v>785</v>
      </c>
      <c r="D25" s="782"/>
      <c r="E25" s="782"/>
      <c r="F25" s="782"/>
      <c r="G25" s="782"/>
      <c r="H25" s="782"/>
      <c r="I25" s="782"/>
      <c r="J25" s="782"/>
      <c r="K25" s="783"/>
    </row>
    <row r="26" spans="1:11" x14ac:dyDescent="0.25">
      <c r="A26" s="1119">
        <v>1047</v>
      </c>
      <c r="B26" s="653" t="s">
        <v>1141</v>
      </c>
      <c r="C26" s="665" t="s">
        <v>72</v>
      </c>
      <c r="D26" s="666"/>
      <c r="E26" s="666"/>
      <c r="F26" s="666"/>
      <c r="G26" s="666"/>
      <c r="H26" s="666"/>
      <c r="I26" s="666"/>
      <c r="J26" s="666"/>
      <c r="K26" s="667"/>
    </row>
    <row r="27" spans="1:11" ht="17.25" thickBot="1" x14ac:dyDescent="0.3">
      <c r="A27" s="1119"/>
      <c r="B27" s="653"/>
      <c r="C27" s="785" t="s">
        <v>773</v>
      </c>
      <c r="D27" s="786"/>
      <c r="E27" s="786"/>
      <c r="F27" s="786"/>
      <c r="G27" s="786"/>
      <c r="H27" s="786"/>
      <c r="I27" s="786"/>
      <c r="J27" s="786"/>
      <c r="K27" s="787"/>
    </row>
    <row r="28" spans="1:11" ht="50.25" thickBot="1" x14ac:dyDescent="0.3">
      <c r="A28" s="768" t="s">
        <v>114</v>
      </c>
      <c r="B28" s="769"/>
      <c r="C28" s="530" t="s">
        <v>115</v>
      </c>
      <c r="D28" s="1120">
        <v>3</v>
      </c>
      <c r="E28" s="1120">
        <v>3</v>
      </c>
      <c r="F28" s="1120">
        <v>3</v>
      </c>
      <c r="G28" s="1120">
        <v>3</v>
      </c>
      <c r="H28" s="1121"/>
      <c r="I28" s="1121"/>
      <c r="J28" s="1121"/>
      <c r="K28" s="525"/>
    </row>
    <row r="29" spans="1:11" ht="24" customHeight="1" thickBot="1" x14ac:dyDescent="0.3">
      <c r="A29" s="768" t="s">
        <v>116</v>
      </c>
      <c r="B29" s="769"/>
      <c r="C29" s="530"/>
      <c r="D29" s="526" t="s">
        <v>74</v>
      </c>
      <c r="E29" s="526" t="s">
        <v>74</v>
      </c>
      <c r="F29" s="526" t="s">
        <v>74</v>
      </c>
      <c r="G29" s="526" t="s">
        <v>74</v>
      </c>
      <c r="H29" s="109">
        <f>SUM(Shirak!C12:C13,Shirak!C35)</f>
        <v>34350</v>
      </c>
      <c r="I29" s="109">
        <f>SUM(Shirak!D12:D13,Shirak!D35)</f>
        <v>149100</v>
      </c>
      <c r="J29" s="109">
        <f>SUM(Shirak!E12:E13,Shirak!E35)</f>
        <v>149100</v>
      </c>
      <c r="K29" s="109">
        <f>SUM(Shirak!F12:F13,Shirak!F35)</f>
        <v>149100</v>
      </c>
    </row>
    <row r="30" spans="1:11" ht="27.75" customHeight="1" thickBot="1" x14ac:dyDescent="0.3">
      <c r="A30" s="768" t="s">
        <v>117</v>
      </c>
      <c r="B30" s="627"/>
      <c r="C30" s="769"/>
      <c r="D30" s="532"/>
      <c r="E30" s="532"/>
      <c r="F30" s="532"/>
      <c r="G30" s="526"/>
      <c r="H30" s="527"/>
      <c r="I30" s="527"/>
      <c r="J30" s="527"/>
      <c r="K30" s="525"/>
    </row>
    <row r="31" spans="1:11" x14ac:dyDescent="0.25">
      <c r="A31" s="770" t="s">
        <v>118</v>
      </c>
      <c r="B31" s="771"/>
      <c r="C31" s="771"/>
      <c r="D31" s="771"/>
      <c r="E31" s="771"/>
      <c r="F31" s="771"/>
      <c r="G31" s="771"/>
      <c r="H31" s="771"/>
      <c r="I31" s="771"/>
      <c r="J31" s="771"/>
      <c r="K31" s="772"/>
    </row>
    <row r="32" spans="1:11" ht="17.25" thickBot="1" x14ac:dyDescent="0.3">
      <c r="A32" s="618" t="s">
        <v>119</v>
      </c>
      <c r="B32" s="619"/>
      <c r="C32" s="619"/>
      <c r="D32" s="619"/>
      <c r="E32" s="619"/>
      <c r="F32" s="619"/>
      <c r="G32" s="619"/>
      <c r="H32" s="619"/>
      <c r="I32" s="619"/>
      <c r="J32" s="619"/>
      <c r="K32" s="620"/>
    </row>
    <row r="33" spans="1:11" x14ac:dyDescent="0.25">
      <c r="A33" s="631" t="s">
        <v>80</v>
      </c>
      <c r="B33" s="632"/>
      <c r="C33" s="632"/>
      <c r="D33" s="632"/>
      <c r="E33" s="632"/>
      <c r="F33" s="632"/>
      <c r="G33" s="632"/>
      <c r="H33" s="633"/>
      <c r="I33" s="633"/>
      <c r="J33" s="633"/>
      <c r="K33" s="634"/>
    </row>
    <row r="34" spans="1:11" ht="15.75" customHeight="1" thickBot="1" x14ac:dyDescent="0.35">
      <c r="A34" s="1122" t="s">
        <v>1176</v>
      </c>
      <c r="B34" s="1123"/>
      <c r="C34" s="1123"/>
      <c r="D34" s="1123"/>
      <c r="E34" s="1123"/>
      <c r="F34" s="1123"/>
      <c r="G34" s="1123"/>
      <c r="H34" s="1123"/>
      <c r="I34" s="1123"/>
      <c r="J34" s="1123"/>
      <c r="K34" s="1124"/>
    </row>
    <row r="35" spans="1:11" x14ac:dyDescent="0.25">
      <c r="A35" s="631" t="s">
        <v>81</v>
      </c>
      <c r="B35" s="632"/>
      <c r="C35" s="632"/>
      <c r="D35" s="632"/>
      <c r="E35" s="632"/>
      <c r="F35" s="632"/>
      <c r="G35" s="632"/>
      <c r="H35" s="633"/>
      <c r="I35" s="633"/>
      <c r="J35" s="633"/>
      <c r="K35" s="634"/>
    </row>
    <row r="36" spans="1:11" ht="48.75" customHeight="1" thickBot="1" x14ac:dyDescent="0.35">
      <c r="A36" s="1122" t="s">
        <v>1177</v>
      </c>
      <c r="B36" s="1123"/>
      <c r="C36" s="1123"/>
      <c r="D36" s="1123"/>
      <c r="E36" s="1123"/>
      <c r="F36" s="1123"/>
      <c r="G36" s="1123"/>
      <c r="H36" s="1123"/>
      <c r="I36" s="1123"/>
      <c r="J36" s="1123"/>
      <c r="K36" s="1124"/>
    </row>
    <row r="37" spans="1:11" ht="33" customHeight="1" x14ac:dyDescent="0.25">
      <c r="A37" s="681" t="s">
        <v>68</v>
      </c>
      <c r="B37" s="682"/>
      <c r="C37" s="685" t="s">
        <v>38</v>
      </c>
      <c r="D37" s="686"/>
      <c r="E37" s="686"/>
      <c r="F37" s="686"/>
      <c r="G37" s="686"/>
      <c r="H37" s="686"/>
      <c r="I37" s="686"/>
      <c r="J37" s="686"/>
      <c r="K37" s="687"/>
    </row>
    <row r="38" spans="1:11" ht="24" customHeight="1" x14ac:dyDescent="0.25">
      <c r="A38" s="683"/>
      <c r="B38" s="684"/>
      <c r="C38" s="781" t="s">
        <v>389</v>
      </c>
      <c r="D38" s="782"/>
      <c r="E38" s="782"/>
      <c r="F38" s="782"/>
      <c r="G38" s="782"/>
      <c r="H38" s="782"/>
      <c r="I38" s="782"/>
      <c r="J38" s="782"/>
      <c r="K38" s="783"/>
    </row>
    <row r="39" spans="1:11" ht="22.5" customHeight="1" x14ac:dyDescent="0.25">
      <c r="A39" s="1119">
        <v>1047</v>
      </c>
      <c r="B39" s="653" t="s">
        <v>1142</v>
      </c>
      <c r="C39" s="665" t="s">
        <v>72</v>
      </c>
      <c r="D39" s="666"/>
      <c r="E39" s="666"/>
      <c r="F39" s="666"/>
      <c r="G39" s="666"/>
      <c r="H39" s="666"/>
      <c r="I39" s="666"/>
      <c r="J39" s="666"/>
      <c r="K39" s="667"/>
    </row>
    <row r="40" spans="1:11" ht="37.5" customHeight="1" thickBot="1" x14ac:dyDescent="0.3">
      <c r="A40" s="1119"/>
      <c r="B40" s="653"/>
      <c r="C40" s="785" t="s">
        <v>786</v>
      </c>
      <c r="D40" s="786"/>
      <c r="E40" s="786"/>
      <c r="F40" s="786"/>
      <c r="G40" s="786"/>
      <c r="H40" s="786"/>
      <c r="I40" s="786"/>
      <c r="J40" s="786"/>
      <c r="K40" s="787"/>
    </row>
    <row r="41" spans="1:11" ht="48.75" customHeight="1" thickBot="1" x14ac:dyDescent="0.3">
      <c r="A41" s="768" t="s">
        <v>114</v>
      </c>
      <c r="B41" s="769"/>
      <c r="C41" s="530" t="s">
        <v>115</v>
      </c>
      <c r="D41" s="1120">
        <v>9</v>
      </c>
      <c r="E41" s="1120">
        <v>9</v>
      </c>
      <c r="F41" s="1120">
        <v>9</v>
      </c>
      <c r="G41" s="1120">
        <v>9</v>
      </c>
      <c r="H41" s="1121"/>
      <c r="I41" s="1121"/>
      <c r="J41" s="1121"/>
      <c r="K41" s="525"/>
    </row>
    <row r="42" spans="1:11" ht="30" customHeight="1" thickBot="1" x14ac:dyDescent="0.3">
      <c r="A42" s="768" t="s">
        <v>116</v>
      </c>
      <c r="B42" s="769"/>
      <c r="C42" s="530"/>
      <c r="D42" s="526" t="s">
        <v>74</v>
      </c>
      <c r="E42" s="526" t="s">
        <v>74</v>
      </c>
      <c r="F42" s="526" t="s">
        <v>74</v>
      </c>
      <c r="G42" s="526" t="s">
        <v>74</v>
      </c>
      <c r="H42" s="109">
        <f>SUM(Shirak!C47:C55)</f>
        <v>29100</v>
      </c>
      <c r="I42" s="109">
        <f>SUM(Shirak!D47:D55)</f>
        <v>29100</v>
      </c>
      <c r="J42" s="109">
        <f>SUM(Shirak!E47:E55)</f>
        <v>29100</v>
      </c>
      <c r="K42" s="109">
        <f>SUM(Shirak!F47:F55)</f>
        <v>29100</v>
      </c>
    </row>
    <row r="43" spans="1:11" ht="39" customHeight="1" thickBot="1" x14ac:dyDescent="0.3">
      <c r="A43" s="768" t="s">
        <v>117</v>
      </c>
      <c r="B43" s="627"/>
      <c r="C43" s="769"/>
      <c r="D43" s="532"/>
      <c r="E43" s="532"/>
      <c r="F43" s="532"/>
      <c r="G43" s="526"/>
      <c r="H43" s="527"/>
      <c r="I43" s="527"/>
      <c r="J43" s="527"/>
      <c r="K43" s="525"/>
    </row>
    <row r="44" spans="1:11" ht="34.5" customHeight="1" x14ac:dyDescent="0.25">
      <c r="A44" s="770" t="s">
        <v>118</v>
      </c>
      <c r="B44" s="771"/>
      <c r="C44" s="771"/>
      <c r="D44" s="771"/>
      <c r="E44" s="771"/>
      <c r="F44" s="771"/>
      <c r="G44" s="771"/>
      <c r="H44" s="771"/>
      <c r="I44" s="771"/>
      <c r="J44" s="771"/>
      <c r="K44" s="772"/>
    </row>
    <row r="45" spans="1:11" ht="22.5" customHeight="1" thickBot="1" x14ac:dyDescent="0.3">
      <c r="A45" s="618" t="s">
        <v>363</v>
      </c>
      <c r="B45" s="619"/>
      <c r="C45" s="619"/>
      <c r="D45" s="619"/>
      <c r="E45" s="619"/>
      <c r="F45" s="619"/>
      <c r="G45" s="619"/>
      <c r="H45" s="619"/>
      <c r="I45" s="619"/>
      <c r="J45" s="619"/>
      <c r="K45" s="620"/>
    </row>
    <row r="46" spans="1:11" ht="34.5" customHeight="1" x14ac:dyDescent="0.25">
      <c r="A46" s="631" t="s">
        <v>80</v>
      </c>
      <c r="B46" s="632"/>
      <c r="C46" s="632"/>
      <c r="D46" s="632"/>
      <c r="E46" s="632"/>
      <c r="F46" s="632"/>
      <c r="G46" s="632"/>
      <c r="H46" s="633"/>
      <c r="I46" s="633"/>
      <c r="J46" s="633"/>
      <c r="K46" s="634"/>
    </row>
    <row r="47" spans="1:11" ht="31.5" customHeight="1" thickBot="1" x14ac:dyDescent="0.35">
      <c r="A47" s="1122" t="s">
        <v>1176</v>
      </c>
      <c r="B47" s="1123"/>
      <c r="C47" s="1123"/>
      <c r="D47" s="1123"/>
      <c r="E47" s="1123"/>
      <c r="F47" s="1123"/>
      <c r="G47" s="1123"/>
      <c r="H47" s="1123"/>
      <c r="I47" s="1123"/>
      <c r="J47" s="1123"/>
      <c r="K47" s="1124"/>
    </row>
    <row r="48" spans="1:11" ht="26.25" customHeight="1" x14ac:dyDescent="0.25">
      <c r="A48" s="631" t="s">
        <v>81</v>
      </c>
      <c r="B48" s="632"/>
      <c r="C48" s="632"/>
      <c r="D48" s="632"/>
      <c r="E48" s="632"/>
      <c r="F48" s="632"/>
      <c r="G48" s="632"/>
      <c r="H48" s="633"/>
      <c r="I48" s="633"/>
      <c r="J48" s="633"/>
      <c r="K48" s="634"/>
    </row>
    <row r="49" spans="1:11" ht="48.75" customHeight="1" thickBot="1" x14ac:dyDescent="0.35">
      <c r="A49" s="1122" t="s">
        <v>1177</v>
      </c>
      <c r="B49" s="1123"/>
      <c r="C49" s="1123"/>
      <c r="D49" s="1123"/>
      <c r="E49" s="1123"/>
      <c r="F49" s="1123"/>
      <c r="G49" s="1123"/>
      <c r="H49" s="1123"/>
      <c r="I49" s="1123"/>
      <c r="J49" s="1123"/>
      <c r="K49" s="1124"/>
    </row>
    <row r="50" spans="1:11" s="90" customFormat="1" ht="15.75" customHeight="1" x14ac:dyDescent="0.25">
      <c r="A50" s="681" t="s">
        <v>68</v>
      </c>
      <c r="B50" s="682"/>
      <c r="C50" s="685" t="s">
        <v>38</v>
      </c>
      <c r="D50" s="686"/>
      <c r="E50" s="686"/>
      <c r="F50" s="686"/>
      <c r="G50" s="686"/>
      <c r="H50" s="686"/>
      <c r="I50" s="686"/>
      <c r="J50" s="686"/>
      <c r="K50" s="687"/>
    </row>
    <row r="51" spans="1:11" s="90" customFormat="1" ht="16.5" customHeight="1" x14ac:dyDescent="0.25">
      <c r="A51" s="683"/>
      <c r="B51" s="684"/>
      <c r="C51" s="781" t="s">
        <v>1189</v>
      </c>
      <c r="D51" s="782"/>
      <c r="E51" s="782"/>
      <c r="F51" s="782"/>
      <c r="G51" s="782"/>
      <c r="H51" s="782"/>
      <c r="I51" s="782"/>
      <c r="J51" s="782"/>
      <c r="K51" s="783"/>
    </row>
    <row r="52" spans="1:11" s="90" customFormat="1" ht="18.75" customHeight="1" x14ac:dyDescent="0.25">
      <c r="A52" s="784">
        <v>1134</v>
      </c>
      <c r="B52" s="653" t="s">
        <v>1087</v>
      </c>
      <c r="C52" s="665" t="s">
        <v>72</v>
      </c>
      <c r="D52" s="666"/>
      <c r="E52" s="666"/>
      <c r="F52" s="666"/>
      <c r="G52" s="666"/>
      <c r="H52" s="666"/>
      <c r="I52" s="666"/>
      <c r="J52" s="666"/>
      <c r="K52" s="667"/>
    </row>
    <row r="53" spans="1:11" s="90" customFormat="1" ht="63" customHeight="1" thickBot="1" x14ac:dyDescent="0.3">
      <c r="A53" s="784"/>
      <c r="B53" s="653"/>
      <c r="C53" s="785" t="s">
        <v>1190</v>
      </c>
      <c r="D53" s="786"/>
      <c r="E53" s="786"/>
      <c r="F53" s="786"/>
      <c r="G53" s="786"/>
      <c r="H53" s="786"/>
      <c r="I53" s="786"/>
      <c r="J53" s="786"/>
      <c r="K53" s="787"/>
    </row>
    <row r="54" spans="1:11" s="90" customFormat="1" ht="60" customHeight="1" thickBot="1" x14ac:dyDescent="0.3">
      <c r="A54" s="768" t="s">
        <v>114</v>
      </c>
      <c r="B54" s="769"/>
      <c r="C54" s="530" t="s">
        <v>1188</v>
      </c>
      <c r="D54" s="523">
        <v>1</v>
      </c>
      <c r="E54" s="523">
        <v>1</v>
      </c>
      <c r="F54" s="523">
        <v>1</v>
      </c>
      <c r="G54" s="523">
        <v>1</v>
      </c>
      <c r="H54" s="524"/>
      <c r="I54" s="524"/>
      <c r="J54" s="524"/>
      <c r="K54" s="525"/>
    </row>
    <row r="55" spans="1:11" s="90" customFormat="1" ht="23.25" customHeight="1" thickBot="1" x14ac:dyDescent="0.3">
      <c r="A55" s="768" t="s">
        <v>116</v>
      </c>
      <c r="B55" s="769"/>
      <c r="C55" s="530"/>
      <c r="D55" s="526" t="s">
        <v>74</v>
      </c>
      <c r="E55" s="526" t="s">
        <v>74</v>
      </c>
      <c r="F55" s="526" t="s">
        <v>74</v>
      </c>
      <c r="G55" s="526" t="s">
        <v>74</v>
      </c>
      <c r="H55" s="94">
        <f>Shirak!C64</f>
        <v>95173.5</v>
      </c>
      <c r="I55" s="94">
        <f>Shirak!D64</f>
        <v>95173.5</v>
      </c>
      <c r="J55" s="94">
        <f>Shirak!E64</f>
        <v>95173.5</v>
      </c>
      <c r="K55" s="94">
        <f>Shirak!F64</f>
        <v>95173.5</v>
      </c>
    </row>
    <row r="56" spans="1:11" s="90" customFormat="1" ht="27.75" customHeight="1" thickBot="1" x14ac:dyDescent="0.3">
      <c r="A56" s="768" t="s">
        <v>117</v>
      </c>
      <c r="B56" s="627"/>
      <c r="C56" s="769"/>
      <c r="D56" s="532"/>
      <c r="E56" s="532"/>
      <c r="F56" s="532"/>
      <c r="G56" s="526"/>
      <c r="H56" s="527"/>
      <c r="I56" s="527"/>
      <c r="J56" s="527"/>
      <c r="K56" s="525"/>
    </row>
    <row r="57" spans="1:11" s="90" customFormat="1" ht="21" customHeight="1" x14ac:dyDescent="0.25">
      <c r="A57" s="770" t="s">
        <v>118</v>
      </c>
      <c r="B57" s="771"/>
      <c r="C57" s="771"/>
      <c r="D57" s="771"/>
      <c r="E57" s="771"/>
      <c r="F57" s="771"/>
      <c r="G57" s="771"/>
      <c r="H57" s="771"/>
      <c r="I57" s="771"/>
      <c r="J57" s="771"/>
      <c r="K57" s="772"/>
    </row>
    <row r="58" spans="1:11" s="90" customFormat="1" ht="19.5" customHeight="1" thickBot="1" x14ac:dyDescent="0.3">
      <c r="A58" s="618" t="s">
        <v>363</v>
      </c>
      <c r="B58" s="619"/>
      <c r="C58" s="619"/>
      <c r="D58" s="619"/>
      <c r="E58" s="619"/>
      <c r="F58" s="619"/>
      <c r="G58" s="619"/>
      <c r="H58" s="619"/>
      <c r="I58" s="619"/>
      <c r="J58" s="619"/>
      <c r="K58" s="620"/>
    </row>
    <row r="59" spans="1:11" s="90" customFormat="1" ht="20.25" customHeight="1" x14ac:dyDescent="0.25">
      <c r="A59" s="631" t="s">
        <v>80</v>
      </c>
      <c r="B59" s="632"/>
      <c r="C59" s="632"/>
      <c r="D59" s="632"/>
      <c r="E59" s="632"/>
      <c r="F59" s="632"/>
      <c r="G59" s="632"/>
      <c r="H59" s="633"/>
      <c r="I59" s="633"/>
      <c r="J59" s="633"/>
      <c r="K59" s="634"/>
    </row>
    <row r="60" spans="1:11" s="90" customFormat="1" ht="18.75" customHeight="1" thickBot="1" x14ac:dyDescent="0.3">
      <c r="A60" s="635" t="s">
        <v>1170</v>
      </c>
      <c r="B60" s="636"/>
      <c r="C60" s="636"/>
      <c r="D60" s="636"/>
      <c r="E60" s="636"/>
      <c r="F60" s="636"/>
      <c r="G60" s="636"/>
      <c r="H60" s="637"/>
      <c r="I60" s="637"/>
      <c r="J60" s="637"/>
      <c r="K60" s="638"/>
    </row>
    <row r="61" spans="1:11" s="90" customFormat="1" ht="30" customHeight="1" x14ac:dyDescent="0.25">
      <c r="A61" s="631" t="s">
        <v>81</v>
      </c>
      <c r="B61" s="632"/>
      <c r="C61" s="632"/>
      <c r="D61" s="632"/>
      <c r="E61" s="632"/>
      <c r="F61" s="632"/>
      <c r="G61" s="632"/>
      <c r="H61" s="633"/>
      <c r="I61" s="633"/>
      <c r="J61" s="633"/>
      <c r="K61" s="634"/>
    </row>
    <row r="62" spans="1:11" s="90" customFormat="1" ht="23.25" customHeight="1" thickBot="1" x14ac:dyDescent="0.3">
      <c r="A62" s="635" t="s">
        <v>1171</v>
      </c>
      <c r="B62" s="636"/>
      <c r="C62" s="636"/>
      <c r="D62" s="636"/>
      <c r="E62" s="636"/>
      <c r="F62" s="636"/>
      <c r="G62" s="636"/>
      <c r="H62" s="637"/>
      <c r="I62" s="637"/>
      <c r="J62" s="637"/>
      <c r="K62" s="638"/>
    </row>
    <row r="63" spans="1:11" x14ac:dyDescent="0.25">
      <c r="A63" s="1299"/>
      <c r="B63" s="1299"/>
      <c r="C63" s="1299"/>
      <c r="D63" s="1299"/>
      <c r="E63" s="1299"/>
      <c r="F63" s="1299"/>
      <c r="G63" s="1299"/>
      <c r="H63" s="1299"/>
      <c r="I63" s="1299"/>
      <c r="J63" s="1299"/>
      <c r="K63" s="1299"/>
    </row>
    <row r="64" spans="1:11" x14ac:dyDescent="0.25">
      <c r="A64" s="1117" t="s">
        <v>64</v>
      </c>
      <c r="B64" s="1117"/>
      <c r="C64" s="1117"/>
      <c r="D64" s="1117"/>
      <c r="E64" s="1117"/>
      <c r="F64" s="1117"/>
      <c r="G64" s="1117"/>
      <c r="H64" s="1117"/>
      <c r="I64" s="1117"/>
      <c r="J64" s="1117"/>
      <c r="K64" s="1117"/>
    </row>
    <row r="65" spans="1:11" ht="17.25" thickBot="1" x14ac:dyDescent="0.3">
      <c r="A65" s="1118"/>
      <c r="B65" s="1118"/>
      <c r="C65" s="1118"/>
      <c r="D65" s="1118"/>
      <c r="E65" s="1118"/>
      <c r="F65" s="1118"/>
      <c r="G65" s="1118"/>
      <c r="H65" s="1118"/>
      <c r="I65" s="1118"/>
      <c r="J65" s="1118"/>
      <c r="K65" s="1118"/>
    </row>
    <row r="66" spans="1:11" x14ac:dyDescent="0.25">
      <c r="A66" s="773" t="s">
        <v>65</v>
      </c>
      <c r="B66" s="774"/>
      <c r="C66" s="774"/>
      <c r="D66" s="697" t="s">
        <v>41</v>
      </c>
      <c r="E66" s="698"/>
      <c r="F66" s="698"/>
      <c r="G66" s="698"/>
      <c r="H66" s="698"/>
      <c r="I66" s="698"/>
      <c r="J66" s="698"/>
      <c r="K66" s="699"/>
    </row>
    <row r="67" spans="1:11" x14ac:dyDescent="0.25">
      <c r="A67" s="775"/>
      <c r="B67" s="776"/>
      <c r="C67" s="776"/>
      <c r="D67" s="779" t="s">
        <v>66</v>
      </c>
      <c r="E67" s="780"/>
      <c r="F67" s="780"/>
      <c r="G67" s="653"/>
      <c r="H67" s="779" t="s">
        <v>67</v>
      </c>
      <c r="I67" s="780"/>
      <c r="J67" s="780"/>
      <c r="K67" s="653"/>
    </row>
    <row r="68" spans="1:11" ht="33.75" thickBot="1" x14ac:dyDescent="0.3">
      <c r="A68" s="777"/>
      <c r="B68" s="778"/>
      <c r="C68" s="778"/>
      <c r="D68" s="23" t="s">
        <v>458</v>
      </c>
      <c r="E68" s="23" t="s">
        <v>16</v>
      </c>
      <c r="F68" s="23" t="s">
        <v>17</v>
      </c>
      <c r="G68" s="534" t="s">
        <v>7</v>
      </c>
      <c r="H68" s="23" t="s">
        <v>458</v>
      </c>
      <c r="I68" s="23" t="s">
        <v>16</v>
      </c>
      <c r="J68" s="23" t="s">
        <v>17</v>
      </c>
      <c r="K68" s="522" t="s">
        <v>7</v>
      </c>
    </row>
    <row r="69" spans="1:11" x14ac:dyDescent="0.25">
      <c r="A69" s="681" t="s">
        <v>68</v>
      </c>
      <c r="B69" s="682"/>
      <c r="C69" s="685" t="s">
        <v>38</v>
      </c>
      <c r="D69" s="686"/>
      <c r="E69" s="686"/>
      <c r="F69" s="686"/>
      <c r="G69" s="686"/>
      <c r="H69" s="686"/>
      <c r="I69" s="686"/>
      <c r="J69" s="686"/>
      <c r="K69" s="687"/>
    </row>
    <row r="70" spans="1:11" x14ac:dyDescent="0.25">
      <c r="A70" s="683"/>
      <c r="B70" s="684"/>
      <c r="C70" s="781" t="s">
        <v>69</v>
      </c>
      <c r="D70" s="782"/>
      <c r="E70" s="782"/>
      <c r="F70" s="782"/>
      <c r="G70" s="782"/>
      <c r="H70" s="782"/>
      <c r="I70" s="782"/>
      <c r="J70" s="782"/>
      <c r="K70" s="783"/>
    </row>
    <row r="71" spans="1:11" x14ac:dyDescent="0.25">
      <c r="A71" s="1119">
        <v>1146</v>
      </c>
      <c r="B71" s="653" t="s">
        <v>1143</v>
      </c>
      <c r="C71" s="665" t="s">
        <v>72</v>
      </c>
      <c r="D71" s="666"/>
      <c r="E71" s="666"/>
      <c r="F71" s="666"/>
      <c r="G71" s="666"/>
      <c r="H71" s="666"/>
      <c r="I71" s="666"/>
      <c r="J71" s="666"/>
      <c r="K71" s="667"/>
    </row>
    <row r="72" spans="1:11" ht="39" customHeight="1" thickBot="1" x14ac:dyDescent="0.3">
      <c r="A72" s="1119"/>
      <c r="B72" s="653"/>
      <c r="C72" s="668" t="s">
        <v>229</v>
      </c>
      <c r="D72" s="669"/>
      <c r="E72" s="669"/>
      <c r="F72" s="669"/>
      <c r="G72" s="669"/>
      <c r="H72" s="669"/>
      <c r="I72" s="669"/>
      <c r="J72" s="669"/>
      <c r="K72" s="670"/>
    </row>
    <row r="73" spans="1:11" ht="17.25" thickBot="1" x14ac:dyDescent="0.3">
      <c r="A73" s="613" t="s">
        <v>73</v>
      </c>
      <c r="B73" s="614"/>
      <c r="C73" s="35"/>
      <c r="D73" s="529" t="s">
        <v>74</v>
      </c>
      <c r="E73" s="529" t="s">
        <v>74</v>
      </c>
      <c r="F73" s="529" t="s">
        <v>74</v>
      </c>
      <c r="G73" s="529" t="s">
        <v>74</v>
      </c>
      <c r="H73" s="94">
        <f>SUM(Shirak!C20:C24)</f>
        <v>11575</v>
      </c>
      <c r="I73" s="94">
        <f>SUM(Shirak!D20:D24)</f>
        <v>46300</v>
      </c>
      <c r="J73" s="94">
        <f>SUM(Shirak!E20:E24)</f>
        <v>46300</v>
      </c>
      <c r="K73" s="94">
        <f>SUM(Shirak!F20:F24)</f>
        <v>46300</v>
      </c>
    </row>
    <row r="74" spans="1:11" x14ac:dyDescent="0.25">
      <c r="A74" s="615" t="s">
        <v>75</v>
      </c>
      <c r="B74" s="616"/>
      <c r="C74" s="616"/>
      <c r="D74" s="616"/>
      <c r="E74" s="616"/>
      <c r="F74" s="616"/>
      <c r="G74" s="616"/>
      <c r="H74" s="616"/>
      <c r="I74" s="616"/>
      <c r="J74" s="616"/>
      <c r="K74" s="617"/>
    </row>
    <row r="75" spans="1:11" ht="17.25" thickBot="1" x14ac:dyDescent="0.3">
      <c r="A75" s="618" t="s">
        <v>788</v>
      </c>
      <c r="B75" s="619"/>
      <c r="C75" s="619"/>
      <c r="D75" s="619"/>
      <c r="E75" s="619"/>
      <c r="F75" s="619"/>
      <c r="G75" s="619"/>
      <c r="H75" s="619"/>
      <c r="I75" s="619"/>
      <c r="J75" s="619"/>
      <c r="K75" s="620"/>
    </row>
    <row r="76" spans="1:11" ht="17.25" thickBot="1" x14ac:dyDescent="0.3">
      <c r="A76" s="621" t="s">
        <v>76</v>
      </c>
      <c r="B76" s="622"/>
      <c r="C76" s="622"/>
      <c r="D76" s="622"/>
      <c r="E76" s="622"/>
      <c r="F76" s="622"/>
      <c r="G76" s="622"/>
      <c r="H76" s="622"/>
      <c r="I76" s="622"/>
      <c r="J76" s="622"/>
      <c r="K76" s="623"/>
    </row>
    <row r="77" spans="1:11" ht="72" customHeight="1" thickBot="1" x14ac:dyDescent="0.3">
      <c r="A77" s="624" t="s">
        <v>77</v>
      </c>
      <c r="B77" s="625"/>
      <c r="C77" s="626" t="s">
        <v>78</v>
      </c>
      <c r="D77" s="627"/>
      <c r="E77" s="627"/>
      <c r="F77" s="627"/>
      <c r="G77" s="627"/>
      <c r="H77" s="627"/>
      <c r="I77" s="627"/>
      <c r="J77" s="627"/>
      <c r="K77" s="628"/>
    </row>
    <row r="78" spans="1:11" ht="60.75" customHeight="1" thickBot="1" x14ac:dyDescent="0.3">
      <c r="A78" s="629" t="s">
        <v>79</v>
      </c>
      <c r="B78" s="630"/>
      <c r="C78" s="38"/>
      <c r="D78" s="38"/>
      <c r="E78" s="38"/>
      <c r="F78" s="38"/>
      <c r="G78" s="38"/>
      <c r="H78" s="38"/>
      <c r="I78" s="38"/>
      <c r="J78" s="38"/>
      <c r="K78" s="39"/>
    </row>
    <row r="79" spans="1:11" x14ac:dyDescent="0.25">
      <c r="A79" s="631" t="s">
        <v>80</v>
      </c>
      <c r="B79" s="632"/>
      <c r="C79" s="632"/>
      <c r="D79" s="632"/>
      <c r="E79" s="632"/>
      <c r="F79" s="632"/>
      <c r="G79" s="632"/>
      <c r="H79" s="633"/>
      <c r="I79" s="633"/>
      <c r="J79" s="633"/>
      <c r="K79" s="634"/>
    </row>
    <row r="80" spans="1:11" ht="15.75" customHeight="1" thickBot="1" x14ac:dyDescent="0.3">
      <c r="A80" s="1191" t="s">
        <v>1172</v>
      </c>
      <c r="B80" s="1192"/>
      <c r="C80" s="1192"/>
      <c r="D80" s="1192"/>
      <c r="E80" s="1192"/>
      <c r="F80" s="1192"/>
      <c r="G80" s="1192"/>
      <c r="H80" s="1193"/>
      <c r="I80" s="1193"/>
      <c r="J80" s="1193"/>
      <c r="K80" s="1194"/>
    </row>
    <row r="81" spans="1:11" x14ac:dyDescent="0.25">
      <c r="A81" s="631" t="s">
        <v>81</v>
      </c>
      <c r="B81" s="632"/>
      <c r="C81" s="632"/>
      <c r="D81" s="632"/>
      <c r="E81" s="632"/>
      <c r="F81" s="632"/>
      <c r="G81" s="632"/>
      <c r="H81" s="633"/>
      <c r="I81" s="633"/>
      <c r="J81" s="633"/>
      <c r="K81" s="634"/>
    </row>
    <row r="82" spans="1:11" ht="15.75" customHeight="1" thickBot="1" x14ac:dyDescent="0.3">
      <c r="A82" s="1191" t="s">
        <v>1173</v>
      </c>
      <c r="B82" s="1192"/>
      <c r="C82" s="1192"/>
      <c r="D82" s="1192"/>
      <c r="E82" s="1192"/>
      <c r="F82" s="1192"/>
      <c r="G82" s="1192"/>
      <c r="H82" s="1193"/>
      <c r="I82" s="1193"/>
      <c r="J82" s="1193"/>
      <c r="K82" s="1194"/>
    </row>
    <row r="83" spans="1:11" x14ac:dyDescent="0.25">
      <c r="A83" s="681" t="s">
        <v>68</v>
      </c>
      <c r="B83" s="682"/>
      <c r="C83" s="685" t="s">
        <v>38</v>
      </c>
      <c r="D83" s="686"/>
      <c r="E83" s="686"/>
      <c r="F83" s="686"/>
      <c r="G83" s="686"/>
      <c r="H83" s="686"/>
      <c r="I83" s="686"/>
      <c r="J83" s="686"/>
      <c r="K83" s="687"/>
    </row>
    <row r="84" spans="1:11" x14ac:dyDescent="0.25">
      <c r="A84" s="683"/>
      <c r="B84" s="684"/>
      <c r="C84" s="781" t="s">
        <v>82</v>
      </c>
      <c r="D84" s="782"/>
      <c r="E84" s="782"/>
      <c r="F84" s="782"/>
      <c r="G84" s="782"/>
      <c r="H84" s="782"/>
      <c r="I84" s="782"/>
      <c r="J84" s="782"/>
      <c r="K84" s="783"/>
    </row>
    <row r="85" spans="1:11" x14ac:dyDescent="0.25">
      <c r="A85" s="1119">
        <v>1168</v>
      </c>
      <c r="B85" s="653" t="s">
        <v>1144</v>
      </c>
      <c r="C85" s="665" t="s">
        <v>72</v>
      </c>
      <c r="D85" s="666"/>
      <c r="E85" s="666"/>
      <c r="F85" s="666"/>
      <c r="G85" s="666"/>
      <c r="H85" s="666"/>
      <c r="I85" s="666"/>
      <c r="J85" s="666"/>
      <c r="K85" s="667"/>
    </row>
    <row r="86" spans="1:11" x14ac:dyDescent="0.25">
      <c r="A86" s="1119"/>
      <c r="B86" s="653"/>
      <c r="C86" s="668" t="s">
        <v>231</v>
      </c>
      <c r="D86" s="669"/>
      <c r="E86" s="669"/>
      <c r="F86" s="669"/>
      <c r="G86" s="669"/>
      <c r="H86" s="669"/>
      <c r="I86" s="669"/>
      <c r="J86" s="669"/>
      <c r="K86" s="670"/>
    </row>
    <row r="87" spans="1:11" ht="17.25" thickBot="1" x14ac:dyDescent="0.3">
      <c r="A87" s="613" t="s">
        <v>73</v>
      </c>
      <c r="B87" s="614"/>
      <c r="C87" s="35"/>
      <c r="D87" s="529" t="s">
        <v>74</v>
      </c>
      <c r="E87" s="529" t="s">
        <v>74</v>
      </c>
      <c r="F87" s="529" t="s">
        <v>74</v>
      </c>
      <c r="G87" s="529" t="s">
        <v>74</v>
      </c>
      <c r="H87" s="37">
        <f>SUM(Shirak!C14,Shirak!C25:C29,Shirak!C59:C60)</f>
        <v>66690</v>
      </c>
      <c r="I87" s="37">
        <f>SUM(Shirak!D14,Shirak!D25:D29,Shirak!D59:D60)</f>
        <v>141200</v>
      </c>
      <c r="J87" s="37">
        <f>SUM(Shirak!E14,Shirak!E25:E29,Shirak!E59:E60)</f>
        <v>184700</v>
      </c>
      <c r="K87" s="37">
        <f>SUM(Shirak!F14,Shirak!F25:F29,Shirak!F59:F60)</f>
        <v>184700</v>
      </c>
    </row>
    <row r="88" spans="1:11" x14ac:dyDescent="0.25">
      <c r="A88" s="615"/>
      <c r="B88" s="616"/>
      <c r="C88" s="616"/>
      <c r="D88" s="616"/>
      <c r="E88" s="616"/>
      <c r="F88" s="616"/>
      <c r="G88" s="616"/>
      <c r="H88" s="616"/>
      <c r="I88" s="616"/>
      <c r="J88" s="616"/>
      <c r="K88" s="617"/>
    </row>
    <row r="89" spans="1:11" ht="21" customHeight="1" thickBot="1" x14ac:dyDescent="0.3">
      <c r="A89" s="618" t="s">
        <v>789</v>
      </c>
      <c r="B89" s="619"/>
      <c r="C89" s="619"/>
      <c r="D89" s="619"/>
      <c r="E89" s="619"/>
      <c r="F89" s="619"/>
      <c r="G89" s="619"/>
      <c r="H89" s="619"/>
      <c r="I89" s="619"/>
      <c r="J89" s="619"/>
      <c r="K89" s="620"/>
    </row>
    <row r="90" spans="1:11" ht="17.25" thickBot="1" x14ac:dyDescent="0.3">
      <c r="A90" s="621" t="s">
        <v>76</v>
      </c>
      <c r="B90" s="622"/>
      <c r="C90" s="622"/>
      <c r="D90" s="622"/>
      <c r="E90" s="622"/>
      <c r="F90" s="622"/>
      <c r="G90" s="622"/>
      <c r="H90" s="622"/>
      <c r="I90" s="622"/>
      <c r="J90" s="622"/>
      <c r="K90" s="623"/>
    </row>
    <row r="91" spans="1:11" ht="79.5" customHeight="1" thickBot="1" x14ac:dyDescent="0.3">
      <c r="A91" s="624" t="s">
        <v>77</v>
      </c>
      <c r="B91" s="625"/>
      <c r="C91" s="626" t="s">
        <v>85</v>
      </c>
      <c r="D91" s="627"/>
      <c r="E91" s="627"/>
      <c r="F91" s="627"/>
      <c r="G91" s="627"/>
      <c r="H91" s="627"/>
      <c r="I91" s="627"/>
      <c r="J91" s="627"/>
      <c r="K91" s="628"/>
    </row>
    <row r="92" spans="1:11" ht="73.5" customHeight="1" thickBot="1" x14ac:dyDescent="0.3">
      <c r="A92" s="629" t="s">
        <v>79</v>
      </c>
      <c r="B92" s="630"/>
      <c r="C92" s="38"/>
      <c r="D92" s="38"/>
      <c r="E92" s="38"/>
      <c r="F92" s="38"/>
      <c r="G92" s="38"/>
      <c r="H92" s="38"/>
      <c r="I92" s="38"/>
      <c r="J92" s="38"/>
      <c r="K92" s="39"/>
    </row>
    <row r="93" spans="1:11" x14ac:dyDescent="0.25">
      <c r="A93" s="631" t="s">
        <v>80</v>
      </c>
      <c r="B93" s="632"/>
      <c r="C93" s="632"/>
      <c r="D93" s="632"/>
      <c r="E93" s="632"/>
      <c r="F93" s="632"/>
      <c r="G93" s="632"/>
      <c r="H93" s="633"/>
      <c r="I93" s="633"/>
      <c r="J93" s="633"/>
      <c r="K93" s="634"/>
    </row>
    <row r="94" spans="1:11" ht="15.75" customHeight="1" thickBot="1" x14ac:dyDescent="0.3">
      <c r="A94" s="635" t="s">
        <v>1174</v>
      </c>
      <c r="B94" s="636"/>
      <c r="C94" s="636"/>
      <c r="D94" s="636"/>
      <c r="E94" s="636"/>
      <c r="F94" s="636"/>
      <c r="G94" s="636"/>
      <c r="H94" s="637"/>
      <c r="I94" s="637"/>
      <c r="J94" s="637"/>
      <c r="K94" s="638"/>
    </row>
    <row r="95" spans="1:11" x14ac:dyDescent="0.25">
      <c r="A95" s="631" t="s">
        <v>81</v>
      </c>
      <c r="B95" s="632"/>
      <c r="C95" s="632"/>
      <c r="D95" s="632"/>
      <c r="E95" s="632"/>
      <c r="F95" s="632"/>
      <c r="G95" s="632"/>
      <c r="H95" s="633"/>
      <c r="I95" s="633"/>
      <c r="J95" s="633"/>
      <c r="K95" s="634"/>
    </row>
    <row r="96" spans="1:11" ht="15.75" customHeight="1" thickBot="1" x14ac:dyDescent="0.3">
      <c r="A96" s="635" t="s">
        <v>1175</v>
      </c>
      <c r="B96" s="636"/>
      <c r="C96" s="636"/>
      <c r="D96" s="636"/>
      <c r="E96" s="636"/>
      <c r="F96" s="636"/>
      <c r="G96" s="636"/>
      <c r="H96" s="637"/>
      <c r="I96" s="637"/>
      <c r="J96" s="637"/>
      <c r="K96" s="638"/>
    </row>
    <row r="97" spans="1:11" x14ac:dyDescent="0.25">
      <c r="A97" s="1370" t="s">
        <v>68</v>
      </c>
      <c r="B97" s="1371"/>
      <c r="C97" s="1372" t="s">
        <v>38</v>
      </c>
      <c r="D97" s="1373"/>
      <c r="E97" s="1373"/>
      <c r="F97" s="1373"/>
      <c r="G97" s="1373"/>
      <c r="H97" s="1374"/>
      <c r="I97" s="1373"/>
      <c r="J97" s="1373"/>
      <c r="K97" s="1375"/>
    </row>
    <row r="98" spans="1:11" x14ac:dyDescent="0.25">
      <c r="A98" s="1376"/>
      <c r="B98" s="1377"/>
      <c r="C98" s="1378" t="s">
        <v>128</v>
      </c>
      <c r="D98" s="1379"/>
      <c r="E98" s="1379"/>
      <c r="F98" s="1379"/>
      <c r="G98" s="1380"/>
      <c r="H98" s="1380"/>
      <c r="I98" s="1380"/>
      <c r="J98" s="1380"/>
      <c r="K98" s="1381"/>
    </row>
    <row r="99" spans="1:11" ht="17.25" thickBot="1" x14ac:dyDescent="0.3">
      <c r="A99" s="1382"/>
      <c r="B99" s="1383"/>
      <c r="C99" s="1384" t="s">
        <v>89</v>
      </c>
      <c r="D99" s="1373"/>
      <c r="E99" s="1373"/>
      <c r="F99" s="1373"/>
      <c r="G99" s="1385"/>
      <c r="H99" s="1385"/>
      <c r="I99" s="1385"/>
      <c r="J99" s="1385"/>
      <c r="K99" s="1386"/>
    </row>
    <row r="100" spans="1:11" ht="17.25" thickBot="1" x14ac:dyDescent="0.3">
      <c r="A100" s="1387">
        <v>1150</v>
      </c>
      <c r="B100" s="1388" t="s">
        <v>1086</v>
      </c>
      <c r="C100" s="1389" t="s">
        <v>388</v>
      </c>
      <c r="D100" s="1390"/>
      <c r="E100" s="1390"/>
      <c r="F100" s="1390"/>
      <c r="G100" s="1390"/>
      <c r="H100" s="1390"/>
      <c r="I100" s="1390"/>
      <c r="J100" s="1390"/>
      <c r="K100" s="1391"/>
    </row>
    <row r="101" spans="1:11" ht="18.75" thickBot="1" x14ac:dyDescent="0.3">
      <c r="A101" s="1392" t="s">
        <v>123</v>
      </c>
      <c r="B101" s="1392"/>
      <c r="C101" s="1393"/>
      <c r="D101" s="1221" t="s">
        <v>74</v>
      </c>
      <c r="E101" s="1221" t="s">
        <v>74</v>
      </c>
      <c r="F101" s="1221" t="s">
        <v>74</v>
      </c>
      <c r="G101" s="1221" t="s">
        <v>74</v>
      </c>
      <c r="H101" s="1">
        <f>SUM(Shirak!C30:C31,Shirak!C36)</f>
        <v>14925</v>
      </c>
      <c r="I101" s="1">
        <f>SUM(Shirak!D30:D31,Shirak!D36)</f>
        <v>48300</v>
      </c>
      <c r="J101" s="1">
        <f>SUM(Shirak!E30:E31,Shirak!E36)</f>
        <v>55500</v>
      </c>
      <c r="K101" s="1">
        <f>SUM(Shirak!F30:F31,Shirak!F36)</f>
        <v>55500</v>
      </c>
    </row>
    <row r="102" spans="1:11" ht="26.25" customHeight="1" thickBot="1" x14ac:dyDescent="0.3">
      <c r="A102" s="1394" t="s">
        <v>75</v>
      </c>
      <c r="B102" s="1395"/>
      <c r="C102" s="1396"/>
      <c r="D102" s="1396"/>
      <c r="E102" s="1396"/>
      <c r="F102" s="1396"/>
      <c r="G102" s="1396"/>
      <c r="H102" s="1396"/>
      <c r="I102" s="1396"/>
      <c r="J102" s="1396"/>
      <c r="K102" s="1397"/>
    </row>
    <row r="103" spans="1:11" ht="30" customHeight="1" thickBot="1" x14ac:dyDescent="0.3">
      <c r="A103" s="1398" t="s">
        <v>790</v>
      </c>
      <c r="B103" s="1399"/>
      <c r="C103" s="1399"/>
      <c r="D103" s="1399"/>
      <c r="E103" s="1399"/>
      <c r="F103" s="1399"/>
      <c r="G103" s="1399"/>
      <c r="H103" s="1399"/>
      <c r="I103" s="1399"/>
      <c r="J103" s="1399"/>
      <c r="K103" s="1400"/>
    </row>
    <row r="104" spans="1:11" ht="17.25" thickBot="1" x14ac:dyDescent="0.3">
      <c r="A104" s="1401" t="s">
        <v>76</v>
      </c>
      <c r="B104" s="1402"/>
      <c r="C104" s="1402"/>
      <c r="D104" s="1402"/>
      <c r="E104" s="1402"/>
      <c r="F104" s="1402"/>
      <c r="G104" s="1402"/>
      <c r="H104" s="1402"/>
      <c r="I104" s="1402"/>
      <c r="J104" s="1402"/>
      <c r="K104" s="1403"/>
    </row>
    <row r="105" spans="1:11" ht="88.5" customHeight="1" thickBot="1" x14ac:dyDescent="0.3">
      <c r="A105" s="1404" t="s">
        <v>77</v>
      </c>
      <c r="B105" s="1397"/>
      <c r="C105" s="1398" t="s">
        <v>124</v>
      </c>
      <c r="D105" s="1399"/>
      <c r="E105" s="1399"/>
      <c r="F105" s="1399"/>
      <c r="G105" s="1399"/>
      <c r="H105" s="1399"/>
      <c r="I105" s="1399"/>
      <c r="J105" s="1399"/>
      <c r="K105" s="1400"/>
    </row>
    <row r="106" spans="1:11" ht="66.75" customHeight="1" thickBot="1" x14ac:dyDescent="0.3">
      <c r="A106" s="1404" t="s">
        <v>79</v>
      </c>
      <c r="B106" s="1397"/>
      <c r="C106" s="1405"/>
      <c r="D106" s="1405"/>
      <c r="E106" s="1405"/>
      <c r="F106" s="1405"/>
      <c r="G106" s="1405"/>
      <c r="H106" s="1405"/>
      <c r="I106" s="1405"/>
      <c r="J106" s="1405"/>
      <c r="K106" s="1405"/>
    </row>
    <row r="107" spans="1:11" ht="17.25" thickBot="1" x14ac:dyDescent="0.3">
      <c r="A107" s="1404" t="s">
        <v>80</v>
      </c>
      <c r="B107" s="1396"/>
      <c r="C107" s="1396"/>
      <c r="D107" s="1396"/>
      <c r="E107" s="1396"/>
      <c r="F107" s="1396"/>
      <c r="G107" s="1396"/>
      <c r="H107" s="1396"/>
      <c r="I107" s="1396"/>
      <c r="J107" s="1396"/>
      <c r="K107" s="1397"/>
    </row>
    <row r="108" spans="1:11" ht="16.5" customHeight="1" thickBot="1" x14ac:dyDescent="0.3">
      <c r="A108" s="635" t="s">
        <v>1180</v>
      </c>
      <c r="B108" s="636"/>
      <c r="C108" s="636"/>
      <c r="D108" s="636"/>
      <c r="E108" s="636"/>
      <c r="F108" s="636"/>
      <c r="G108" s="636"/>
      <c r="H108" s="637"/>
      <c r="I108" s="637"/>
      <c r="J108" s="637"/>
      <c r="K108" s="638"/>
    </row>
    <row r="109" spans="1:11" ht="15.75" customHeight="1" thickBot="1" x14ac:dyDescent="0.35">
      <c r="A109" s="1226" t="s">
        <v>81</v>
      </c>
      <c r="B109" s="1227"/>
      <c r="C109" s="1227"/>
      <c r="D109" s="1227"/>
      <c r="E109" s="1227"/>
      <c r="F109" s="1227"/>
      <c r="G109" s="1227"/>
      <c r="H109" s="1227"/>
      <c r="I109" s="1227"/>
      <c r="J109" s="1227"/>
      <c r="K109" s="1228"/>
    </row>
    <row r="110" spans="1:11" ht="17.25" thickBot="1" x14ac:dyDescent="0.35">
      <c r="A110" s="1222" t="s">
        <v>1181</v>
      </c>
      <c r="B110" s="1224"/>
      <c r="C110" s="1224"/>
      <c r="D110" s="1224"/>
      <c r="E110" s="1224"/>
      <c r="F110" s="1224"/>
      <c r="G110" s="1224"/>
      <c r="H110" s="1224"/>
      <c r="I110" s="1224"/>
      <c r="J110" s="1224"/>
      <c r="K110" s="1223"/>
    </row>
    <row r="111" spans="1:11" x14ac:dyDescent="0.3">
      <c r="A111" s="1406"/>
      <c r="B111" s="1406"/>
      <c r="C111" s="1406"/>
      <c r="D111" s="1406"/>
      <c r="E111" s="1406"/>
      <c r="F111" s="1406"/>
      <c r="G111" s="1406"/>
      <c r="H111" s="1406"/>
      <c r="I111" s="1406"/>
      <c r="J111" s="1406"/>
      <c r="K111" s="1406"/>
    </row>
    <row r="112" spans="1:11" x14ac:dyDescent="0.25">
      <c r="A112" s="1117" t="s">
        <v>86</v>
      </c>
      <c r="B112" s="1117"/>
      <c r="C112" s="1117"/>
      <c r="D112" s="1117"/>
      <c r="E112" s="1117"/>
      <c r="F112" s="1117"/>
      <c r="G112" s="1117"/>
      <c r="H112" s="1117"/>
      <c r="I112" s="1117"/>
      <c r="J112" s="1117"/>
      <c r="K112" s="1117"/>
    </row>
    <row r="114" spans="1:11" ht="17.25" thickBot="1" x14ac:dyDescent="0.3">
      <c r="A114" s="1117" t="s">
        <v>87</v>
      </c>
      <c r="B114" s="1117"/>
      <c r="C114" s="1117"/>
      <c r="D114" s="1117"/>
      <c r="E114" s="1117"/>
      <c r="F114" s="1117"/>
      <c r="G114" s="1117"/>
      <c r="H114" s="1117"/>
      <c r="I114" s="1117"/>
      <c r="J114" s="1117"/>
      <c r="K114" s="1117"/>
    </row>
    <row r="115" spans="1:11" x14ac:dyDescent="0.25">
      <c r="A115" s="773" t="s">
        <v>65</v>
      </c>
      <c r="B115" s="774"/>
      <c r="C115" s="774"/>
      <c r="D115" s="697" t="s">
        <v>41</v>
      </c>
      <c r="E115" s="698"/>
      <c r="F115" s="698"/>
      <c r="G115" s="698"/>
      <c r="H115" s="698"/>
      <c r="I115" s="698"/>
      <c r="J115" s="698"/>
      <c r="K115" s="699"/>
    </row>
    <row r="116" spans="1:11" x14ac:dyDescent="0.25">
      <c r="A116" s="775"/>
      <c r="B116" s="776"/>
      <c r="C116" s="776"/>
      <c r="D116" s="779" t="s">
        <v>66</v>
      </c>
      <c r="E116" s="780"/>
      <c r="F116" s="780"/>
      <c r="G116" s="653"/>
      <c r="H116" s="779" t="s">
        <v>67</v>
      </c>
      <c r="I116" s="780"/>
      <c r="J116" s="780"/>
      <c r="K116" s="653"/>
    </row>
    <row r="117" spans="1:11" ht="33.75" thickBot="1" x14ac:dyDescent="0.3">
      <c r="A117" s="777"/>
      <c r="B117" s="778"/>
      <c r="C117" s="778"/>
      <c r="D117" s="23" t="s">
        <v>458</v>
      </c>
      <c r="E117" s="23" t="s">
        <v>16</v>
      </c>
      <c r="F117" s="23" t="s">
        <v>17</v>
      </c>
      <c r="G117" s="534" t="s">
        <v>7</v>
      </c>
      <c r="H117" s="23" t="s">
        <v>458</v>
      </c>
      <c r="I117" s="23" t="s">
        <v>16</v>
      </c>
      <c r="J117" s="23" t="s">
        <v>17</v>
      </c>
      <c r="K117" s="522" t="s">
        <v>7</v>
      </c>
    </row>
    <row r="118" spans="1:11" x14ac:dyDescent="0.25">
      <c r="A118" s="681" t="s">
        <v>68</v>
      </c>
      <c r="B118" s="682"/>
      <c r="C118" s="685" t="s">
        <v>38</v>
      </c>
      <c r="D118" s="686"/>
      <c r="E118" s="686"/>
      <c r="F118" s="686"/>
      <c r="G118" s="686"/>
      <c r="H118" s="686"/>
      <c r="I118" s="686"/>
      <c r="J118" s="686"/>
      <c r="K118" s="687"/>
    </row>
    <row r="119" spans="1:11" x14ac:dyDescent="0.25">
      <c r="A119" s="683"/>
      <c r="B119" s="684"/>
      <c r="C119" s="781" t="s">
        <v>139</v>
      </c>
      <c r="D119" s="782"/>
      <c r="E119" s="782"/>
      <c r="F119" s="782"/>
      <c r="G119" s="782"/>
      <c r="H119" s="782"/>
      <c r="I119" s="782"/>
      <c r="J119" s="782"/>
      <c r="K119" s="783"/>
    </row>
    <row r="120" spans="1:11" x14ac:dyDescent="0.25">
      <c r="A120" s="1119">
        <v>1047</v>
      </c>
      <c r="B120" s="653" t="s">
        <v>1145</v>
      </c>
      <c r="C120" s="665" t="s">
        <v>72</v>
      </c>
      <c r="D120" s="666"/>
      <c r="E120" s="666"/>
      <c r="F120" s="666"/>
      <c r="G120" s="666"/>
      <c r="H120" s="666"/>
      <c r="I120" s="666"/>
      <c r="J120" s="666"/>
      <c r="K120" s="667"/>
    </row>
    <row r="121" spans="1:11" ht="17.25" thickBot="1" x14ac:dyDescent="0.3">
      <c r="A121" s="1302"/>
      <c r="B121" s="1129"/>
      <c r="C121" s="785" t="s">
        <v>140</v>
      </c>
      <c r="D121" s="786"/>
      <c r="E121" s="786"/>
      <c r="F121" s="786"/>
      <c r="G121" s="786"/>
      <c r="H121" s="786"/>
      <c r="I121" s="786"/>
      <c r="J121" s="786"/>
      <c r="K121" s="787"/>
    </row>
    <row r="122" spans="1:11" ht="49.5" x14ac:dyDescent="0.25">
      <c r="A122" s="1304" t="s">
        <v>92</v>
      </c>
      <c r="B122" s="1305"/>
      <c r="C122" s="1306" t="s">
        <v>141</v>
      </c>
      <c r="D122" s="1307">
        <v>1</v>
      </c>
      <c r="E122" s="1307">
        <v>1</v>
      </c>
      <c r="F122" s="1307">
        <v>1</v>
      </c>
      <c r="G122" s="1307">
        <v>1</v>
      </c>
      <c r="H122" s="1308"/>
      <c r="I122" s="1308"/>
      <c r="J122" s="1308"/>
      <c r="K122" s="1309"/>
    </row>
    <row r="123" spans="1:11" ht="22.5" customHeight="1" thickBot="1" x14ac:dyDescent="0.3">
      <c r="A123" s="1310" t="s">
        <v>95</v>
      </c>
      <c r="B123" s="1311"/>
      <c r="C123" s="1312"/>
      <c r="D123" s="1312"/>
      <c r="E123" s="1312"/>
      <c r="F123" s="1312"/>
      <c r="G123" s="534"/>
      <c r="H123" s="1313"/>
      <c r="I123" s="1313"/>
      <c r="J123" s="1313"/>
      <c r="K123" s="522"/>
    </row>
    <row r="124" spans="1:11" ht="61.5" customHeight="1" thickBot="1" x14ac:dyDescent="0.3">
      <c r="A124" s="1314" t="s">
        <v>107</v>
      </c>
      <c r="B124" s="1315"/>
      <c r="C124" s="1315"/>
      <c r="D124" s="1316"/>
      <c r="E124" s="1316"/>
      <c r="F124" s="1316"/>
      <c r="G124" s="526"/>
      <c r="H124" s="109">
        <f>SUM(Shirak!C32)</f>
        <v>16000</v>
      </c>
      <c r="I124" s="109">
        <f>SUM(Shirak!D32)</f>
        <v>20000</v>
      </c>
      <c r="J124" s="109">
        <f>SUM(Shirak!E32)</f>
        <v>20000</v>
      </c>
      <c r="K124" s="109">
        <f>SUM(Shirak!F32)</f>
        <v>20000</v>
      </c>
    </row>
    <row r="125" spans="1:11" ht="45" customHeight="1" thickBot="1" x14ac:dyDescent="0.3">
      <c r="A125" s="768" t="s">
        <v>108</v>
      </c>
      <c r="B125" s="769"/>
      <c r="C125" s="1407">
        <f>K124</f>
        <v>20000</v>
      </c>
      <c r="D125" s="1407"/>
      <c r="E125" s="1407"/>
      <c r="F125" s="1407"/>
      <c r="G125" s="526"/>
      <c r="H125" s="527"/>
      <c r="I125" s="527"/>
      <c r="J125" s="527"/>
      <c r="K125" s="525"/>
    </row>
    <row r="126" spans="1:11" ht="93" customHeight="1" thickBot="1" x14ac:dyDescent="0.3">
      <c r="A126" s="768" t="s">
        <v>109</v>
      </c>
      <c r="B126" s="769"/>
      <c r="C126" s="1300"/>
      <c r="D126" s="1300"/>
      <c r="E126" s="1300"/>
      <c r="F126" s="1300"/>
      <c r="G126" s="526"/>
      <c r="H126" s="527"/>
      <c r="I126" s="527"/>
      <c r="J126" s="527"/>
      <c r="K126" s="525"/>
    </row>
    <row r="127" spans="1:11" x14ac:dyDescent="0.25">
      <c r="A127" s="631" t="s">
        <v>80</v>
      </c>
      <c r="B127" s="632"/>
      <c r="C127" s="1408"/>
      <c r="D127" s="1408"/>
      <c r="E127" s="1408"/>
      <c r="F127" s="1408"/>
      <c r="G127" s="632"/>
      <c r="H127" s="633"/>
      <c r="I127" s="633"/>
      <c r="J127" s="633"/>
      <c r="K127" s="634"/>
    </row>
    <row r="128" spans="1:11" ht="15.75" customHeight="1" thickBot="1" x14ac:dyDescent="0.35">
      <c r="A128" s="1122" t="s">
        <v>1176</v>
      </c>
      <c r="B128" s="1123"/>
      <c r="C128" s="1123"/>
      <c r="D128" s="1123"/>
      <c r="E128" s="1123"/>
      <c r="F128" s="1123"/>
      <c r="G128" s="1123"/>
      <c r="H128" s="1123"/>
      <c r="I128" s="1123"/>
      <c r="J128" s="1123"/>
      <c r="K128" s="1124"/>
    </row>
    <row r="129" spans="1:11" x14ac:dyDescent="0.25">
      <c r="A129" s="631" t="s">
        <v>81</v>
      </c>
      <c r="B129" s="632"/>
      <c r="C129" s="632"/>
      <c r="D129" s="632"/>
      <c r="E129" s="632"/>
      <c r="F129" s="632"/>
      <c r="G129" s="632"/>
      <c r="H129" s="633"/>
      <c r="I129" s="633"/>
      <c r="J129" s="633"/>
      <c r="K129" s="634"/>
    </row>
    <row r="130" spans="1:11" ht="15.75" customHeight="1" thickBot="1" x14ac:dyDescent="0.35">
      <c r="A130" s="1122" t="s">
        <v>1177</v>
      </c>
      <c r="B130" s="1123"/>
      <c r="C130" s="1123"/>
      <c r="D130" s="1123"/>
      <c r="E130" s="1123"/>
      <c r="F130" s="1123"/>
      <c r="G130" s="1123"/>
      <c r="H130" s="1123"/>
      <c r="I130" s="1123"/>
      <c r="J130" s="1123"/>
      <c r="K130" s="1124"/>
    </row>
    <row r="131" spans="1:11" x14ac:dyDescent="0.25">
      <c r="A131" s="1370" t="s">
        <v>68</v>
      </c>
      <c r="B131" s="1371"/>
      <c r="C131" s="1372" t="s">
        <v>38</v>
      </c>
      <c r="D131" s="1374"/>
      <c r="E131" s="1374"/>
      <c r="F131" s="1374"/>
      <c r="G131" s="1374"/>
      <c r="H131" s="1374"/>
      <c r="I131" s="1374"/>
      <c r="J131" s="1374"/>
      <c r="K131" s="1375"/>
    </row>
    <row r="132" spans="1:11" x14ac:dyDescent="0.25">
      <c r="A132" s="1376"/>
      <c r="B132" s="1377"/>
      <c r="C132" s="1378" t="s">
        <v>88</v>
      </c>
      <c r="D132" s="1379"/>
      <c r="E132" s="1379"/>
      <c r="F132" s="1379"/>
      <c r="G132" s="1380"/>
      <c r="H132" s="1380"/>
      <c r="I132" s="1380"/>
      <c r="J132" s="1380"/>
      <c r="K132" s="1381"/>
    </row>
    <row r="133" spans="1:11" ht="17.25" thickBot="1" x14ac:dyDescent="0.3">
      <c r="A133" s="1382"/>
      <c r="B133" s="1383"/>
      <c r="C133" s="1384" t="s">
        <v>89</v>
      </c>
      <c r="D133" s="1373"/>
      <c r="E133" s="1373"/>
      <c r="F133" s="1373"/>
      <c r="G133" s="1385"/>
      <c r="H133" s="1385"/>
      <c r="I133" s="1385"/>
      <c r="J133" s="1385"/>
      <c r="K133" s="1386"/>
    </row>
    <row r="134" spans="1:11" ht="17.25" thickBot="1" x14ac:dyDescent="0.3">
      <c r="A134" s="1409">
        <v>1047</v>
      </c>
      <c r="B134" s="1221" t="s">
        <v>1146</v>
      </c>
      <c r="C134" s="1389" t="s">
        <v>236</v>
      </c>
      <c r="D134" s="1390"/>
      <c r="E134" s="1390"/>
      <c r="F134" s="1390"/>
      <c r="G134" s="1390"/>
      <c r="H134" s="1390"/>
      <c r="I134" s="1390"/>
      <c r="J134" s="1390"/>
      <c r="K134" s="1391"/>
    </row>
    <row r="135" spans="1:11" ht="66.75" thickBot="1" x14ac:dyDescent="0.3">
      <c r="A135" s="1410" t="s">
        <v>92</v>
      </c>
      <c r="B135" s="1411"/>
      <c r="C135" s="1412" t="s">
        <v>93</v>
      </c>
      <c r="D135" s="1413">
        <v>5</v>
      </c>
      <c r="E135" s="1413">
        <v>5</v>
      </c>
      <c r="F135" s="1413">
        <v>5</v>
      </c>
      <c r="G135" s="1413">
        <v>5</v>
      </c>
      <c r="H135" s="1221"/>
      <c r="I135" s="1221"/>
      <c r="J135" s="1221"/>
      <c r="K135" s="1221"/>
    </row>
    <row r="136" spans="1:11" ht="50.25" thickBot="1" x14ac:dyDescent="0.3">
      <c r="A136" s="1389"/>
      <c r="B136" s="1391"/>
      <c r="C136" s="1412" t="s">
        <v>94</v>
      </c>
      <c r="D136" s="1414">
        <v>3240</v>
      </c>
      <c r="E136" s="1414">
        <v>3240</v>
      </c>
      <c r="F136" s="1414">
        <v>3240</v>
      </c>
      <c r="G136" s="1414">
        <v>3240</v>
      </c>
      <c r="H136" s="1221"/>
      <c r="I136" s="1221"/>
      <c r="J136" s="1221"/>
      <c r="K136" s="1221"/>
    </row>
    <row r="137" spans="1:11" ht="17.25" thickBot="1" x14ac:dyDescent="0.3">
      <c r="A137" s="1398" t="s">
        <v>95</v>
      </c>
      <c r="B137" s="1400"/>
      <c r="C137" s="1412"/>
      <c r="D137" s="1412"/>
      <c r="E137" s="1412"/>
      <c r="F137" s="1412"/>
      <c r="G137" s="1221"/>
      <c r="H137" s="1221"/>
      <c r="I137" s="1221"/>
      <c r="J137" s="1221"/>
      <c r="K137" s="1221"/>
    </row>
    <row r="138" spans="1:11" ht="60.75" customHeight="1" thickBot="1" x14ac:dyDescent="0.3">
      <c r="A138" s="1398" t="s">
        <v>96</v>
      </c>
      <c r="B138" s="1399"/>
      <c r="C138" s="1400"/>
      <c r="D138" s="1412"/>
      <c r="E138" s="1412"/>
      <c r="F138" s="1412"/>
      <c r="G138" s="1221"/>
      <c r="H138" s="193">
        <f>SUM(Shirak!C18:C19)</f>
        <v>0</v>
      </c>
      <c r="I138" s="193">
        <f>SUM(Shirak!D18:D19)</f>
        <v>0</v>
      </c>
      <c r="J138" s="193">
        <f>SUM(Shirak!E18:E19)</f>
        <v>44500</v>
      </c>
      <c r="K138" s="193">
        <f>SUM(Shirak!F18:F19)</f>
        <v>44500</v>
      </c>
    </row>
    <row r="139" spans="1:11" ht="40.5" customHeight="1" thickBot="1" x14ac:dyDescent="0.3">
      <c r="A139" s="1398" t="s">
        <v>97</v>
      </c>
      <c r="B139" s="1400"/>
      <c r="C139" s="193">
        <f>K138</f>
        <v>44500</v>
      </c>
      <c r="D139" s="1415"/>
      <c r="E139" s="1415"/>
      <c r="F139" s="1415"/>
      <c r="G139" s="1221"/>
      <c r="H139" s="1221"/>
      <c r="I139" s="1221"/>
      <c r="J139" s="1221"/>
      <c r="K139" s="1221"/>
    </row>
    <row r="140" spans="1:11" ht="64.5" customHeight="1" thickBot="1" x14ac:dyDescent="0.3">
      <c r="A140" s="1398" t="s">
        <v>98</v>
      </c>
      <c r="B140" s="1400"/>
      <c r="C140" s="1412"/>
      <c r="D140" s="1412"/>
      <c r="E140" s="1412"/>
      <c r="F140" s="1412"/>
      <c r="G140" s="1221"/>
      <c r="H140" s="1221"/>
      <c r="I140" s="1221"/>
      <c r="J140" s="1221"/>
      <c r="K140" s="1221"/>
    </row>
    <row r="141" spans="1:11" ht="27.75" customHeight="1" thickBot="1" x14ac:dyDescent="0.3">
      <c r="A141" s="1404" t="s">
        <v>80</v>
      </c>
      <c r="B141" s="1396"/>
      <c r="C141" s="1396"/>
      <c r="D141" s="1396"/>
      <c r="E141" s="1396"/>
      <c r="F141" s="1396"/>
      <c r="G141" s="1396"/>
      <c r="H141" s="1396"/>
      <c r="I141" s="1396"/>
      <c r="J141" s="1396"/>
      <c r="K141" s="1397"/>
    </row>
    <row r="142" spans="1:11" ht="27" customHeight="1" thickBot="1" x14ac:dyDescent="0.35">
      <c r="A142" s="1122" t="s">
        <v>1176</v>
      </c>
      <c r="B142" s="1123"/>
      <c r="C142" s="1123"/>
      <c r="D142" s="1123"/>
      <c r="E142" s="1123"/>
      <c r="F142" s="1123"/>
      <c r="G142" s="1123"/>
      <c r="H142" s="1123"/>
      <c r="I142" s="1123"/>
      <c r="J142" s="1123"/>
      <c r="K142" s="1124"/>
    </row>
    <row r="143" spans="1:11" ht="37.5" customHeight="1" thickBot="1" x14ac:dyDescent="0.3">
      <c r="A143" s="1404" t="s">
        <v>81</v>
      </c>
      <c r="B143" s="1396"/>
      <c r="C143" s="1396"/>
      <c r="D143" s="1396"/>
      <c r="E143" s="1396"/>
      <c r="F143" s="1396"/>
      <c r="G143" s="1396"/>
      <c r="H143" s="1396"/>
      <c r="I143" s="1396"/>
      <c r="J143" s="1396"/>
      <c r="K143" s="1397"/>
    </row>
    <row r="144" spans="1:11" ht="24.75" customHeight="1" thickBot="1" x14ac:dyDescent="0.35">
      <c r="A144" s="1122" t="s">
        <v>1177</v>
      </c>
      <c r="B144" s="1123"/>
      <c r="C144" s="1123"/>
      <c r="D144" s="1123"/>
      <c r="E144" s="1123"/>
      <c r="F144" s="1123"/>
      <c r="G144" s="1123"/>
      <c r="H144" s="1123"/>
      <c r="I144" s="1123"/>
      <c r="J144" s="1123"/>
      <c r="K144" s="1124"/>
    </row>
    <row r="145" spans="1:11" x14ac:dyDescent="0.25">
      <c r="A145" s="1370" t="s">
        <v>68</v>
      </c>
      <c r="B145" s="1371"/>
      <c r="C145" s="1372" t="s">
        <v>38</v>
      </c>
      <c r="D145" s="1374"/>
      <c r="E145" s="1374"/>
      <c r="F145" s="1374"/>
      <c r="G145" s="1374"/>
      <c r="H145" s="1374"/>
      <c r="I145" s="1374"/>
      <c r="J145" s="1374"/>
      <c r="K145" s="1375"/>
    </row>
    <row r="146" spans="1:11" x14ac:dyDescent="0.25">
      <c r="A146" s="1376"/>
      <c r="B146" s="1377"/>
      <c r="C146" s="1378" t="s">
        <v>134</v>
      </c>
      <c r="D146" s="1379"/>
      <c r="E146" s="1379"/>
      <c r="F146" s="1379"/>
      <c r="G146" s="1380"/>
      <c r="H146" s="1380"/>
      <c r="I146" s="1380"/>
      <c r="J146" s="1380"/>
      <c r="K146" s="1381"/>
    </row>
    <row r="147" spans="1:11" ht="17.25" thickBot="1" x14ac:dyDescent="0.3">
      <c r="A147" s="1382"/>
      <c r="B147" s="1383"/>
      <c r="C147" s="1384" t="s">
        <v>89</v>
      </c>
      <c r="D147" s="1373"/>
      <c r="E147" s="1373"/>
      <c r="F147" s="1373"/>
      <c r="G147" s="1385"/>
      <c r="H147" s="1385"/>
      <c r="I147" s="1385"/>
      <c r="J147" s="1385"/>
      <c r="K147" s="1386"/>
    </row>
    <row r="148" spans="1:11" ht="17.25" thickBot="1" x14ac:dyDescent="0.3">
      <c r="A148" s="1409">
        <v>1047</v>
      </c>
      <c r="B148" s="1221" t="s">
        <v>1147</v>
      </c>
      <c r="C148" s="1389" t="s">
        <v>135</v>
      </c>
      <c r="D148" s="1390"/>
      <c r="E148" s="1390"/>
      <c r="F148" s="1390"/>
      <c r="G148" s="1390"/>
      <c r="H148" s="1390"/>
      <c r="I148" s="1390"/>
      <c r="J148" s="1390"/>
      <c r="K148" s="1391"/>
    </row>
    <row r="149" spans="1:11" ht="66.75" thickBot="1" x14ac:dyDescent="0.3">
      <c r="A149" s="1398" t="s">
        <v>92</v>
      </c>
      <c r="B149" s="1400"/>
      <c r="C149" s="1416" t="s">
        <v>136</v>
      </c>
      <c r="D149" s="1413">
        <v>6</v>
      </c>
      <c r="E149" s="1413">
        <v>6</v>
      </c>
      <c r="F149" s="1413">
        <v>6</v>
      </c>
      <c r="G149" s="1413">
        <v>6</v>
      </c>
      <c r="H149" s="1221"/>
      <c r="I149" s="1221"/>
      <c r="J149" s="1221"/>
      <c r="K149" s="1221"/>
    </row>
    <row r="150" spans="1:11" ht="17.25" thickBot="1" x14ac:dyDescent="0.3">
      <c r="A150" s="1398" t="s">
        <v>95</v>
      </c>
      <c r="B150" s="1400"/>
      <c r="C150" s="1412"/>
      <c r="D150" s="1412"/>
      <c r="E150" s="1412"/>
      <c r="F150" s="1412"/>
      <c r="G150" s="1221"/>
      <c r="H150" s="1221"/>
      <c r="I150" s="1221"/>
      <c r="J150" s="1221"/>
      <c r="K150" s="1221"/>
    </row>
    <row r="151" spans="1:11" ht="61.5" customHeight="1" thickBot="1" x14ac:dyDescent="0.3">
      <c r="A151" s="1398" t="s">
        <v>96</v>
      </c>
      <c r="B151" s="1399"/>
      <c r="C151" s="1400"/>
      <c r="D151" s="1412"/>
      <c r="E151" s="1412"/>
      <c r="F151" s="1412"/>
      <c r="G151" s="1221"/>
      <c r="H151" s="117">
        <f>SUM(Shirak!C44)</f>
        <v>3500</v>
      </c>
      <c r="I151" s="117">
        <f>SUM(Shirak!D44)</f>
        <v>3500</v>
      </c>
      <c r="J151" s="117">
        <f>SUM(Shirak!E44)</f>
        <v>3500</v>
      </c>
      <c r="K151" s="117">
        <f>SUM(Shirak!F44)</f>
        <v>3500</v>
      </c>
    </row>
    <row r="152" spans="1:11" ht="43.5" customHeight="1" thickBot="1" x14ac:dyDescent="0.3">
      <c r="A152" s="1398" t="s">
        <v>97</v>
      </c>
      <c r="B152" s="1400"/>
      <c r="C152" s="117">
        <f>K151</f>
        <v>3500</v>
      </c>
      <c r="D152" s="117"/>
      <c r="E152" s="117"/>
      <c r="F152" s="117"/>
      <c r="G152" s="1221"/>
      <c r="H152" s="1221"/>
      <c r="I152" s="1221"/>
      <c r="J152" s="1221"/>
      <c r="K152" s="1221"/>
    </row>
    <row r="153" spans="1:11" ht="95.25" customHeight="1" thickBot="1" x14ac:dyDescent="0.3">
      <c r="A153" s="1398" t="s">
        <v>98</v>
      </c>
      <c r="B153" s="1400"/>
      <c r="C153" s="1412"/>
      <c r="D153" s="1412"/>
      <c r="E153" s="1412"/>
      <c r="F153" s="1412"/>
      <c r="G153" s="1221"/>
      <c r="H153" s="1221"/>
      <c r="I153" s="1221"/>
      <c r="J153" s="1221"/>
      <c r="K153" s="1221"/>
    </row>
    <row r="154" spans="1:11" x14ac:dyDescent="0.25">
      <c r="A154" s="1417" t="s">
        <v>80</v>
      </c>
      <c r="B154" s="1418"/>
      <c r="C154" s="1418"/>
      <c r="D154" s="1418"/>
      <c r="E154" s="1418"/>
      <c r="F154" s="1418"/>
      <c r="G154" s="1418"/>
      <c r="H154" s="1418"/>
      <c r="I154" s="1418"/>
      <c r="J154" s="1418"/>
      <c r="K154" s="1419"/>
    </row>
    <row r="155" spans="1:11" ht="15.75" customHeight="1" thickBot="1" x14ac:dyDescent="0.35">
      <c r="A155" s="1122" t="s">
        <v>1176</v>
      </c>
      <c r="B155" s="1123"/>
      <c r="C155" s="1123"/>
      <c r="D155" s="1123"/>
      <c r="E155" s="1123"/>
      <c r="F155" s="1123"/>
      <c r="G155" s="1123"/>
      <c r="H155" s="1123"/>
      <c r="I155" s="1123"/>
      <c r="J155" s="1123"/>
      <c r="K155" s="1124"/>
    </row>
    <row r="156" spans="1:11" x14ac:dyDescent="0.25">
      <c r="A156" s="1417" t="s">
        <v>81</v>
      </c>
      <c r="B156" s="1418"/>
      <c r="C156" s="1418"/>
      <c r="D156" s="1418"/>
      <c r="E156" s="1418"/>
      <c r="F156" s="1418"/>
      <c r="G156" s="1418"/>
      <c r="H156" s="1418"/>
      <c r="I156" s="1418"/>
      <c r="J156" s="1418"/>
      <c r="K156" s="1419"/>
    </row>
    <row r="157" spans="1:11" ht="15.75" customHeight="1" thickBot="1" x14ac:dyDescent="0.35">
      <c r="A157" s="1122" t="s">
        <v>1177</v>
      </c>
      <c r="B157" s="1123"/>
      <c r="C157" s="1123"/>
      <c r="D157" s="1123"/>
      <c r="E157" s="1123"/>
      <c r="F157" s="1123"/>
      <c r="G157" s="1123"/>
      <c r="H157" s="1123"/>
      <c r="I157" s="1123"/>
      <c r="J157" s="1123"/>
      <c r="K157" s="1124"/>
    </row>
    <row r="158" spans="1:11" x14ac:dyDescent="0.25">
      <c r="A158" s="1145" t="s">
        <v>68</v>
      </c>
      <c r="B158" s="1146"/>
      <c r="C158" s="1147" t="s">
        <v>38</v>
      </c>
      <c r="D158" s="1148"/>
      <c r="E158" s="1148"/>
      <c r="F158" s="1148"/>
      <c r="G158" s="1148"/>
      <c r="H158" s="1148"/>
      <c r="I158" s="1148"/>
      <c r="J158" s="1148"/>
      <c r="K158" s="1149"/>
    </row>
    <row r="159" spans="1:11" x14ac:dyDescent="0.25">
      <c r="A159" s="1150"/>
      <c r="B159" s="1151"/>
      <c r="C159" s="1152" t="s">
        <v>102</v>
      </c>
      <c r="D159" s="1153"/>
      <c r="E159" s="1153"/>
      <c r="F159" s="1153"/>
      <c r="G159" s="1153"/>
      <c r="H159" s="1153"/>
      <c r="I159" s="1153"/>
      <c r="J159" s="1153"/>
      <c r="K159" s="1154"/>
    </row>
    <row r="160" spans="1:11" x14ac:dyDescent="0.25">
      <c r="A160" s="1420">
        <v>1047</v>
      </c>
      <c r="B160" s="1233" t="s">
        <v>1148</v>
      </c>
      <c r="C160" s="1234" t="s">
        <v>72</v>
      </c>
      <c r="D160" s="1235"/>
      <c r="E160" s="1235"/>
      <c r="F160" s="1235"/>
      <c r="G160" s="1235"/>
      <c r="H160" s="1235"/>
      <c r="I160" s="1235"/>
      <c r="J160" s="1235"/>
      <c r="K160" s="1236"/>
    </row>
    <row r="161" spans="1:11" ht="17.25" thickBot="1" x14ac:dyDescent="0.3">
      <c r="A161" s="1421"/>
      <c r="B161" s="1142"/>
      <c r="C161" s="1238" t="s">
        <v>104</v>
      </c>
      <c r="D161" s="1239"/>
      <c r="E161" s="1239"/>
      <c r="F161" s="1239"/>
      <c r="G161" s="1239"/>
      <c r="H161" s="1239"/>
      <c r="I161" s="1239"/>
      <c r="J161" s="1239"/>
      <c r="K161" s="1240"/>
    </row>
    <row r="162" spans="1:11" ht="66" x14ac:dyDescent="0.25">
      <c r="A162" s="1241" t="s">
        <v>92</v>
      </c>
      <c r="B162" s="1242"/>
      <c r="C162" s="1243" t="s">
        <v>105</v>
      </c>
      <c r="D162" s="429">
        <v>5</v>
      </c>
      <c r="E162" s="429">
        <v>5</v>
      </c>
      <c r="F162" s="429">
        <v>5</v>
      </c>
      <c r="G162" s="429">
        <v>5</v>
      </c>
      <c r="H162" s="1263"/>
      <c r="I162" s="1263"/>
      <c r="J162" s="1263"/>
      <c r="K162" s="1245"/>
    </row>
    <row r="163" spans="1:11" ht="116.25" thickBot="1" x14ac:dyDescent="0.3">
      <c r="A163" s="1246" t="s">
        <v>95</v>
      </c>
      <c r="B163" s="1247"/>
      <c r="C163" s="1248" t="s">
        <v>106</v>
      </c>
      <c r="D163" s="1248"/>
      <c r="E163" s="1248"/>
      <c r="F163" s="1248"/>
      <c r="G163" s="1249"/>
      <c r="H163" s="1250"/>
      <c r="I163" s="1250"/>
      <c r="J163" s="1250"/>
      <c r="K163" s="1251"/>
    </row>
    <row r="164" spans="1:11" ht="69" customHeight="1" thickBot="1" x14ac:dyDescent="0.3">
      <c r="A164" s="1252" t="s">
        <v>107</v>
      </c>
      <c r="B164" s="1253"/>
      <c r="C164" s="1253"/>
      <c r="D164" s="1254"/>
      <c r="E164" s="1254"/>
      <c r="F164" s="1254"/>
      <c r="G164" s="1255"/>
      <c r="H164" s="256">
        <f>Shirak!C61</f>
        <v>8500</v>
      </c>
      <c r="I164" s="256">
        <f>Shirak!D61</f>
        <v>8500</v>
      </c>
      <c r="J164" s="256">
        <f>Shirak!E61</f>
        <v>8500</v>
      </c>
      <c r="K164" s="256">
        <f>Shirak!F61</f>
        <v>8500</v>
      </c>
    </row>
    <row r="165" spans="1:11" ht="54.75" customHeight="1" thickBot="1" x14ac:dyDescent="0.3">
      <c r="A165" s="1257" t="s">
        <v>108</v>
      </c>
      <c r="B165" s="1258"/>
      <c r="C165" s="256">
        <f>K164</f>
        <v>8500</v>
      </c>
      <c r="D165" s="1264"/>
      <c r="E165" s="1264"/>
      <c r="F165" s="1264"/>
      <c r="G165" s="1255"/>
      <c r="H165" s="1260"/>
      <c r="I165" s="1260"/>
      <c r="J165" s="1260"/>
      <c r="K165" s="1261"/>
    </row>
    <row r="166" spans="1:11" ht="90" customHeight="1" thickBot="1" x14ac:dyDescent="0.3">
      <c r="A166" s="1257" t="s">
        <v>109</v>
      </c>
      <c r="B166" s="1258"/>
      <c r="C166" s="1262"/>
      <c r="D166" s="1262"/>
      <c r="E166" s="1262"/>
      <c r="F166" s="1262"/>
      <c r="G166" s="1255"/>
      <c r="H166" s="1260"/>
      <c r="I166" s="1260"/>
      <c r="J166" s="1260"/>
      <c r="K166" s="1261"/>
    </row>
    <row r="167" spans="1:11" x14ac:dyDescent="0.25">
      <c r="A167" s="1187" t="s">
        <v>80</v>
      </c>
      <c r="B167" s="1188"/>
      <c r="C167" s="1188"/>
      <c r="D167" s="1188"/>
      <c r="E167" s="1188"/>
      <c r="F167" s="1188"/>
      <c r="G167" s="1188"/>
      <c r="H167" s="1189"/>
      <c r="I167" s="1189"/>
      <c r="J167" s="1189"/>
      <c r="K167" s="1190"/>
    </row>
    <row r="168" spans="1:11" ht="15.75" customHeight="1" thickBot="1" x14ac:dyDescent="0.35">
      <c r="A168" s="1122" t="s">
        <v>1176</v>
      </c>
      <c r="B168" s="1123"/>
      <c r="C168" s="1123"/>
      <c r="D168" s="1123"/>
      <c r="E168" s="1123"/>
      <c r="F168" s="1123"/>
      <c r="G168" s="1123"/>
      <c r="H168" s="1123"/>
      <c r="I168" s="1123"/>
      <c r="J168" s="1123"/>
      <c r="K168" s="1124"/>
    </row>
    <row r="169" spans="1:11" x14ac:dyDescent="0.25">
      <c r="A169" s="1187" t="s">
        <v>81</v>
      </c>
      <c r="B169" s="1188"/>
      <c r="C169" s="1188"/>
      <c r="D169" s="1188"/>
      <c r="E169" s="1188"/>
      <c r="F169" s="1188"/>
      <c r="G169" s="1188"/>
      <c r="H169" s="1189"/>
      <c r="I169" s="1189"/>
      <c r="J169" s="1189"/>
      <c r="K169" s="1190"/>
    </row>
    <row r="170" spans="1:11" ht="15.75" customHeight="1" thickBot="1" x14ac:dyDescent="0.35">
      <c r="A170" s="1122" t="s">
        <v>1177</v>
      </c>
      <c r="B170" s="1123"/>
      <c r="C170" s="1123"/>
      <c r="D170" s="1123"/>
      <c r="E170" s="1123"/>
      <c r="F170" s="1123"/>
      <c r="G170" s="1123"/>
      <c r="H170" s="1123"/>
      <c r="I170" s="1123"/>
      <c r="J170" s="1123"/>
      <c r="K170" s="1124"/>
    </row>
  </sheetData>
  <mergeCells count="195">
    <mergeCell ref="A56:C56"/>
    <mergeCell ref="A57:K57"/>
    <mergeCell ref="A58:K58"/>
    <mergeCell ref="A59:K59"/>
    <mergeCell ref="A60:K60"/>
    <mergeCell ref="A61:K61"/>
    <mergeCell ref="A62:K62"/>
    <mergeCell ref="A50:B51"/>
    <mergeCell ref="C50:K50"/>
    <mergeCell ref="C51:K51"/>
    <mergeCell ref="A52:A53"/>
    <mergeCell ref="B52:B53"/>
    <mergeCell ref="C52:K52"/>
    <mergeCell ref="C53:K53"/>
    <mergeCell ref="A54:B54"/>
    <mergeCell ref="A55:B55"/>
    <mergeCell ref="A11:B12"/>
    <mergeCell ref="C11:K11"/>
    <mergeCell ref="C12:K12"/>
    <mergeCell ref="A13:A14"/>
    <mergeCell ref="B13:B14"/>
    <mergeCell ref="C13:K13"/>
    <mergeCell ref="C14:K14"/>
    <mergeCell ref="A1:K1"/>
    <mergeCell ref="A3:K3"/>
    <mergeCell ref="A4:K4"/>
    <mergeCell ref="A6:K6"/>
    <mergeCell ref="A8:C10"/>
    <mergeCell ref="D8:K8"/>
    <mergeCell ref="D9:G9"/>
    <mergeCell ref="H9:K9"/>
    <mergeCell ref="A21:K21"/>
    <mergeCell ref="A22:K22"/>
    <mergeCell ref="A23:K23"/>
    <mergeCell ref="A24:B25"/>
    <mergeCell ref="C24:K24"/>
    <mergeCell ref="C25:K25"/>
    <mergeCell ref="A15:B15"/>
    <mergeCell ref="A16:B16"/>
    <mergeCell ref="A17:C17"/>
    <mergeCell ref="A18:K18"/>
    <mergeCell ref="A19:K19"/>
    <mergeCell ref="A20:K20"/>
    <mergeCell ref="A30:C30"/>
    <mergeCell ref="A31:K31"/>
    <mergeCell ref="A32:K32"/>
    <mergeCell ref="A33:K33"/>
    <mergeCell ref="A34:K34"/>
    <mergeCell ref="A35:K35"/>
    <mergeCell ref="A26:A27"/>
    <mergeCell ref="B26:B27"/>
    <mergeCell ref="C26:K26"/>
    <mergeCell ref="C27:K27"/>
    <mergeCell ref="A28:B28"/>
    <mergeCell ref="A29:B29"/>
    <mergeCell ref="A69:B70"/>
    <mergeCell ref="C69:K69"/>
    <mergeCell ref="C70:K70"/>
    <mergeCell ref="A71:A72"/>
    <mergeCell ref="B71:B72"/>
    <mergeCell ref="C71:K71"/>
    <mergeCell ref="C72:K72"/>
    <mergeCell ref="A36:K36"/>
    <mergeCell ref="A64:K64"/>
    <mergeCell ref="A66:C68"/>
    <mergeCell ref="D66:K66"/>
    <mergeCell ref="D67:G67"/>
    <mergeCell ref="H67:K67"/>
    <mergeCell ref="A37:B38"/>
    <mergeCell ref="C37:K37"/>
    <mergeCell ref="C38:K38"/>
    <mergeCell ref="A39:A40"/>
    <mergeCell ref="B39:B40"/>
    <mergeCell ref="C39:K39"/>
    <mergeCell ref="C40:K40"/>
    <mergeCell ref="A41:B41"/>
    <mergeCell ref="A42:B42"/>
    <mergeCell ref="A43:C43"/>
    <mergeCell ref="A44:K44"/>
    <mergeCell ref="A78:B78"/>
    <mergeCell ref="A79:K79"/>
    <mergeCell ref="A80:K80"/>
    <mergeCell ref="A81:K81"/>
    <mergeCell ref="A82:K82"/>
    <mergeCell ref="A83:B84"/>
    <mergeCell ref="C83:K83"/>
    <mergeCell ref="C84:K84"/>
    <mergeCell ref="A73:B73"/>
    <mergeCell ref="A74:K74"/>
    <mergeCell ref="A75:K75"/>
    <mergeCell ref="A76:K76"/>
    <mergeCell ref="A77:B77"/>
    <mergeCell ref="C77:K77"/>
    <mergeCell ref="A89:K89"/>
    <mergeCell ref="A90:K90"/>
    <mergeCell ref="A91:B91"/>
    <mergeCell ref="C91:K91"/>
    <mergeCell ref="A92:B92"/>
    <mergeCell ref="A93:K93"/>
    <mergeCell ref="A85:A86"/>
    <mergeCell ref="B85:B86"/>
    <mergeCell ref="C85:K85"/>
    <mergeCell ref="C86:K86"/>
    <mergeCell ref="A87:B87"/>
    <mergeCell ref="A88:K88"/>
    <mergeCell ref="C100:K100"/>
    <mergeCell ref="A101:B101"/>
    <mergeCell ref="A102:K102"/>
    <mergeCell ref="A103:K103"/>
    <mergeCell ref="A104:K104"/>
    <mergeCell ref="A105:B105"/>
    <mergeCell ref="C105:K105"/>
    <mergeCell ref="A94:K94"/>
    <mergeCell ref="A95:K95"/>
    <mergeCell ref="A96:K96"/>
    <mergeCell ref="A97:B99"/>
    <mergeCell ref="C97:K97"/>
    <mergeCell ref="C98:K98"/>
    <mergeCell ref="C99:K99"/>
    <mergeCell ref="A115:C117"/>
    <mergeCell ref="D115:K115"/>
    <mergeCell ref="D116:G116"/>
    <mergeCell ref="H116:K116"/>
    <mergeCell ref="A118:B119"/>
    <mergeCell ref="C118:K118"/>
    <mergeCell ref="C119:K119"/>
    <mergeCell ref="A106:B106"/>
    <mergeCell ref="A107:K107"/>
    <mergeCell ref="A108:K108"/>
    <mergeCell ref="A109:K109"/>
    <mergeCell ref="A112:K112"/>
    <mergeCell ref="A114:K114"/>
    <mergeCell ref="A110:K110"/>
    <mergeCell ref="A124:C124"/>
    <mergeCell ref="A125:B125"/>
    <mergeCell ref="A126:B126"/>
    <mergeCell ref="A127:K127"/>
    <mergeCell ref="A128:K128"/>
    <mergeCell ref="A129:K129"/>
    <mergeCell ref="A120:A121"/>
    <mergeCell ref="B120:B121"/>
    <mergeCell ref="C120:K120"/>
    <mergeCell ref="C121:K121"/>
    <mergeCell ref="A122:B122"/>
    <mergeCell ref="A123:B123"/>
    <mergeCell ref="A135:B136"/>
    <mergeCell ref="A137:B137"/>
    <mergeCell ref="A138:C138"/>
    <mergeCell ref="A139:B139"/>
    <mergeCell ref="A140:B140"/>
    <mergeCell ref="A141:K141"/>
    <mergeCell ref="A130:K130"/>
    <mergeCell ref="A131:B133"/>
    <mergeCell ref="C131:K131"/>
    <mergeCell ref="C132:K132"/>
    <mergeCell ref="C133:K133"/>
    <mergeCell ref="C134:K134"/>
    <mergeCell ref="C159:K159"/>
    <mergeCell ref="C148:K148"/>
    <mergeCell ref="A149:B149"/>
    <mergeCell ref="A150:B150"/>
    <mergeCell ref="A151:C151"/>
    <mergeCell ref="A152:B152"/>
    <mergeCell ref="A153:B153"/>
    <mergeCell ref="A142:K142"/>
    <mergeCell ref="A143:K143"/>
    <mergeCell ref="A144:K144"/>
    <mergeCell ref="A145:B147"/>
    <mergeCell ref="C145:K145"/>
    <mergeCell ref="C146:K146"/>
    <mergeCell ref="C147:K147"/>
    <mergeCell ref="A45:K45"/>
    <mergeCell ref="A46:K46"/>
    <mergeCell ref="A47:K47"/>
    <mergeCell ref="A48:K48"/>
    <mergeCell ref="A49:K49"/>
    <mergeCell ref="A170:K170"/>
    <mergeCell ref="A164:C164"/>
    <mergeCell ref="A165:B165"/>
    <mergeCell ref="A166:B166"/>
    <mergeCell ref="A167:K167"/>
    <mergeCell ref="A168:K168"/>
    <mergeCell ref="A169:K169"/>
    <mergeCell ref="A160:A161"/>
    <mergeCell ref="B160:B161"/>
    <mergeCell ref="C160:K160"/>
    <mergeCell ref="C161:K161"/>
    <mergeCell ref="A162:B162"/>
    <mergeCell ref="A163:B163"/>
    <mergeCell ref="A154:K154"/>
    <mergeCell ref="A155:K155"/>
    <mergeCell ref="A156:K156"/>
    <mergeCell ref="A157:K157"/>
    <mergeCell ref="A158:B159"/>
    <mergeCell ref="C158:K158"/>
  </mergeCells>
  <pageMargins left="0.2" right="0.19" top="0.17" bottom="0.17" header="0.31496062992126" footer="0.23"/>
  <pageSetup paperSize="9"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C32" sqref="C32:C36"/>
    </sheetView>
  </sheetViews>
  <sheetFormatPr defaultRowHeight="15" x14ac:dyDescent="0.25"/>
  <cols>
    <col min="1" max="1" width="6.85546875" style="90" customWidth="1"/>
    <col min="2" max="2" width="47.42578125" style="508" customWidth="1"/>
    <col min="3" max="3" width="18.42578125" style="90" customWidth="1"/>
    <col min="4" max="4" width="16.140625" style="90" customWidth="1"/>
    <col min="5" max="5" width="14.5703125" style="90" customWidth="1"/>
    <col min="6" max="6" width="15.42578125" style="90" customWidth="1"/>
    <col min="7" max="16384" width="9.140625" style="90"/>
  </cols>
  <sheetData>
    <row r="1" spans="1:7" ht="17.25" customHeight="1" x14ac:dyDescent="0.25">
      <c r="A1" s="756" t="s">
        <v>29</v>
      </c>
      <c r="B1" s="756"/>
      <c r="C1" s="756"/>
      <c r="D1" s="756"/>
      <c r="E1" s="756"/>
      <c r="F1" s="756"/>
    </row>
    <row r="2" spans="1:7" ht="57" customHeight="1" x14ac:dyDescent="0.25">
      <c r="A2" s="756" t="s">
        <v>534</v>
      </c>
      <c r="B2" s="756"/>
      <c r="C2" s="756"/>
      <c r="D2" s="756"/>
      <c r="E2" s="756"/>
      <c r="F2" s="756"/>
    </row>
    <row r="3" spans="1:7" ht="51" customHeight="1" x14ac:dyDescent="0.25">
      <c r="A3" s="789" t="s">
        <v>30</v>
      </c>
      <c r="B3" s="789"/>
      <c r="C3" s="789"/>
      <c r="D3" s="789"/>
      <c r="E3" s="789"/>
      <c r="F3" s="789"/>
    </row>
    <row r="4" spans="1:7" ht="18" customHeight="1" x14ac:dyDescent="0.25">
      <c r="A4" s="788" t="s">
        <v>5</v>
      </c>
      <c r="B4" s="788"/>
      <c r="C4" s="788"/>
      <c r="D4" s="788"/>
      <c r="E4" s="788"/>
      <c r="F4" s="788"/>
    </row>
    <row r="5" spans="1:7" ht="75" customHeight="1" x14ac:dyDescent="0.25">
      <c r="A5" s="66" t="s">
        <v>1</v>
      </c>
      <c r="B5" s="67" t="s">
        <v>6</v>
      </c>
      <c r="C5" s="67" t="s">
        <v>458</v>
      </c>
      <c r="D5" s="67" t="s">
        <v>16</v>
      </c>
      <c r="E5" s="67" t="s">
        <v>17</v>
      </c>
      <c r="F5" s="66" t="s">
        <v>7</v>
      </c>
    </row>
    <row r="6" spans="1:7" ht="17.25" x14ac:dyDescent="0.25">
      <c r="A6" s="68"/>
      <c r="B6" s="66" t="s">
        <v>0</v>
      </c>
      <c r="C6" s="8">
        <f>C8+C11+C30+C37+C41+C42</f>
        <v>273514.82500000001</v>
      </c>
      <c r="D6" s="8">
        <f t="shared" ref="D6:F6" si="0">D8+D11+D30+D37+D41+D42</f>
        <v>538751.19999999995</v>
      </c>
      <c r="E6" s="8">
        <f t="shared" si="0"/>
        <v>593751.19999999995</v>
      </c>
      <c r="F6" s="8">
        <f t="shared" si="0"/>
        <v>593751.19999999995</v>
      </c>
    </row>
    <row r="7" spans="1:7" ht="17.25" x14ac:dyDescent="0.25">
      <c r="A7" s="68"/>
      <c r="B7" s="68" t="s">
        <v>8</v>
      </c>
      <c r="C7" s="68"/>
      <c r="D7" s="68"/>
      <c r="E7" s="68"/>
      <c r="F7" s="68"/>
    </row>
    <row r="8" spans="1:7" s="509" customFormat="1" ht="34.5" x14ac:dyDescent="0.25">
      <c r="A8" s="69">
        <v>1</v>
      </c>
      <c r="B8" s="66" t="s">
        <v>12</v>
      </c>
      <c r="C8" s="499">
        <f>SUM(C10:C10)</f>
        <v>32000</v>
      </c>
      <c r="D8" s="499">
        <f>SUM(D10:D10)</f>
        <v>40000</v>
      </c>
      <c r="E8" s="499">
        <f>SUM(E10:E10)</f>
        <v>40000</v>
      </c>
      <c r="F8" s="499">
        <f>SUM(F10:F10)</f>
        <v>40000</v>
      </c>
    </row>
    <row r="9" spans="1:7" s="509" customFormat="1" ht="17.25" x14ac:dyDescent="0.25">
      <c r="A9" s="69"/>
      <c r="B9" s="66" t="s">
        <v>9</v>
      </c>
      <c r="C9" s="499"/>
      <c r="D9" s="499"/>
      <c r="E9" s="499"/>
      <c r="F9" s="499"/>
    </row>
    <row r="10" spans="1:7" s="464" customFormat="1" ht="36" x14ac:dyDescent="0.35">
      <c r="A10" s="342" t="s">
        <v>308</v>
      </c>
      <c r="B10" s="408" t="s">
        <v>638</v>
      </c>
      <c r="C10" s="409">
        <f>F10*80%</f>
        <v>32000</v>
      </c>
      <c r="D10" s="409">
        <v>40000</v>
      </c>
      <c r="E10" s="409">
        <v>40000</v>
      </c>
      <c r="F10" s="409">
        <v>40000</v>
      </c>
    </row>
    <row r="11" spans="1:7" ht="34.5" x14ac:dyDescent="0.3">
      <c r="A11" s="510" t="s">
        <v>293</v>
      </c>
      <c r="B11" s="502" t="s">
        <v>11</v>
      </c>
      <c r="C11" s="511">
        <f>SUM(C13:C29)</f>
        <v>163412.125</v>
      </c>
      <c r="D11" s="511">
        <f t="shared" ref="D11:F11" si="1">SUM(D13:D29)</f>
        <v>420648.5</v>
      </c>
      <c r="E11" s="511">
        <f t="shared" si="1"/>
        <v>467648.5</v>
      </c>
      <c r="F11" s="511">
        <f t="shared" si="1"/>
        <v>467648.5</v>
      </c>
    </row>
    <row r="12" spans="1:7" ht="17.25" x14ac:dyDescent="0.25">
      <c r="A12" s="512"/>
      <c r="B12" s="66" t="s">
        <v>9</v>
      </c>
      <c r="C12" s="66"/>
      <c r="D12" s="66"/>
      <c r="E12" s="66"/>
      <c r="F12" s="66"/>
    </row>
    <row r="13" spans="1:7" s="509" customFormat="1" ht="36" x14ac:dyDescent="0.35">
      <c r="A13" s="5" t="s">
        <v>311</v>
      </c>
      <c r="B13" s="408" t="s">
        <v>639</v>
      </c>
      <c r="C13" s="409">
        <f>F13*80%</f>
        <v>76000</v>
      </c>
      <c r="D13" s="409">
        <v>95000</v>
      </c>
      <c r="E13" s="409">
        <v>95000</v>
      </c>
      <c r="F13" s="409">
        <v>95000</v>
      </c>
      <c r="G13" s="464"/>
    </row>
    <row r="14" spans="1:7" s="464" customFormat="1" ht="36" x14ac:dyDescent="0.35">
      <c r="A14" s="5" t="s">
        <v>312</v>
      </c>
      <c r="B14" s="408" t="s">
        <v>287</v>
      </c>
      <c r="C14" s="343">
        <f>D14*25%</f>
        <v>4303.3500000000004</v>
      </c>
      <c r="D14" s="409">
        <v>17213.400000000001</v>
      </c>
      <c r="E14" s="409">
        <v>17213.400000000001</v>
      </c>
      <c r="F14" s="409">
        <v>17213.400000000001</v>
      </c>
    </row>
    <row r="15" spans="1:7" s="464" customFormat="1" ht="54" x14ac:dyDescent="0.35">
      <c r="A15" s="5" t="s">
        <v>313</v>
      </c>
      <c r="B15" s="408" t="s">
        <v>640</v>
      </c>
      <c r="C15" s="343">
        <f t="shared" ref="C15:C25" si="2">D15*25%</f>
        <v>8500</v>
      </c>
      <c r="D15" s="409">
        <v>34000</v>
      </c>
      <c r="E15" s="409">
        <v>34000</v>
      </c>
      <c r="F15" s="409">
        <v>34000</v>
      </c>
    </row>
    <row r="16" spans="1:7" s="464" customFormat="1" ht="36" x14ac:dyDescent="0.35">
      <c r="A16" s="5" t="s">
        <v>314</v>
      </c>
      <c r="B16" s="408" t="s">
        <v>641</v>
      </c>
      <c r="C16" s="343">
        <f t="shared" si="2"/>
        <v>12275.825000000001</v>
      </c>
      <c r="D16" s="409">
        <v>49103.3</v>
      </c>
      <c r="E16" s="409">
        <v>49103.3</v>
      </c>
      <c r="F16" s="409">
        <v>49103.3</v>
      </c>
    </row>
    <row r="17" spans="1:7" s="464" customFormat="1" ht="36" x14ac:dyDescent="0.35">
      <c r="A17" s="5" t="s">
        <v>315</v>
      </c>
      <c r="B17" s="408" t="s">
        <v>642</v>
      </c>
      <c r="C17" s="343">
        <f t="shared" si="2"/>
        <v>10000</v>
      </c>
      <c r="D17" s="409">
        <v>40000</v>
      </c>
      <c r="E17" s="409">
        <v>40000</v>
      </c>
      <c r="F17" s="409">
        <v>40000</v>
      </c>
    </row>
    <row r="18" spans="1:7" s="464" customFormat="1" ht="54" x14ac:dyDescent="0.35">
      <c r="A18" s="5" t="s">
        <v>316</v>
      </c>
      <c r="B18" s="408" t="s">
        <v>651</v>
      </c>
      <c r="C18" s="343">
        <f t="shared" si="2"/>
        <v>4332.95</v>
      </c>
      <c r="D18" s="409">
        <v>17331.8</v>
      </c>
      <c r="E18" s="409">
        <v>17331.8</v>
      </c>
      <c r="F18" s="409">
        <v>17331.8</v>
      </c>
    </row>
    <row r="19" spans="1:7" s="480" customFormat="1" ht="36" x14ac:dyDescent="0.35">
      <c r="A19" s="5" t="s">
        <v>317</v>
      </c>
      <c r="B19" s="408" t="s">
        <v>652</v>
      </c>
      <c r="C19" s="409">
        <v>2000</v>
      </c>
      <c r="D19" s="409">
        <v>2000</v>
      </c>
      <c r="E19" s="409">
        <v>2000</v>
      </c>
      <c r="F19" s="409">
        <v>2000</v>
      </c>
      <c r="G19" s="464"/>
    </row>
    <row r="20" spans="1:7" s="509" customFormat="1" ht="36" x14ac:dyDescent="0.35">
      <c r="A20" s="5" t="s">
        <v>318</v>
      </c>
      <c r="B20" s="408" t="s">
        <v>648</v>
      </c>
      <c r="C20" s="343">
        <f t="shared" si="2"/>
        <v>7500</v>
      </c>
      <c r="D20" s="409">
        <v>30000</v>
      </c>
      <c r="E20" s="409">
        <v>30000</v>
      </c>
      <c r="F20" s="409">
        <v>30000</v>
      </c>
      <c r="G20" s="464"/>
    </row>
    <row r="21" spans="1:7" s="480" customFormat="1" ht="36" x14ac:dyDescent="0.35">
      <c r="A21" s="5" t="s">
        <v>319</v>
      </c>
      <c r="B21" s="408" t="s">
        <v>649</v>
      </c>
      <c r="C21" s="343">
        <f t="shared" si="2"/>
        <v>4750</v>
      </c>
      <c r="D21" s="409">
        <v>19000</v>
      </c>
      <c r="E21" s="409">
        <v>19000</v>
      </c>
      <c r="F21" s="409">
        <v>19000</v>
      </c>
      <c r="G21" s="464"/>
    </row>
    <row r="22" spans="1:7" s="509" customFormat="1" ht="37.5" customHeight="1" x14ac:dyDescent="0.35">
      <c r="A22" s="5" t="s">
        <v>320</v>
      </c>
      <c r="B22" s="408" t="s">
        <v>305</v>
      </c>
      <c r="C22" s="343">
        <f t="shared" si="2"/>
        <v>8750</v>
      </c>
      <c r="D22" s="409">
        <v>35000</v>
      </c>
      <c r="E22" s="409">
        <v>35000</v>
      </c>
      <c r="F22" s="409">
        <v>35000</v>
      </c>
      <c r="G22" s="464"/>
    </row>
    <row r="23" spans="1:7" s="464" customFormat="1" ht="36" x14ac:dyDescent="0.35">
      <c r="A23" s="5" t="s">
        <v>321</v>
      </c>
      <c r="B23" s="408" t="s">
        <v>644</v>
      </c>
      <c r="C23" s="343">
        <f t="shared" si="2"/>
        <v>12500</v>
      </c>
      <c r="D23" s="409">
        <v>50000</v>
      </c>
      <c r="E23" s="409">
        <v>50000</v>
      </c>
      <c r="F23" s="409">
        <v>50000</v>
      </c>
    </row>
    <row r="24" spans="1:7" s="509" customFormat="1" ht="36" x14ac:dyDescent="0.35">
      <c r="A24" s="5" t="s">
        <v>322</v>
      </c>
      <c r="B24" s="408" t="s">
        <v>645</v>
      </c>
      <c r="C24" s="343">
        <f t="shared" si="2"/>
        <v>3250</v>
      </c>
      <c r="D24" s="409">
        <v>13000</v>
      </c>
      <c r="E24" s="409">
        <v>13000</v>
      </c>
      <c r="F24" s="409">
        <v>13000</v>
      </c>
      <c r="G24" s="464"/>
    </row>
    <row r="25" spans="1:7" s="509" customFormat="1" ht="36" x14ac:dyDescent="0.35">
      <c r="A25" s="5" t="s">
        <v>323</v>
      </c>
      <c r="B25" s="408" t="s">
        <v>646</v>
      </c>
      <c r="C25" s="343">
        <f t="shared" si="2"/>
        <v>3250</v>
      </c>
      <c r="D25" s="409">
        <v>13000</v>
      </c>
      <c r="E25" s="409">
        <v>13000</v>
      </c>
      <c r="F25" s="409">
        <v>13000</v>
      </c>
      <c r="G25" s="464"/>
    </row>
    <row r="26" spans="1:7" s="509" customFormat="1" ht="36" x14ac:dyDescent="0.35">
      <c r="A26" s="5" t="s">
        <v>324</v>
      </c>
      <c r="B26" s="408" t="s">
        <v>647</v>
      </c>
      <c r="C26" s="409">
        <v>6000</v>
      </c>
      <c r="D26" s="409">
        <v>6000</v>
      </c>
      <c r="E26" s="409">
        <v>6000</v>
      </c>
      <c r="F26" s="409">
        <v>6000</v>
      </c>
      <c r="G26" s="464"/>
    </row>
    <row r="27" spans="1:7" s="509" customFormat="1" ht="36" x14ac:dyDescent="0.35">
      <c r="A27" s="5" t="s">
        <v>325</v>
      </c>
      <c r="B27" s="408" t="s">
        <v>306</v>
      </c>
      <c r="C27" s="343">
        <v>0</v>
      </c>
      <c r="D27" s="343">
        <v>0</v>
      </c>
      <c r="E27" s="409">
        <v>20000</v>
      </c>
      <c r="F27" s="409">
        <v>20000</v>
      </c>
      <c r="G27" s="464"/>
    </row>
    <row r="28" spans="1:7" s="464" customFormat="1" ht="36" x14ac:dyDescent="0.35">
      <c r="A28" s="5" t="s">
        <v>326</v>
      </c>
      <c r="B28" s="408" t="s">
        <v>643</v>
      </c>
      <c r="C28" s="343">
        <v>0</v>
      </c>
      <c r="D28" s="343">
        <v>0</v>
      </c>
      <c r="E28" s="409">
        <v>5000</v>
      </c>
      <c r="F28" s="409">
        <v>5000</v>
      </c>
      <c r="G28" s="473"/>
    </row>
    <row r="29" spans="1:7" s="480" customFormat="1" ht="54" x14ac:dyDescent="0.35">
      <c r="A29" s="5" t="s">
        <v>327</v>
      </c>
      <c r="B29" s="408" t="s">
        <v>650</v>
      </c>
      <c r="C29" s="343">
        <v>0</v>
      </c>
      <c r="D29" s="343">
        <v>0</v>
      </c>
      <c r="E29" s="409">
        <v>22000</v>
      </c>
      <c r="F29" s="409">
        <v>22000</v>
      </c>
      <c r="G29" s="464"/>
    </row>
    <row r="30" spans="1:7" s="489" customFormat="1" ht="34.5" x14ac:dyDescent="0.35">
      <c r="A30" s="11">
        <v>3</v>
      </c>
      <c r="B30" s="125" t="s">
        <v>1081</v>
      </c>
      <c r="C30" s="505">
        <f>SUM(C32:C36)</f>
        <v>18000</v>
      </c>
      <c r="D30" s="505">
        <f t="shared" ref="D30:F30" si="3">SUM(D32:D36)</f>
        <v>18000</v>
      </c>
      <c r="E30" s="505">
        <f t="shared" si="3"/>
        <v>18000</v>
      </c>
      <c r="F30" s="505">
        <f t="shared" si="3"/>
        <v>18000</v>
      </c>
      <c r="G30" s="464"/>
    </row>
    <row r="31" spans="1:7" s="489" customFormat="1" ht="18" x14ac:dyDescent="0.35">
      <c r="A31" s="5"/>
      <c r="B31" s="125" t="s">
        <v>9</v>
      </c>
      <c r="C31" s="409"/>
      <c r="D31" s="409"/>
      <c r="E31" s="409"/>
      <c r="F31" s="409"/>
      <c r="G31" s="464"/>
    </row>
    <row r="32" spans="1:7" s="489" customFormat="1" ht="79.5" customHeight="1" x14ac:dyDescent="0.35">
      <c r="A32" s="5" t="s">
        <v>344</v>
      </c>
      <c r="B32" s="408" t="s">
        <v>1072</v>
      </c>
      <c r="C32" s="409">
        <v>3000</v>
      </c>
      <c r="D32" s="409">
        <v>3000</v>
      </c>
      <c r="E32" s="409">
        <v>3000</v>
      </c>
      <c r="F32" s="409">
        <v>3000</v>
      </c>
      <c r="G32" s="464"/>
    </row>
    <row r="33" spans="1:7" s="489" customFormat="1" ht="90" x14ac:dyDescent="0.35">
      <c r="A33" s="5" t="s">
        <v>424</v>
      </c>
      <c r="B33" s="408" t="s">
        <v>1073</v>
      </c>
      <c r="C33" s="409">
        <v>3000</v>
      </c>
      <c r="D33" s="409">
        <v>3000</v>
      </c>
      <c r="E33" s="409">
        <v>3000</v>
      </c>
      <c r="F33" s="409">
        <v>3000</v>
      </c>
      <c r="G33" s="464"/>
    </row>
    <row r="34" spans="1:7" s="489" customFormat="1" ht="72" customHeight="1" x14ac:dyDescent="0.35">
      <c r="A34" s="5" t="s">
        <v>749</v>
      </c>
      <c r="B34" s="408" t="s">
        <v>1074</v>
      </c>
      <c r="C34" s="409">
        <v>4000</v>
      </c>
      <c r="D34" s="409">
        <v>4000</v>
      </c>
      <c r="E34" s="409">
        <v>4000</v>
      </c>
      <c r="F34" s="409">
        <v>4000</v>
      </c>
      <c r="G34" s="464"/>
    </row>
    <row r="35" spans="1:7" s="489" customFormat="1" ht="99.75" customHeight="1" x14ac:dyDescent="0.35">
      <c r="A35" s="5" t="s">
        <v>750</v>
      </c>
      <c r="B35" s="408" t="s">
        <v>1075</v>
      </c>
      <c r="C35" s="409">
        <v>3000</v>
      </c>
      <c r="D35" s="409">
        <v>3000</v>
      </c>
      <c r="E35" s="409">
        <v>3000</v>
      </c>
      <c r="F35" s="409">
        <v>3000</v>
      </c>
      <c r="G35" s="464"/>
    </row>
    <row r="36" spans="1:7" s="489" customFormat="1" ht="82.5" customHeight="1" x14ac:dyDescent="0.35">
      <c r="A36" s="5" t="s">
        <v>751</v>
      </c>
      <c r="B36" s="408" t="s">
        <v>1076</v>
      </c>
      <c r="C36" s="409">
        <v>5000</v>
      </c>
      <c r="D36" s="409">
        <v>5000</v>
      </c>
      <c r="E36" s="409">
        <v>5000</v>
      </c>
      <c r="F36" s="409">
        <v>5000</v>
      </c>
      <c r="G36" s="464"/>
    </row>
    <row r="37" spans="1:7" s="489" customFormat="1" ht="23.25" customHeight="1" x14ac:dyDescent="0.35">
      <c r="A37" s="9">
        <v>4</v>
      </c>
      <c r="B37" s="66" t="s">
        <v>35</v>
      </c>
      <c r="C37" s="497">
        <f t="shared" ref="C37:E37" si="4">SUM(C39:C40)</f>
        <v>1000</v>
      </c>
      <c r="D37" s="497">
        <f t="shared" si="4"/>
        <v>1000</v>
      </c>
      <c r="E37" s="497">
        <f t="shared" si="4"/>
        <v>9000</v>
      </c>
      <c r="F37" s="497">
        <f>SUM(F39:F40)</f>
        <v>9000</v>
      </c>
      <c r="G37" s="464"/>
    </row>
    <row r="38" spans="1:7" s="489" customFormat="1" ht="24" customHeight="1" x14ac:dyDescent="0.35">
      <c r="A38" s="410"/>
      <c r="B38" s="66" t="s">
        <v>9</v>
      </c>
      <c r="C38" s="5"/>
      <c r="D38" s="5"/>
      <c r="E38" s="5"/>
      <c r="F38" s="5"/>
      <c r="G38" s="464"/>
    </row>
    <row r="39" spans="1:7" s="489" customFormat="1" ht="61.5" customHeight="1" x14ac:dyDescent="0.35">
      <c r="A39" s="5" t="s">
        <v>754</v>
      </c>
      <c r="B39" s="408" t="s">
        <v>881</v>
      </c>
      <c r="C39" s="409">
        <v>0</v>
      </c>
      <c r="D39" s="409">
        <v>0</v>
      </c>
      <c r="E39" s="409">
        <v>8000</v>
      </c>
      <c r="F39" s="409">
        <v>8000</v>
      </c>
      <c r="G39" s="464"/>
    </row>
    <row r="40" spans="1:7" s="489" customFormat="1" ht="67.5" customHeight="1" x14ac:dyDescent="0.35">
      <c r="A40" s="5" t="s">
        <v>755</v>
      </c>
      <c r="B40" s="408" t="s">
        <v>882</v>
      </c>
      <c r="C40" s="409">
        <v>1000</v>
      </c>
      <c r="D40" s="409">
        <v>1000</v>
      </c>
      <c r="E40" s="409">
        <v>1000</v>
      </c>
      <c r="F40" s="409">
        <v>1000</v>
      </c>
      <c r="G40" s="464"/>
    </row>
    <row r="41" spans="1:7" s="509" customFormat="1" ht="17.25" x14ac:dyDescent="0.25">
      <c r="A41" s="468">
        <v>5</v>
      </c>
      <c r="B41" s="125" t="s">
        <v>13</v>
      </c>
      <c r="C41" s="8">
        <v>1500</v>
      </c>
      <c r="D41" s="8">
        <v>1500</v>
      </c>
      <c r="E41" s="8">
        <v>1500</v>
      </c>
      <c r="F41" s="8">
        <v>1500</v>
      </c>
    </row>
    <row r="42" spans="1:7" ht="51.75" x14ac:dyDescent="0.25">
      <c r="A42" s="468">
        <v>6</v>
      </c>
      <c r="B42" s="469" t="s">
        <v>1184</v>
      </c>
      <c r="C42" s="66">
        <f>C44</f>
        <v>57602.7</v>
      </c>
      <c r="D42" s="66">
        <f t="shared" ref="D42:F42" si="5">D44</f>
        <v>57602.7</v>
      </c>
      <c r="E42" s="66">
        <f t="shared" si="5"/>
        <v>57602.7</v>
      </c>
      <c r="F42" s="66">
        <f t="shared" si="5"/>
        <v>57602.7</v>
      </c>
    </row>
    <row r="43" spans="1:7" ht="18" x14ac:dyDescent="0.25">
      <c r="B43" s="66" t="s">
        <v>9</v>
      </c>
      <c r="C43" s="1"/>
      <c r="D43" s="1"/>
      <c r="E43" s="1"/>
      <c r="F43" s="1"/>
    </row>
    <row r="44" spans="1:7" ht="198" x14ac:dyDescent="0.25">
      <c r="A44" s="470" t="s">
        <v>837</v>
      </c>
      <c r="B44" s="145" t="s">
        <v>1186</v>
      </c>
      <c r="C44" s="1">
        <v>57602.7</v>
      </c>
      <c r="D44" s="1">
        <v>57602.7</v>
      </c>
      <c r="E44" s="1">
        <v>57602.7</v>
      </c>
      <c r="F44" s="1">
        <v>57602.7</v>
      </c>
    </row>
  </sheetData>
  <mergeCells count="4">
    <mergeCell ref="A1:F1"/>
    <mergeCell ref="A2:F2"/>
    <mergeCell ref="A3:F3"/>
    <mergeCell ref="A4:F4"/>
  </mergeCells>
  <pageMargins left="0.23622047244094491" right="0.23622047244094491" top="0.19685039370078741" bottom="0.19685039370078741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opLeftCell="A103" workbookViewId="0">
      <selection activeCell="A123" sqref="A123"/>
    </sheetView>
  </sheetViews>
  <sheetFormatPr defaultRowHeight="16.5" x14ac:dyDescent="0.25"/>
  <cols>
    <col min="1" max="1" width="13.140625" style="40" customWidth="1"/>
    <col min="2" max="2" width="16.140625" style="40" customWidth="1"/>
    <col min="3" max="3" width="26.85546875" style="40" customWidth="1"/>
    <col min="4" max="4" width="17.42578125" style="40" customWidth="1"/>
    <col min="5" max="5" width="15.140625" style="40" customWidth="1"/>
    <col min="6" max="6" width="19.140625" style="40" customWidth="1"/>
    <col min="7" max="7" width="10.7109375" style="40" bestFit="1" customWidth="1"/>
    <col min="8" max="9" width="10.5703125" style="40" bestFit="1" customWidth="1"/>
    <col min="10" max="10" width="9.140625" style="40"/>
    <col min="11" max="11" width="9.42578125" style="40" bestFit="1" customWidth="1"/>
    <col min="12" max="256" width="9.140625" style="40"/>
    <col min="257" max="257" width="13.140625" style="40" customWidth="1"/>
    <col min="258" max="258" width="16.140625" style="40" customWidth="1"/>
    <col min="259" max="259" width="26.85546875" style="40" customWidth="1"/>
    <col min="260" max="260" width="17.42578125" style="40" customWidth="1"/>
    <col min="261" max="261" width="15.140625" style="40" customWidth="1"/>
    <col min="262" max="262" width="19.140625" style="40" customWidth="1"/>
    <col min="263" max="263" width="17.5703125" style="40" customWidth="1"/>
    <col min="264" max="264" width="15.7109375" style="40" customWidth="1"/>
    <col min="265" max="265" width="17.140625" style="40" customWidth="1"/>
    <col min="266" max="266" width="9.140625" style="40"/>
    <col min="267" max="267" width="9.42578125" style="40" bestFit="1" customWidth="1"/>
    <col min="268" max="512" width="9.140625" style="40"/>
    <col min="513" max="513" width="13.140625" style="40" customWidth="1"/>
    <col min="514" max="514" width="16.140625" style="40" customWidth="1"/>
    <col min="515" max="515" width="26.85546875" style="40" customWidth="1"/>
    <col min="516" max="516" width="17.42578125" style="40" customWidth="1"/>
    <col min="517" max="517" width="15.140625" style="40" customWidth="1"/>
    <col min="518" max="518" width="19.140625" style="40" customWidth="1"/>
    <col min="519" max="519" width="17.5703125" style="40" customWidth="1"/>
    <col min="520" max="520" width="15.7109375" style="40" customWidth="1"/>
    <col min="521" max="521" width="17.140625" style="40" customWidth="1"/>
    <col min="522" max="522" width="9.140625" style="40"/>
    <col min="523" max="523" width="9.42578125" style="40" bestFit="1" customWidth="1"/>
    <col min="524" max="768" width="9.140625" style="40"/>
    <col min="769" max="769" width="13.140625" style="40" customWidth="1"/>
    <col min="770" max="770" width="16.140625" style="40" customWidth="1"/>
    <col min="771" max="771" width="26.85546875" style="40" customWidth="1"/>
    <col min="772" max="772" width="17.42578125" style="40" customWidth="1"/>
    <col min="773" max="773" width="15.140625" style="40" customWidth="1"/>
    <col min="774" max="774" width="19.140625" style="40" customWidth="1"/>
    <col min="775" max="775" width="17.5703125" style="40" customWidth="1"/>
    <col min="776" max="776" width="15.7109375" style="40" customWidth="1"/>
    <col min="777" max="777" width="17.140625" style="40" customWidth="1"/>
    <col min="778" max="778" width="9.140625" style="40"/>
    <col min="779" max="779" width="9.42578125" style="40" bestFit="1" customWidth="1"/>
    <col min="780" max="1024" width="9.140625" style="40"/>
    <col min="1025" max="1025" width="13.140625" style="40" customWidth="1"/>
    <col min="1026" max="1026" width="16.140625" style="40" customWidth="1"/>
    <col min="1027" max="1027" width="26.85546875" style="40" customWidth="1"/>
    <col min="1028" max="1028" width="17.42578125" style="40" customWidth="1"/>
    <col min="1029" max="1029" width="15.140625" style="40" customWidth="1"/>
    <col min="1030" max="1030" width="19.140625" style="40" customWidth="1"/>
    <col min="1031" max="1031" width="17.5703125" style="40" customWidth="1"/>
    <col min="1032" max="1032" width="15.7109375" style="40" customWidth="1"/>
    <col min="1033" max="1033" width="17.140625" style="40" customWidth="1"/>
    <col min="1034" max="1034" width="9.140625" style="40"/>
    <col min="1035" max="1035" width="9.42578125" style="40" bestFit="1" customWidth="1"/>
    <col min="1036" max="1280" width="9.140625" style="40"/>
    <col min="1281" max="1281" width="13.140625" style="40" customWidth="1"/>
    <col min="1282" max="1282" width="16.140625" style="40" customWidth="1"/>
    <col min="1283" max="1283" width="26.85546875" style="40" customWidth="1"/>
    <col min="1284" max="1284" width="17.42578125" style="40" customWidth="1"/>
    <col min="1285" max="1285" width="15.140625" style="40" customWidth="1"/>
    <col min="1286" max="1286" width="19.140625" style="40" customWidth="1"/>
    <col min="1287" max="1287" width="17.5703125" style="40" customWidth="1"/>
    <col min="1288" max="1288" width="15.7109375" style="40" customWidth="1"/>
    <col min="1289" max="1289" width="17.140625" style="40" customWidth="1"/>
    <col min="1290" max="1290" width="9.140625" style="40"/>
    <col min="1291" max="1291" width="9.42578125" style="40" bestFit="1" customWidth="1"/>
    <col min="1292" max="1536" width="9.140625" style="40"/>
    <col min="1537" max="1537" width="13.140625" style="40" customWidth="1"/>
    <col min="1538" max="1538" width="16.140625" style="40" customWidth="1"/>
    <col min="1539" max="1539" width="26.85546875" style="40" customWidth="1"/>
    <col min="1540" max="1540" width="17.42578125" style="40" customWidth="1"/>
    <col min="1541" max="1541" width="15.140625" style="40" customWidth="1"/>
    <col min="1542" max="1542" width="19.140625" style="40" customWidth="1"/>
    <col min="1543" max="1543" width="17.5703125" style="40" customWidth="1"/>
    <col min="1544" max="1544" width="15.7109375" style="40" customWidth="1"/>
    <col min="1545" max="1545" width="17.140625" style="40" customWidth="1"/>
    <col min="1546" max="1546" width="9.140625" style="40"/>
    <col min="1547" max="1547" width="9.42578125" style="40" bestFit="1" customWidth="1"/>
    <col min="1548" max="1792" width="9.140625" style="40"/>
    <col min="1793" max="1793" width="13.140625" style="40" customWidth="1"/>
    <col min="1794" max="1794" width="16.140625" style="40" customWidth="1"/>
    <col min="1795" max="1795" width="26.85546875" style="40" customWidth="1"/>
    <col min="1796" max="1796" width="17.42578125" style="40" customWidth="1"/>
    <col min="1797" max="1797" width="15.140625" style="40" customWidth="1"/>
    <col min="1798" max="1798" width="19.140625" style="40" customWidth="1"/>
    <col min="1799" max="1799" width="17.5703125" style="40" customWidth="1"/>
    <col min="1800" max="1800" width="15.7109375" style="40" customWidth="1"/>
    <col min="1801" max="1801" width="17.140625" style="40" customWidth="1"/>
    <col min="1802" max="1802" width="9.140625" style="40"/>
    <col min="1803" max="1803" width="9.42578125" style="40" bestFit="1" customWidth="1"/>
    <col min="1804" max="2048" width="9.140625" style="40"/>
    <col min="2049" max="2049" width="13.140625" style="40" customWidth="1"/>
    <col min="2050" max="2050" width="16.140625" style="40" customWidth="1"/>
    <col min="2051" max="2051" width="26.85546875" style="40" customWidth="1"/>
    <col min="2052" max="2052" width="17.42578125" style="40" customWidth="1"/>
    <col min="2053" max="2053" width="15.140625" style="40" customWidth="1"/>
    <col min="2054" max="2054" width="19.140625" style="40" customWidth="1"/>
    <col min="2055" max="2055" width="17.5703125" style="40" customWidth="1"/>
    <col min="2056" max="2056" width="15.7109375" style="40" customWidth="1"/>
    <col min="2057" max="2057" width="17.140625" style="40" customWidth="1"/>
    <col min="2058" max="2058" width="9.140625" style="40"/>
    <col min="2059" max="2059" width="9.42578125" style="40" bestFit="1" customWidth="1"/>
    <col min="2060" max="2304" width="9.140625" style="40"/>
    <col min="2305" max="2305" width="13.140625" style="40" customWidth="1"/>
    <col min="2306" max="2306" width="16.140625" style="40" customWidth="1"/>
    <col min="2307" max="2307" width="26.85546875" style="40" customWidth="1"/>
    <col min="2308" max="2308" width="17.42578125" style="40" customWidth="1"/>
    <col min="2309" max="2309" width="15.140625" style="40" customWidth="1"/>
    <col min="2310" max="2310" width="19.140625" style="40" customWidth="1"/>
    <col min="2311" max="2311" width="17.5703125" style="40" customWidth="1"/>
    <col min="2312" max="2312" width="15.7109375" style="40" customWidth="1"/>
    <col min="2313" max="2313" width="17.140625" style="40" customWidth="1"/>
    <col min="2314" max="2314" width="9.140625" style="40"/>
    <col min="2315" max="2315" width="9.42578125" style="40" bestFit="1" customWidth="1"/>
    <col min="2316" max="2560" width="9.140625" style="40"/>
    <col min="2561" max="2561" width="13.140625" style="40" customWidth="1"/>
    <col min="2562" max="2562" width="16.140625" style="40" customWidth="1"/>
    <col min="2563" max="2563" width="26.85546875" style="40" customWidth="1"/>
    <col min="2564" max="2564" width="17.42578125" style="40" customWidth="1"/>
    <col min="2565" max="2565" width="15.140625" style="40" customWidth="1"/>
    <col min="2566" max="2566" width="19.140625" style="40" customWidth="1"/>
    <col min="2567" max="2567" width="17.5703125" style="40" customWidth="1"/>
    <col min="2568" max="2568" width="15.7109375" style="40" customWidth="1"/>
    <col min="2569" max="2569" width="17.140625" style="40" customWidth="1"/>
    <col min="2570" max="2570" width="9.140625" style="40"/>
    <col min="2571" max="2571" width="9.42578125" style="40" bestFit="1" customWidth="1"/>
    <col min="2572" max="2816" width="9.140625" style="40"/>
    <col min="2817" max="2817" width="13.140625" style="40" customWidth="1"/>
    <col min="2818" max="2818" width="16.140625" style="40" customWidth="1"/>
    <col min="2819" max="2819" width="26.85546875" style="40" customWidth="1"/>
    <col min="2820" max="2820" width="17.42578125" style="40" customWidth="1"/>
    <col min="2821" max="2821" width="15.140625" style="40" customWidth="1"/>
    <col min="2822" max="2822" width="19.140625" style="40" customWidth="1"/>
    <col min="2823" max="2823" width="17.5703125" style="40" customWidth="1"/>
    <col min="2824" max="2824" width="15.7109375" style="40" customWidth="1"/>
    <col min="2825" max="2825" width="17.140625" style="40" customWidth="1"/>
    <col min="2826" max="2826" width="9.140625" style="40"/>
    <col min="2827" max="2827" width="9.42578125" style="40" bestFit="1" customWidth="1"/>
    <col min="2828" max="3072" width="9.140625" style="40"/>
    <col min="3073" max="3073" width="13.140625" style="40" customWidth="1"/>
    <col min="3074" max="3074" width="16.140625" style="40" customWidth="1"/>
    <col min="3075" max="3075" width="26.85546875" style="40" customWidth="1"/>
    <col min="3076" max="3076" width="17.42578125" style="40" customWidth="1"/>
    <col min="3077" max="3077" width="15.140625" style="40" customWidth="1"/>
    <col min="3078" max="3078" width="19.140625" style="40" customWidth="1"/>
    <col min="3079" max="3079" width="17.5703125" style="40" customWidth="1"/>
    <col min="3080" max="3080" width="15.7109375" style="40" customWidth="1"/>
    <col min="3081" max="3081" width="17.140625" style="40" customWidth="1"/>
    <col min="3082" max="3082" width="9.140625" style="40"/>
    <col min="3083" max="3083" width="9.42578125" style="40" bestFit="1" customWidth="1"/>
    <col min="3084" max="3328" width="9.140625" style="40"/>
    <col min="3329" max="3329" width="13.140625" style="40" customWidth="1"/>
    <col min="3330" max="3330" width="16.140625" style="40" customWidth="1"/>
    <col min="3331" max="3331" width="26.85546875" style="40" customWidth="1"/>
    <col min="3332" max="3332" width="17.42578125" style="40" customWidth="1"/>
    <col min="3333" max="3333" width="15.140625" style="40" customWidth="1"/>
    <col min="3334" max="3334" width="19.140625" style="40" customWidth="1"/>
    <col min="3335" max="3335" width="17.5703125" style="40" customWidth="1"/>
    <col min="3336" max="3336" width="15.7109375" style="40" customWidth="1"/>
    <col min="3337" max="3337" width="17.140625" style="40" customWidth="1"/>
    <col min="3338" max="3338" width="9.140625" style="40"/>
    <col min="3339" max="3339" width="9.42578125" style="40" bestFit="1" customWidth="1"/>
    <col min="3340" max="3584" width="9.140625" style="40"/>
    <col min="3585" max="3585" width="13.140625" style="40" customWidth="1"/>
    <col min="3586" max="3586" width="16.140625" style="40" customWidth="1"/>
    <col min="3587" max="3587" width="26.85546875" style="40" customWidth="1"/>
    <col min="3588" max="3588" width="17.42578125" style="40" customWidth="1"/>
    <col min="3589" max="3589" width="15.140625" style="40" customWidth="1"/>
    <col min="3590" max="3590" width="19.140625" style="40" customWidth="1"/>
    <col min="3591" max="3591" width="17.5703125" style="40" customWidth="1"/>
    <col min="3592" max="3592" width="15.7109375" style="40" customWidth="1"/>
    <col min="3593" max="3593" width="17.140625" style="40" customWidth="1"/>
    <col min="3594" max="3594" width="9.140625" style="40"/>
    <col min="3595" max="3595" width="9.42578125" style="40" bestFit="1" customWidth="1"/>
    <col min="3596" max="3840" width="9.140625" style="40"/>
    <col min="3841" max="3841" width="13.140625" style="40" customWidth="1"/>
    <col min="3842" max="3842" width="16.140625" style="40" customWidth="1"/>
    <col min="3843" max="3843" width="26.85546875" style="40" customWidth="1"/>
    <col min="3844" max="3844" width="17.42578125" style="40" customWidth="1"/>
    <col min="3845" max="3845" width="15.140625" style="40" customWidth="1"/>
    <col min="3846" max="3846" width="19.140625" style="40" customWidth="1"/>
    <col min="3847" max="3847" width="17.5703125" style="40" customWidth="1"/>
    <col min="3848" max="3848" width="15.7109375" style="40" customWidth="1"/>
    <col min="3849" max="3849" width="17.140625" style="40" customWidth="1"/>
    <col min="3850" max="3850" width="9.140625" style="40"/>
    <col min="3851" max="3851" width="9.42578125" style="40" bestFit="1" customWidth="1"/>
    <col min="3852" max="4096" width="9.140625" style="40"/>
    <col min="4097" max="4097" width="13.140625" style="40" customWidth="1"/>
    <col min="4098" max="4098" width="16.140625" style="40" customWidth="1"/>
    <col min="4099" max="4099" width="26.85546875" style="40" customWidth="1"/>
    <col min="4100" max="4100" width="17.42578125" style="40" customWidth="1"/>
    <col min="4101" max="4101" width="15.140625" style="40" customWidth="1"/>
    <col min="4102" max="4102" width="19.140625" style="40" customWidth="1"/>
    <col min="4103" max="4103" width="17.5703125" style="40" customWidth="1"/>
    <col min="4104" max="4104" width="15.7109375" style="40" customWidth="1"/>
    <col min="4105" max="4105" width="17.140625" style="40" customWidth="1"/>
    <col min="4106" max="4106" width="9.140625" style="40"/>
    <col min="4107" max="4107" width="9.42578125" style="40" bestFit="1" customWidth="1"/>
    <col min="4108" max="4352" width="9.140625" style="40"/>
    <col min="4353" max="4353" width="13.140625" style="40" customWidth="1"/>
    <col min="4354" max="4354" width="16.140625" style="40" customWidth="1"/>
    <col min="4355" max="4355" width="26.85546875" style="40" customWidth="1"/>
    <col min="4356" max="4356" width="17.42578125" style="40" customWidth="1"/>
    <col min="4357" max="4357" width="15.140625" style="40" customWidth="1"/>
    <col min="4358" max="4358" width="19.140625" style="40" customWidth="1"/>
    <col min="4359" max="4359" width="17.5703125" style="40" customWidth="1"/>
    <col min="4360" max="4360" width="15.7109375" style="40" customWidth="1"/>
    <col min="4361" max="4361" width="17.140625" style="40" customWidth="1"/>
    <col min="4362" max="4362" width="9.140625" style="40"/>
    <col min="4363" max="4363" width="9.42578125" style="40" bestFit="1" customWidth="1"/>
    <col min="4364" max="4608" width="9.140625" style="40"/>
    <col min="4609" max="4609" width="13.140625" style="40" customWidth="1"/>
    <col min="4610" max="4610" width="16.140625" style="40" customWidth="1"/>
    <col min="4611" max="4611" width="26.85546875" style="40" customWidth="1"/>
    <col min="4612" max="4612" width="17.42578125" style="40" customWidth="1"/>
    <col min="4613" max="4613" width="15.140625" style="40" customWidth="1"/>
    <col min="4614" max="4614" width="19.140625" style="40" customWidth="1"/>
    <col min="4615" max="4615" width="17.5703125" style="40" customWidth="1"/>
    <col min="4616" max="4616" width="15.7109375" style="40" customWidth="1"/>
    <col min="4617" max="4617" width="17.140625" style="40" customWidth="1"/>
    <col min="4618" max="4618" width="9.140625" style="40"/>
    <col min="4619" max="4619" width="9.42578125" style="40" bestFit="1" customWidth="1"/>
    <col min="4620" max="4864" width="9.140625" style="40"/>
    <col min="4865" max="4865" width="13.140625" style="40" customWidth="1"/>
    <col min="4866" max="4866" width="16.140625" style="40" customWidth="1"/>
    <col min="4867" max="4867" width="26.85546875" style="40" customWidth="1"/>
    <col min="4868" max="4868" width="17.42578125" style="40" customWidth="1"/>
    <col min="4869" max="4869" width="15.140625" style="40" customWidth="1"/>
    <col min="4870" max="4870" width="19.140625" style="40" customWidth="1"/>
    <col min="4871" max="4871" width="17.5703125" style="40" customWidth="1"/>
    <col min="4872" max="4872" width="15.7109375" style="40" customWidth="1"/>
    <col min="4873" max="4873" width="17.140625" style="40" customWidth="1"/>
    <col min="4874" max="4874" width="9.140625" style="40"/>
    <col min="4875" max="4875" width="9.42578125" style="40" bestFit="1" customWidth="1"/>
    <col min="4876" max="5120" width="9.140625" style="40"/>
    <col min="5121" max="5121" width="13.140625" style="40" customWidth="1"/>
    <col min="5122" max="5122" width="16.140625" style="40" customWidth="1"/>
    <col min="5123" max="5123" width="26.85546875" style="40" customWidth="1"/>
    <col min="5124" max="5124" width="17.42578125" style="40" customWidth="1"/>
    <col min="5125" max="5125" width="15.140625" style="40" customWidth="1"/>
    <col min="5126" max="5126" width="19.140625" style="40" customWidth="1"/>
    <col min="5127" max="5127" width="17.5703125" style="40" customWidth="1"/>
    <col min="5128" max="5128" width="15.7109375" style="40" customWidth="1"/>
    <col min="5129" max="5129" width="17.140625" style="40" customWidth="1"/>
    <col min="5130" max="5130" width="9.140625" style="40"/>
    <col min="5131" max="5131" width="9.42578125" style="40" bestFit="1" customWidth="1"/>
    <col min="5132" max="5376" width="9.140625" style="40"/>
    <col min="5377" max="5377" width="13.140625" style="40" customWidth="1"/>
    <col min="5378" max="5378" width="16.140625" style="40" customWidth="1"/>
    <col min="5379" max="5379" width="26.85546875" style="40" customWidth="1"/>
    <col min="5380" max="5380" width="17.42578125" style="40" customWidth="1"/>
    <col min="5381" max="5381" width="15.140625" style="40" customWidth="1"/>
    <col min="5382" max="5382" width="19.140625" style="40" customWidth="1"/>
    <col min="5383" max="5383" width="17.5703125" style="40" customWidth="1"/>
    <col min="5384" max="5384" width="15.7109375" style="40" customWidth="1"/>
    <col min="5385" max="5385" width="17.140625" style="40" customWidth="1"/>
    <col min="5386" max="5386" width="9.140625" style="40"/>
    <col min="5387" max="5387" width="9.42578125" style="40" bestFit="1" customWidth="1"/>
    <col min="5388" max="5632" width="9.140625" style="40"/>
    <col min="5633" max="5633" width="13.140625" style="40" customWidth="1"/>
    <col min="5634" max="5634" width="16.140625" style="40" customWidth="1"/>
    <col min="5635" max="5635" width="26.85546875" style="40" customWidth="1"/>
    <col min="5636" max="5636" width="17.42578125" style="40" customWidth="1"/>
    <col min="5637" max="5637" width="15.140625" style="40" customWidth="1"/>
    <col min="5638" max="5638" width="19.140625" style="40" customWidth="1"/>
    <col min="5639" max="5639" width="17.5703125" style="40" customWidth="1"/>
    <col min="5640" max="5640" width="15.7109375" style="40" customWidth="1"/>
    <col min="5641" max="5641" width="17.140625" style="40" customWidth="1"/>
    <col min="5642" max="5642" width="9.140625" style="40"/>
    <col min="5643" max="5643" width="9.42578125" style="40" bestFit="1" customWidth="1"/>
    <col min="5644" max="5888" width="9.140625" style="40"/>
    <col min="5889" max="5889" width="13.140625" style="40" customWidth="1"/>
    <col min="5890" max="5890" width="16.140625" style="40" customWidth="1"/>
    <col min="5891" max="5891" width="26.85546875" style="40" customWidth="1"/>
    <col min="5892" max="5892" width="17.42578125" style="40" customWidth="1"/>
    <col min="5893" max="5893" width="15.140625" style="40" customWidth="1"/>
    <col min="5894" max="5894" width="19.140625" style="40" customWidth="1"/>
    <col min="5895" max="5895" width="17.5703125" style="40" customWidth="1"/>
    <col min="5896" max="5896" width="15.7109375" style="40" customWidth="1"/>
    <col min="5897" max="5897" width="17.140625" style="40" customWidth="1"/>
    <col min="5898" max="5898" width="9.140625" style="40"/>
    <col min="5899" max="5899" width="9.42578125" style="40" bestFit="1" customWidth="1"/>
    <col min="5900" max="6144" width="9.140625" style="40"/>
    <col min="6145" max="6145" width="13.140625" style="40" customWidth="1"/>
    <col min="6146" max="6146" width="16.140625" style="40" customWidth="1"/>
    <col min="6147" max="6147" width="26.85546875" style="40" customWidth="1"/>
    <col min="6148" max="6148" width="17.42578125" style="40" customWidth="1"/>
    <col min="6149" max="6149" width="15.140625" style="40" customWidth="1"/>
    <col min="6150" max="6150" width="19.140625" style="40" customWidth="1"/>
    <col min="6151" max="6151" width="17.5703125" style="40" customWidth="1"/>
    <col min="6152" max="6152" width="15.7109375" style="40" customWidth="1"/>
    <col min="6153" max="6153" width="17.140625" style="40" customWidth="1"/>
    <col min="6154" max="6154" width="9.140625" style="40"/>
    <col min="6155" max="6155" width="9.42578125" style="40" bestFit="1" customWidth="1"/>
    <col min="6156" max="6400" width="9.140625" style="40"/>
    <col min="6401" max="6401" width="13.140625" style="40" customWidth="1"/>
    <col min="6402" max="6402" width="16.140625" style="40" customWidth="1"/>
    <col min="6403" max="6403" width="26.85546875" style="40" customWidth="1"/>
    <col min="6404" max="6404" width="17.42578125" style="40" customWidth="1"/>
    <col min="6405" max="6405" width="15.140625" style="40" customWidth="1"/>
    <col min="6406" max="6406" width="19.140625" style="40" customWidth="1"/>
    <col min="6407" max="6407" width="17.5703125" style="40" customWidth="1"/>
    <col min="6408" max="6408" width="15.7109375" style="40" customWidth="1"/>
    <col min="6409" max="6409" width="17.140625" style="40" customWidth="1"/>
    <col min="6410" max="6410" width="9.140625" style="40"/>
    <col min="6411" max="6411" width="9.42578125" style="40" bestFit="1" customWidth="1"/>
    <col min="6412" max="6656" width="9.140625" style="40"/>
    <col min="6657" max="6657" width="13.140625" style="40" customWidth="1"/>
    <col min="6658" max="6658" width="16.140625" style="40" customWidth="1"/>
    <col min="6659" max="6659" width="26.85546875" style="40" customWidth="1"/>
    <col min="6660" max="6660" width="17.42578125" style="40" customWidth="1"/>
    <col min="6661" max="6661" width="15.140625" style="40" customWidth="1"/>
    <col min="6662" max="6662" width="19.140625" style="40" customWidth="1"/>
    <col min="6663" max="6663" width="17.5703125" style="40" customWidth="1"/>
    <col min="6664" max="6664" width="15.7109375" style="40" customWidth="1"/>
    <col min="6665" max="6665" width="17.140625" style="40" customWidth="1"/>
    <col min="6666" max="6666" width="9.140625" style="40"/>
    <col min="6667" max="6667" width="9.42578125" style="40" bestFit="1" customWidth="1"/>
    <col min="6668" max="6912" width="9.140625" style="40"/>
    <col min="6913" max="6913" width="13.140625" style="40" customWidth="1"/>
    <col min="6914" max="6914" width="16.140625" style="40" customWidth="1"/>
    <col min="6915" max="6915" width="26.85546875" style="40" customWidth="1"/>
    <col min="6916" max="6916" width="17.42578125" style="40" customWidth="1"/>
    <col min="6917" max="6917" width="15.140625" style="40" customWidth="1"/>
    <col min="6918" max="6918" width="19.140625" style="40" customWidth="1"/>
    <col min="6919" max="6919" width="17.5703125" style="40" customWidth="1"/>
    <col min="6920" max="6920" width="15.7109375" style="40" customWidth="1"/>
    <col min="6921" max="6921" width="17.140625" style="40" customWidth="1"/>
    <col min="6922" max="6922" width="9.140625" style="40"/>
    <col min="6923" max="6923" width="9.42578125" style="40" bestFit="1" customWidth="1"/>
    <col min="6924" max="7168" width="9.140625" style="40"/>
    <col min="7169" max="7169" width="13.140625" style="40" customWidth="1"/>
    <col min="7170" max="7170" width="16.140625" style="40" customWidth="1"/>
    <col min="7171" max="7171" width="26.85546875" style="40" customWidth="1"/>
    <col min="7172" max="7172" width="17.42578125" style="40" customWidth="1"/>
    <col min="7173" max="7173" width="15.140625" style="40" customWidth="1"/>
    <col min="7174" max="7174" width="19.140625" style="40" customWidth="1"/>
    <col min="7175" max="7175" width="17.5703125" style="40" customWidth="1"/>
    <col min="7176" max="7176" width="15.7109375" style="40" customWidth="1"/>
    <col min="7177" max="7177" width="17.140625" style="40" customWidth="1"/>
    <col min="7178" max="7178" width="9.140625" style="40"/>
    <col min="7179" max="7179" width="9.42578125" style="40" bestFit="1" customWidth="1"/>
    <col min="7180" max="7424" width="9.140625" style="40"/>
    <col min="7425" max="7425" width="13.140625" style="40" customWidth="1"/>
    <col min="7426" max="7426" width="16.140625" style="40" customWidth="1"/>
    <col min="7427" max="7427" width="26.85546875" style="40" customWidth="1"/>
    <col min="7428" max="7428" width="17.42578125" style="40" customWidth="1"/>
    <col min="7429" max="7429" width="15.140625" style="40" customWidth="1"/>
    <col min="7430" max="7430" width="19.140625" style="40" customWidth="1"/>
    <col min="7431" max="7431" width="17.5703125" style="40" customWidth="1"/>
    <col min="7432" max="7432" width="15.7109375" style="40" customWidth="1"/>
    <col min="7433" max="7433" width="17.140625" style="40" customWidth="1"/>
    <col min="7434" max="7434" width="9.140625" style="40"/>
    <col min="7435" max="7435" width="9.42578125" style="40" bestFit="1" customWidth="1"/>
    <col min="7436" max="7680" width="9.140625" style="40"/>
    <col min="7681" max="7681" width="13.140625" style="40" customWidth="1"/>
    <col min="7682" max="7682" width="16.140625" style="40" customWidth="1"/>
    <col min="7683" max="7683" width="26.85546875" style="40" customWidth="1"/>
    <col min="7684" max="7684" width="17.42578125" style="40" customWidth="1"/>
    <col min="7685" max="7685" width="15.140625" style="40" customWidth="1"/>
    <col min="7686" max="7686" width="19.140625" style="40" customWidth="1"/>
    <col min="7687" max="7687" width="17.5703125" style="40" customWidth="1"/>
    <col min="7688" max="7688" width="15.7109375" style="40" customWidth="1"/>
    <col min="7689" max="7689" width="17.140625" style="40" customWidth="1"/>
    <col min="7690" max="7690" width="9.140625" style="40"/>
    <col min="7691" max="7691" width="9.42578125" style="40" bestFit="1" customWidth="1"/>
    <col min="7692" max="7936" width="9.140625" style="40"/>
    <col min="7937" max="7937" width="13.140625" style="40" customWidth="1"/>
    <col min="7938" max="7938" width="16.140625" style="40" customWidth="1"/>
    <col min="7939" max="7939" width="26.85546875" style="40" customWidth="1"/>
    <col min="7940" max="7940" width="17.42578125" style="40" customWidth="1"/>
    <col min="7941" max="7941" width="15.140625" style="40" customWidth="1"/>
    <col min="7942" max="7942" width="19.140625" style="40" customWidth="1"/>
    <col min="7943" max="7943" width="17.5703125" style="40" customWidth="1"/>
    <col min="7944" max="7944" width="15.7109375" style="40" customWidth="1"/>
    <col min="7945" max="7945" width="17.140625" style="40" customWidth="1"/>
    <col min="7946" max="7946" width="9.140625" style="40"/>
    <col min="7947" max="7947" width="9.42578125" style="40" bestFit="1" customWidth="1"/>
    <col min="7948" max="8192" width="9.140625" style="40"/>
    <col min="8193" max="8193" width="13.140625" style="40" customWidth="1"/>
    <col min="8194" max="8194" width="16.140625" style="40" customWidth="1"/>
    <col min="8195" max="8195" width="26.85546875" style="40" customWidth="1"/>
    <col min="8196" max="8196" width="17.42578125" style="40" customWidth="1"/>
    <col min="8197" max="8197" width="15.140625" style="40" customWidth="1"/>
    <col min="8198" max="8198" width="19.140625" style="40" customWidth="1"/>
    <col min="8199" max="8199" width="17.5703125" style="40" customWidth="1"/>
    <col min="8200" max="8200" width="15.7109375" style="40" customWidth="1"/>
    <col min="8201" max="8201" width="17.140625" style="40" customWidth="1"/>
    <col min="8202" max="8202" width="9.140625" style="40"/>
    <col min="8203" max="8203" width="9.42578125" style="40" bestFit="1" customWidth="1"/>
    <col min="8204" max="8448" width="9.140625" style="40"/>
    <col min="8449" max="8449" width="13.140625" style="40" customWidth="1"/>
    <col min="8450" max="8450" width="16.140625" style="40" customWidth="1"/>
    <col min="8451" max="8451" width="26.85546875" style="40" customWidth="1"/>
    <col min="8452" max="8452" width="17.42578125" style="40" customWidth="1"/>
    <col min="8453" max="8453" width="15.140625" style="40" customWidth="1"/>
    <col min="8454" max="8454" width="19.140625" style="40" customWidth="1"/>
    <col min="8455" max="8455" width="17.5703125" style="40" customWidth="1"/>
    <col min="8456" max="8456" width="15.7109375" style="40" customWidth="1"/>
    <col min="8457" max="8457" width="17.140625" style="40" customWidth="1"/>
    <col min="8458" max="8458" width="9.140625" style="40"/>
    <col min="8459" max="8459" width="9.42578125" style="40" bestFit="1" customWidth="1"/>
    <col min="8460" max="8704" width="9.140625" style="40"/>
    <col min="8705" max="8705" width="13.140625" style="40" customWidth="1"/>
    <col min="8706" max="8706" width="16.140625" style="40" customWidth="1"/>
    <col min="8707" max="8707" width="26.85546875" style="40" customWidth="1"/>
    <col min="8708" max="8708" width="17.42578125" style="40" customWidth="1"/>
    <col min="8709" max="8709" width="15.140625" style="40" customWidth="1"/>
    <col min="8710" max="8710" width="19.140625" style="40" customWidth="1"/>
    <col min="8711" max="8711" width="17.5703125" style="40" customWidth="1"/>
    <col min="8712" max="8712" width="15.7109375" style="40" customWidth="1"/>
    <col min="8713" max="8713" width="17.140625" style="40" customWidth="1"/>
    <col min="8714" max="8714" width="9.140625" style="40"/>
    <col min="8715" max="8715" width="9.42578125" style="40" bestFit="1" customWidth="1"/>
    <col min="8716" max="8960" width="9.140625" style="40"/>
    <col min="8961" max="8961" width="13.140625" style="40" customWidth="1"/>
    <col min="8962" max="8962" width="16.140625" style="40" customWidth="1"/>
    <col min="8963" max="8963" width="26.85546875" style="40" customWidth="1"/>
    <col min="8964" max="8964" width="17.42578125" style="40" customWidth="1"/>
    <col min="8965" max="8965" width="15.140625" style="40" customWidth="1"/>
    <col min="8966" max="8966" width="19.140625" style="40" customWidth="1"/>
    <col min="8967" max="8967" width="17.5703125" style="40" customWidth="1"/>
    <col min="8968" max="8968" width="15.7109375" style="40" customWidth="1"/>
    <col min="8969" max="8969" width="17.140625" style="40" customWidth="1"/>
    <col min="8970" max="8970" width="9.140625" style="40"/>
    <col min="8971" max="8971" width="9.42578125" style="40" bestFit="1" customWidth="1"/>
    <col min="8972" max="9216" width="9.140625" style="40"/>
    <col min="9217" max="9217" width="13.140625" style="40" customWidth="1"/>
    <col min="9218" max="9218" width="16.140625" style="40" customWidth="1"/>
    <col min="9219" max="9219" width="26.85546875" style="40" customWidth="1"/>
    <col min="9220" max="9220" width="17.42578125" style="40" customWidth="1"/>
    <col min="9221" max="9221" width="15.140625" style="40" customWidth="1"/>
    <col min="9222" max="9222" width="19.140625" style="40" customWidth="1"/>
    <col min="9223" max="9223" width="17.5703125" style="40" customWidth="1"/>
    <col min="9224" max="9224" width="15.7109375" style="40" customWidth="1"/>
    <col min="9225" max="9225" width="17.140625" style="40" customWidth="1"/>
    <col min="9226" max="9226" width="9.140625" style="40"/>
    <col min="9227" max="9227" width="9.42578125" style="40" bestFit="1" customWidth="1"/>
    <col min="9228" max="9472" width="9.140625" style="40"/>
    <col min="9473" max="9473" width="13.140625" style="40" customWidth="1"/>
    <col min="9474" max="9474" width="16.140625" style="40" customWidth="1"/>
    <col min="9475" max="9475" width="26.85546875" style="40" customWidth="1"/>
    <col min="9476" max="9476" width="17.42578125" style="40" customWidth="1"/>
    <col min="9477" max="9477" width="15.140625" style="40" customWidth="1"/>
    <col min="9478" max="9478" width="19.140625" style="40" customWidth="1"/>
    <col min="9479" max="9479" width="17.5703125" style="40" customWidth="1"/>
    <col min="9480" max="9480" width="15.7109375" style="40" customWidth="1"/>
    <col min="9481" max="9481" width="17.140625" style="40" customWidth="1"/>
    <col min="9482" max="9482" width="9.140625" style="40"/>
    <col min="9483" max="9483" width="9.42578125" style="40" bestFit="1" customWidth="1"/>
    <col min="9484" max="9728" width="9.140625" style="40"/>
    <col min="9729" max="9729" width="13.140625" style="40" customWidth="1"/>
    <col min="9730" max="9730" width="16.140625" style="40" customWidth="1"/>
    <col min="9731" max="9731" width="26.85546875" style="40" customWidth="1"/>
    <col min="9732" max="9732" width="17.42578125" style="40" customWidth="1"/>
    <col min="9733" max="9733" width="15.140625" style="40" customWidth="1"/>
    <col min="9734" max="9734" width="19.140625" style="40" customWidth="1"/>
    <col min="9735" max="9735" width="17.5703125" style="40" customWidth="1"/>
    <col min="9736" max="9736" width="15.7109375" style="40" customWidth="1"/>
    <col min="9737" max="9737" width="17.140625" style="40" customWidth="1"/>
    <col min="9738" max="9738" width="9.140625" style="40"/>
    <col min="9739" max="9739" width="9.42578125" style="40" bestFit="1" customWidth="1"/>
    <col min="9740" max="9984" width="9.140625" style="40"/>
    <col min="9985" max="9985" width="13.140625" style="40" customWidth="1"/>
    <col min="9986" max="9986" width="16.140625" style="40" customWidth="1"/>
    <col min="9987" max="9987" width="26.85546875" style="40" customWidth="1"/>
    <col min="9988" max="9988" width="17.42578125" style="40" customWidth="1"/>
    <col min="9989" max="9989" width="15.140625" style="40" customWidth="1"/>
    <col min="9990" max="9990" width="19.140625" style="40" customWidth="1"/>
    <col min="9991" max="9991" width="17.5703125" style="40" customWidth="1"/>
    <col min="9992" max="9992" width="15.7109375" style="40" customWidth="1"/>
    <col min="9993" max="9993" width="17.140625" style="40" customWidth="1"/>
    <col min="9994" max="9994" width="9.140625" style="40"/>
    <col min="9995" max="9995" width="9.42578125" style="40" bestFit="1" customWidth="1"/>
    <col min="9996" max="10240" width="9.140625" style="40"/>
    <col min="10241" max="10241" width="13.140625" style="40" customWidth="1"/>
    <col min="10242" max="10242" width="16.140625" style="40" customWidth="1"/>
    <col min="10243" max="10243" width="26.85546875" style="40" customWidth="1"/>
    <col min="10244" max="10244" width="17.42578125" style="40" customWidth="1"/>
    <col min="10245" max="10245" width="15.140625" style="40" customWidth="1"/>
    <col min="10246" max="10246" width="19.140625" style="40" customWidth="1"/>
    <col min="10247" max="10247" width="17.5703125" style="40" customWidth="1"/>
    <col min="10248" max="10248" width="15.7109375" style="40" customWidth="1"/>
    <col min="10249" max="10249" width="17.140625" style="40" customWidth="1"/>
    <col min="10250" max="10250" width="9.140625" style="40"/>
    <col min="10251" max="10251" width="9.42578125" style="40" bestFit="1" customWidth="1"/>
    <col min="10252" max="10496" width="9.140625" style="40"/>
    <col min="10497" max="10497" width="13.140625" style="40" customWidth="1"/>
    <col min="10498" max="10498" width="16.140625" style="40" customWidth="1"/>
    <col min="10499" max="10499" width="26.85546875" style="40" customWidth="1"/>
    <col min="10500" max="10500" width="17.42578125" style="40" customWidth="1"/>
    <col min="10501" max="10501" width="15.140625" style="40" customWidth="1"/>
    <col min="10502" max="10502" width="19.140625" style="40" customWidth="1"/>
    <col min="10503" max="10503" width="17.5703125" style="40" customWidth="1"/>
    <col min="10504" max="10504" width="15.7109375" style="40" customWidth="1"/>
    <col min="10505" max="10505" width="17.140625" style="40" customWidth="1"/>
    <col min="10506" max="10506" width="9.140625" style="40"/>
    <col min="10507" max="10507" width="9.42578125" style="40" bestFit="1" customWidth="1"/>
    <col min="10508" max="10752" width="9.140625" style="40"/>
    <col min="10753" max="10753" width="13.140625" style="40" customWidth="1"/>
    <col min="10754" max="10754" width="16.140625" style="40" customWidth="1"/>
    <col min="10755" max="10755" width="26.85546875" style="40" customWidth="1"/>
    <col min="10756" max="10756" width="17.42578125" style="40" customWidth="1"/>
    <col min="10757" max="10757" width="15.140625" style="40" customWidth="1"/>
    <col min="10758" max="10758" width="19.140625" style="40" customWidth="1"/>
    <col min="10759" max="10759" width="17.5703125" style="40" customWidth="1"/>
    <col min="10760" max="10760" width="15.7109375" style="40" customWidth="1"/>
    <col min="10761" max="10761" width="17.140625" style="40" customWidth="1"/>
    <col min="10762" max="10762" width="9.140625" style="40"/>
    <col min="10763" max="10763" width="9.42578125" style="40" bestFit="1" customWidth="1"/>
    <col min="10764" max="11008" width="9.140625" style="40"/>
    <col min="11009" max="11009" width="13.140625" style="40" customWidth="1"/>
    <col min="11010" max="11010" width="16.140625" style="40" customWidth="1"/>
    <col min="11011" max="11011" width="26.85546875" style="40" customWidth="1"/>
    <col min="11012" max="11012" width="17.42578125" style="40" customWidth="1"/>
    <col min="11013" max="11013" width="15.140625" style="40" customWidth="1"/>
    <col min="11014" max="11014" width="19.140625" style="40" customWidth="1"/>
    <col min="11015" max="11015" width="17.5703125" style="40" customWidth="1"/>
    <col min="11016" max="11016" width="15.7109375" style="40" customWidth="1"/>
    <col min="11017" max="11017" width="17.140625" style="40" customWidth="1"/>
    <col min="11018" max="11018" width="9.140625" style="40"/>
    <col min="11019" max="11019" width="9.42578125" style="40" bestFit="1" customWidth="1"/>
    <col min="11020" max="11264" width="9.140625" style="40"/>
    <col min="11265" max="11265" width="13.140625" style="40" customWidth="1"/>
    <col min="11266" max="11266" width="16.140625" style="40" customWidth="1"/>
    <col min="11267" max="11267" width="26.85546875" style="40" customWidth="1"/>
    <col min="11268" max="11268" width="17.42578125" style="40" customWidth="1"/>
    <col min="11269" max="11269" width="15.140625" style="40" customWidth="1"/>
    <col min="11270" max="11270" width="19.140625" style="40" customWidth="1"/>
    <col min="11271" max="11271" width="17.5703125" style="40" customWidth="1"/>
    <col min="11272" max="11272" width="15.7109375" style="40" customWidth="1"/>
    <col min="11273" max="11273" width="17.140625" style="40" customWidth="1"/>
    <col min="11274" max="11274" width="9.140625" style="40"/>
    <col min="11275" max="11275" width="9.42578125" style="40" bestFit="1" customWidth="1"/>
    <col min="11276" max="11520" width="9.140625" style="40"/>
    <col min="11521" max="11521" width="13.140625" style="40" customWidth="1"/>
    <col min="11522" max="11522" width="16.140625" style="40" customWidth="1"/>
    <col min="11523" max="11523" width="26.85546875" style="40" customWidth="1"/>
    <col min="11524" max="11524" width="17.42578125" style="40" customWidth="1"/>
    <col min="11525" max="11525" width="15.140625" style="40" customWidth="1"/>
    <col min="11526" max="11526" width="19.140625" style="40" customWidth="1"/>
    <col min="11527" max="11527" width="17.5703125" style="40" customWidth="1"/>
    <col min="11528" max="11528" width="15.7109375" style="40" customWidth="1"/>
    <col min="11529" max="11529" width="17.140625" style="40" customWidth="1"/>
    <col min="11530" max="11530" width="9.140625" style="40"/>
    <col min="11531" max="11531" width="9.42578125" style="40" bestFit="1" customWidth="1"/>
    <col min="11532" max="11776" width="9.140625" style="40"/>
    <col min="11777" max="11777" width="13.140625" style="40" customWidth="1"/>
    <col min="11778" max="11778" width="16.140625" style="40" customWidth="1"/>
    <col min="11779" max="11779" width="26.85546875" style="40" customWidth="1"/>
    <col min="11780" max="11780" width="17.42578125" style="40" customWidth="1"/>
    <col min="11781" max="11781" width="15.140625" style="40" customWidth="1"/>
    <col min="11782" max="11782" width="19.140625" style="40" customWidth="1"/>
    <col min="11783" max="11783" width="17.5703125" style="40" customWidth="1"/>
    <col min="11784" max="11784" width="15.7109375" style="40" customWidth="1"/>
    <col min="11785" max="11785" width="17.140625" style="40" customWidth="1"/>
    <col min="11786" max="11786" width="9.140625" style="40"/>
    <col min="11787" max="11787" width="9.42578125" style="40" bestFit="1" customWidth="1"/>
    <col min="11788" max="12032" width="9.140625" style="40"/>
    <col min="12033" max="12033" width="13.140625" style="40" customWidth="1"/>
    <col min="12034" max="12034" width="16.140625" style="40" customWidth="1"/>
    <col min="12035" max="12035" width="26.85546875" style="40" customWidth="1"/>
    <col min="12036" max="12036" width="17.42578125" style="40" customWidth="1"/>
    <col min="12037" max="12037" width="15.140625" style="40" customWidth="1"/>
    <col min="12038" max="12038" width="19.140625" style="40" customWidth="1"/>
    <col min="12039" max="12039" width="17.5703125" style="40" customWidth="1"/>
    <col min="12040" max="12040" width="15.7109375" style="40" customWidth="1"/>
    <col min="12041" max="12041" width="17.140625" style="40" customWidth="1"/>
    <col min="12042" max="12042" width="9.140625" style="40"/>
    <col min="12043" max="12043" width="9.42578125" style="40" bestFit="1" customWidth="1"/>
    <col min="12044" max="12288" width="9.140625" style="40"/>
    <col min="12289" max="12289" width="13.140625" style="40" customWidth="1"/>
    <col min="12290" max="12290" width="16.140625" style="40" customWidth="1"/>
    <col min="12291" max="12291" width="26.85546875" style="40" customWidth="1"/>
    <col min="12292" max="12292" width="17.42578125" style="40" customWidth="1"/>
    <col min="12293" max="12293" width="15.140625" style="40" customWidth="1"/>
    <col min="12294" max="12294" width="19.140625" style="40" customWidth="1"/>
    <col min="12295" max="12295" width="17.5703125" style="40" customWidth="1"/>
    <col min="12296" max="12296" width="15.7109375" style="40" customWidth="1"/>
    <col min="12297" max="12297" width="17.140625" style="40" customWidth="1"/>
    <col min="12298" max="12298" width="9.140625" style="40"/>
    <col min="12299" max="12299" width="9.42578125" style="40" bestFit="1" customWidth="1"/>
    <col min="12300" max="12544" width="9.140625" style="40"/>
    <col min="12545" max="12545" width="13.140625" style="40" customWidth="1"/>
    <col min="12546" max="12546" width="16.140625" style="40" customWidth="1"/>
    <col min="12547" max="12547" width="26.85546875" style="40" customWidth="1"/>
    <col min="12548" max="12548" width="17.42578125" style="40" customWidth="1"/>
    <col min="12549" max="12549" width="15.140625" style="40" customWidth="1"/>
    <col min="12550" max="12550" width="19.140625" style="40" customWidth="1"/>
    <col min="12551" max="12551" width="17.5703125" style="40" customWidth="1"/>
    <col min="12552" max="12552" width="15.7109375" style="40" customWidth="1"/>
    <col min="12553" max="12553" width="17.140625" style="40" customWidth="1"/>
    <col min="12554" max="12554" width="9.140625" style="40"/>
    <col min="12555" max="12555" width="9.42578125" style="40" bestFit="1" customWidth="1"/>
    <col min="12556" max="12800" width="9.140625" style="40"/>
    <col min="12801" max="12801" width="13.140625" style="40" customWidth="1"/>
    <col min="12802" max="12802" width="16.140625" style="40" customWidth="1"/>
    <col min="12803" max="12803" width="26.85546875" style="40" customWidth="1"/>
    <col min="12804" max="12804" width="17.42578125" style="40" customWidth="1"/>
    <col min="12805" max="12805" width="15.140625" style="40" customWidth="1"/>
    <col min="12806" max="12806" width="19.140625" style="40" customWidth="1"/>
    <col min="12807" max="12807" width="17.5703125" style="40" customWidth="1"/>
    <col min="12808" max="12808" width="15.7109375" style="40" customWidth="1"/>
    <col min="12809" max="12809" width="17.140625" style="40" customWidth="1"/>
    <col min="12810" max="12810" width="9.140625" style="40"/>
    <col min="12811" max="12811" width="9.42578125" style="40" bestFit="1" customWidth="1"/>
    <col min="12812" max="13056" width="9.140625" style="40"/>
    <col min="13057" max="13057" width="13.140625" style="40" customWidth="1"/>
    <col min="13058" max="13058" width="16.140625" style="40" customWidth="1"/>
    <col min="13059" max="13059" width="26.85546875" style="40" customWidth="1"/>
    <col min="13060" max="13060" width="17.42578125" style="40" customWidth="1"/>
    <col min="13061" max="13061" width="15.140625" style="40" customWidth="1"/>
    <col min="13062" max="13062" width="19.140625" style="40" customWidth="1"/>
    <col min="13063" max="13063" width="17.5703125" style="40" customWidth="1"/>
    <col min="13064" max="13064" width="15.7109375" style="40" customWidth="1"/>
    <col min="13065" max="13065" width="17.140625" style="40" customWidth="1"/>
    <col min="13066" max="13066" width="9.140625" style="40"/>
    <col min="13067" max="13067" width="9.42578125" style="40" bestFit="1" customWidth="1"/>
    <col min="13068" max="13312" width="9.140625" style="40"/>
    <col min="13313" max="13313" width="13.140625" style="40" customWidth="1"/>
    <col min="13314" max="13314" width="16.140625" style="40" customWidth="1"/>
    <col min="13315" max="13315" width="26.85546875" style="40" customWidth="1"/>
    <col min="13316" max="13316" width="17.42578125" style="40" customWidth="1"/>
    <col min="13317" max="13317" width="15.140625" style="40" customWidth="1"/>
    <col min="13318" max="13318" width="19.140625" style="40" customWidth="1"/>
    <col min="13319" max="13319" width="17.5703125" style="40" customWidth="1"/>
    <col min="13320" max="13320" width="15.7109375" style="40" customWidth="1"/>
    <col min="13321" max="13321" width="17.140625" style="40" customWidth="1"/>
    <col min="13322" max="13322" width="9.140625" style="40"/>
    <col min="13323" max="13323" width="9.42578125" style="40" bestFit="1" customWidth="1"/>
    <col min="13324" max="13568" width="9.140625" style="40"/>
    <col min="13569" max="13569" width="13.140625" style="40" customWidth="1"/>
    <col min="13570" max="13570" width="16.140625" style="40" customWidth="1"/>
    <col min="13571" max="13571" width="26.85546875" style="40" customWidth="1"/>
    <col min="13572" max="13572" width="17.42578125" style="40" customWidth="1"/>
    <col min="13573" max="13573" width="15.140625" style="40" customWidth="1"/>
    <col min="13574" max="13574" width="19.140625" style="40" customWidth="1"/>
    <col min="13575" max="13575" width="17.5703125" style="40" customWidth="1"/>
    <col min="13576" max="13576" width="15.7109375" style="40" customWidth="1"/>
    <col min="13577" max="13577" width="17.140625" style="40" customWidth="1"/>
    <col min="13578" max="13578" width="9.140625" style="40"/>
    <col min="13579" max="13579" width="9.42578125" style="40" bestFit="1" customWidth="1"/>
    <col min="13580" max="13824" width="9.140625" style="40"/>
    <col min="13825" max="13825" width="13.140625" style="40" customWidth="1"/>
    <col min="13826" max="13826" width="16.140625" style="40" customWidth="1"/>
    <col min="13827" max="13827" width="26.85546875" style="40" customWidth="1"/>
    <col min="13828" max="13828" width="17.42578125" style="40" customWidth="1"/>
    <col min="13829" max="13829" width="15.140625" style="40" customWidth="1"/>
    <col min="13830" max="13830" width="19.140625" style="40" customWidth="1"/>
    <col min="13831" max="13831" width="17.5703125" style="40" customWidth="1"/>
    <col min="13832" max="13832" width="15.7109375" style="40" customWidth="1"/>
    <col min="13833" max="13833" width="17.140625" style="40" customWidth="1"/>
    <col min="13834" max="13834" width="9.140625" style="40"/>
    <col min="13835" max="13835" width="9.42578125" style="40" bestFit="1" customWidth="1"/>
    <col min="13836" max="14080" width="9.140625" style="40"/>
    <col min="14081" max="14081" width="13.140625" style="40" customWidth="1"/>
    <col min="14082" max="14082" width="16.140625" style="40" customWidth="1"/>
    <col min="14083" max="14083" width="26.85546875" style="40" customWidth="1"/>
    <col min="14084" max="14084" width="17.42578125" style="40" customWidth="1"/>
    <col min="14085" max="14085" width="15.140625" style="40" customWidth="1"/>
    <col min="14086" max="14086" width="19.140625" style="40" customWidth="1"/>
    <col min="14087" max="14087" width="17.5703125" style="40" customWidth="1"/>
    <col min="14088" max="14088" width="15.7109375" style="40" customWidth="1"/>
    <col min="14089" max="14089" width="17.140625" style="40" customWidth="1"/>
    <col min="14090" max="14090" width="9.140625" style="40"/>
    <col min="14091" max="14091" width="9.42578125" style="40" bestFit="1" customWidth="1"/>
    <col min="14092" max="14336" width="9.140625" style="40"/>
    <col min="14337" max="14337" width="13.140625" style="40" customWidth="1"/>
    <col min="14338" max="14338" width="16.140625" style="40" customWidth="1"/>
    <col min="14339" max="14339" width="26.85546875" style="40" customWidth="1"/>
    <col min="14340" max="14340" width="17.42578125" style="40" customWidth="1"/>
    <col min="14341" max="14341" width="15.140625" style="40" customWidth="1"/>
    <col min="14342" max="14342" width="19.140625" style="40" customWidth="1"/>
    <col min="14343" max="14343" width="17.5703125" style="40" customWidth="1"/>
    <col min="14344" max="14344" width="15.7109375" style="40" customWidth="1"/>
    <col min="14345" max="14345" width="17.140625" style="40" customWidth="1"/>
    <col min="14346" max="14346" width="9.140625" style="40"/>
    <col min="14347" max="14347" width="9.42578125" style="40" bestFit="1" customWidth="1"/>
    <col min="14348" max="14592" width="9.140625" style="40"/>
    <col min="14593" max="14593" width="13.140625" style="40" customWidth="1"/>
    <col min="14594" max="14594" width="16.140625" style="40" customWidth="1"/>
    <col min="14595" max="14595" width="26.85546875" style="40" customWidth="1"/>
    <col min="14596" max="14596" width="17.42578125" style="40" customWidth="1"/>
    <col min="14597" max="14597" width="15.140625" style="40" customWidth="1"/>
    <col min="14598" max="14598" width="19.140625" style="40" customWidth="1"/>
    <col min="14599" max="14599" width="17.5703125" style="40" customWidth="1"/>
    <col min="14600" max="14600" width="15.7109375" style="40" customWidth="1"/>
    <col min="14601" max="14601" width="17.140625" style="40" customWidth="1"/>
    <col min="14602" max="14602" width="9.140625" style="40"/>
    <col min="14603" max="14603" width="9.42578125" style="40" bestFit="1" customWidth="1"/>
    <col min="14604" max="14848" width="9.140625" style="40"/>
    <col min="14849" max="14849" width="13.140625" style="40" customWidth="1"/>
    <col min="14850" max="14850" width="16.140625" style="40" customWidth="1"/>
    <col min="14851" max="14851" width="26.85546875" style="40" customWidth="1"/>
    <col min="14852" max="14852" width="17.42578125" style="40" customWidth="1"/>
    <col min="14853" max="14853" width="15.140625" style="40" customWidth="1"/>
    <col min="14854" max="14854" width="19.140625" style="40" customWidth="1"/>
    <col min="14855" max="14855" width="17.5703125" style="40" customWidth="1"/>
    <col min="14856" max="14856" width="15.7109375" style="40" customWidth="1"/>
    <col min="14857" max="14857" width="17.140625" style="40" customWidth="1"/>
    <col min="14858" max="14858" width="9.140625" style="40"/>
    <col min="14859" max="14859" width="9.42578125" style="40" bestFit="1" customWidth="1"/>
    <col min="14860" max="15104" width="9.140625" style="40"/>
    <col min="15105" max="15105" width="13.140625" style="40" customWidth="1"/>
    <col min="15106" max="15106" width="16.140625" style="40" customWidth="1"/>
    <col min="15107" max="15107" width="26.85546875" style="40" customWidth="1"/>
    <col min="15108" max="15108" width="17.42578125" style="40" customWidth="1"/>
    <col min="15109" max="15109" width="15.140625" style="40" customWidth="1"/>
    <col min="15110" max="15110" width="19.140625" style="40" customWidth="1"/>
    <col min="15111" max="15111" width="17.5703125" style="40" customWidth="1"/>
    <col min="15112" max="15112" width="15.7109375" style="40" customWidth="1"/>
    <col min="15113" max="15113" width="17.140625" style="40" customWidth="1"/>
    <col min="15114" max="15114" width="9.140625" style="40"/>
    <col min="15115" max="15115" width="9.42578125" style="40" bestFit="1" customWidth="1"/>
    <col min="15116" max="15360" width="9.140625" style="40"/>
    <col min="15361" max="15361" width="13.140625" style="40" customWidth="1"/>
    <col min="15362" max="15362" width="16.140625" style="40" customWidth="1"/>
    <col min="15363" max="15363" width="26.85546875" style="40" customWidth="1"/>
    <col min="15364" max="15364" width="17.42578125" style="40" customWidth="1"/>
    <col min="15365" max="15365" width="15.140625" style="40" customWidth="1"/>
    <col min="15366" max="15366" width="19.140625" style="40" customWidth="1"/>
    <col min="15367" max="15367" width="17.5703125" style="40" customWidth="1"/>
    <col min="15368" max="15368" width="15.7109375" style="40" customWidth="1"/>
    <col min="15369" max="15369" width="17.140625" style="40" customWidth="1"/>
    <col min="15370" max="15370" width="9.140625" style="40"/>
    <col min="15371" max="15371" width="9.42578125" style="40" bestFit="1" customWidth="1"/>
    <col min="15372" max="15616" width="9.140625" style="40"/>
    <col min="15617" max="15617" width="13.140625" style="40" customWidth="1"/>
    <col min="15618" max="15618" width="16.140625" style="40" customWidth="1"/>
    <col min="15619" max="15619" width="26.85546875" style="40" customWidth="1"/>
    <col min="15620" max="15620" width="17.42578125" style="40" customWidth="1"/>
    <col min="15621" max="15621" width="15.140625" style="40" customWidth="1"/>
    <col min="15622" max="15622" width="19.140625" style="40" customWidth="1"/>
    <col min="15623" max="15623" width="17.5703125" style="40" customWidth="1"/>
    <col min="15624" max="15624" width="15.7109375" style="40" customWidth="1"/>
    <col min="15625" max="15625" width="17.140625" style="40" customWidth="1"/>
    <col min="15626" max="15626" width="9.140625" style="40"/>
    <col min="15627" max="15627" width="9.42578125" style="40" bestFit="1" customWidth="1"/>
    <col min="15628" max="15872" width="9.140625" style="40"/>
    <col min="15873" max="15873" width="13.140625" style="40" customWidth="1"/>
    <col min="15874" max="15874" width="16.140625" style="40" customWidth="1"/>
    <col min="15875" max="15875" width="26.85546875" style="40" customWidth="1"/>
    <col min="15876" max="15876" width="17.42578125" style="40" customWidth="1"/>
    <col min="15877" max="15877" width="15.140625" style="40" customWidth="1"/>
    <col min="15878" max="15878" width="19.140625" style="40" customWidth="1"/>
    <col min="15879" max="15879" width="17.5703125" style="40" customWidth="1"/>
    <col min="15880" max="15880" width="15.7109375" style="40" customWidth="1"/>
    <col min="15881" max="15881" width="17.140625" style="40" customWidth="1"/>
    <col min="15882" max="15882" width="9.140625" style="40"/>
    <col min="15883" max="15883" width="9.42578125" style="40" bestFit="1" customWidth="1"/>
    <col min="15884" max="16128" width="9.140625" style="40"/>
    <col min="16129" max="16129" width="13.140625" style="40" customWidth="1"/>
    <col min="16130" max="16130" width="16.140625" style="40" customWidth="1"/>
    <col min="16131" max="16131" width="26.85546875" style="40" customWidth="1"/>
    <col min="16132" max="16132" width="17.42578125" style="40" customWidth="1"/>
    <col min="16133" max="16133" width="15.140625" style="40" customWidth="1"/>
    <col min="16134" max="16134" width="19.140625" style="40" customWidth="1"/>
    <col min="16135" max="16135" width="17.5703125" style="40" customWidth="1"/>
    <col min="16136" max="16136" width="15.7109375" style="40" customWidth="1"/>
    <col min="16137" max="16137" width="17.140625" style="40" customWidth="1"/>
    <col min="16138" max="16138" width="9.140625" style="40"/>
    <col min="16139" max="16139" width="9.42578125" style="40" bestFit="1" customWidth="1"/>
    <col min="16140" max="16384" width="9.140625" style="40"/>
  </cols>
  <sheetData>
    <row r="1" spans="1:9" x14ac:dyDescent="0.25">
      <c r="A1" s="712" t="s">
        <v>237</v>
      </c>
      <c r="B1" s="712"/>
      <c r="C1" s="712"/>
      <c r="D1" s="712"/>
      <c r="E1" s="712"/>
      <c r="F1" s="712"/>
      <c r="G1" s="712"/>
      <c r="H1" s="712"/>
      <c r="I1" s="712"/>
    </row>
    <row r="2" spans="1:9" x14ac:dyDescent="0.25">
      <c r="A2" s="171"/>
      <c r="B2" s="171"/>
      <c r="C2" s="171"/>
      <c r="D2" s="171"/>
      <c r="E2" s="171"/>
      <c r="F2" s="171"/>
      <c r="G2" s="171"/>
      <c r="H2" s="171"/>
      <c r="I2" s="171"/>
    </row>
    <row r="3" spans="1:9" ht="58.5" customHeight="1" x14ac:dyDescent="0.25">
      <c r="A3" s="714" t="s">
        <v>238</v>
      </c>
      <c r="B3" s="714"/>
      <c r="C3" s="714"/>
      <c r="D3" s="714"/>
      <c r="E3" s="714"/>
      <c r="F3" s="714"/>
      <c r="G3" s="714"/>
      <c r="H3" s="714"/>
      <c r="I3" s="714"/>
    </row>
    <row r="4" spans="1:9" s="71" customFormat="1" ht="34.5" customHeight="1" x14ac:dyDescent="0.25">
      <c r="A4" s="711" t="s">
        <v>63</v>
      </c>
      <c r="B4" s="711"/>
      <c r="C4" s="711"/>
      <c r="D4" s="711"/>
      <c r="E4" s="711"/>
      <c r="F4" s="711"/>
      <c r="G4" s="711"/>
      <c r="H4" s="711"/>
      <c r="I4" s="711"/>
    </row>
    <row r="6" spans="1:9" s="71" customFormat="1" x14ac:dyDescent="0.25">
      <c r="A6" s="711" t="s">
        <v>110</v>
      </c>
      <c r="B6" s="711"/>
      <c r="C6" s="711"/>
      <c r="D6" s="711"/>
      <c r="E6" s="711"/>
      <c r="F6" s="711"/>
      <c r="G6" s="711"/>
      <c r="H6" s="711"/>
      <c r="I6" s="711"/>
    </row>
    <row r="7" spans="1:9" s="71" customFormat="1" ht="17.25" thickBot="1" x14ac:dyDescent="0.3">
      <c r="A7" s="170"/>
      <c r="B7" s="170"/>
      <c r="C7" s="170"/>
      <c r="D7" s="170"/>
      <c r="E7" s="170"/>
      <c r="F7" s="170"/>
      <c r="G7" s="170"/>
      <c r="H7" s="170"/>
      <c r="I7" s="170"/>
    </row>
    <row r="8" spans="1:9" ht="17.25" thickBot="1" x14ac:dyDescent="0.3">
      <c r="A8" s="929" t="s">
        <v>125</v>
      </c>
      <c r="B8" s="931"/>
      <c r="C8" s="931"/>
      <c r="D8" s="931"/>
      <c r="E8" s="931"/>
      <c r="F8" s="931"/>
      <c r="G8" s="931"/>
      <c r="H8" s="931"/>
      <c r="I8" s="930"/>
    </row>
    <row r="9" spans="1:9" x14ac:dyDescent="0.25">
      <c r="A9" s="657" t="s">
        <v>68</v>
      </c>
      <c r="B9" s="658"/>
      <c r="C9" s="863" t="s">
        <v>38</v>
      </c>
      <c r="D9" s="864"/>
      <c r="E9" s="864"/>
      <c r="F9" s="864"/>
      <c r="G9" s="864"/>
      <c r="H9" s="864"/>
      <c r="I9" s="865"/>
    </row>
    <row r="10" spans="1:9" x14ac:dyDescent="0.25">
      <c r="A10" s="659"/>
      <c r="B10" s="660"/>
      <c r="C10" s="688" t="s">
        <v>69</v>
      </c>
      <c r="D10" s="689"/>
      <c r="E10" s="689"/>
      <c r="F10" s="689"/>
      <c r="G10" s="689"/>
      <c r="H10" s="689"/>
      <c r="I10" s="690"/>
    </row>
    <row r="11" spans="1:9" x14ac:dyDescent="0.25">
      <c r="A11" s="582" t="s">
        <v>70</v>
      </c>
      <c r="B11" s="583" t="s">
        <v>71</v>
      </c>
      <c r="C11" s="790" t="s">
        <v>72</v>
      </c>
      <c r="D11" s="791"/>
      <c r="E11" s="791"/>
      <c r="F11" s="791"/>
      <c r="G11" s="791"/>
      <c r="H11" s="791"/>
      <c r="I11" s="792"/>
    </row>
    <row r="12" spans="1:9" ht="37.5" customHeight="1" thickBot="1" x14ac:dyDescent="0.3">
      <c r="A12" s="582"/>
      <c r="B12" s="583"/>
      <c r="C12" s="851" t="s">
        <v>245</v>
      </c>
      <c r="D12" s="852"/>
      <c r="E12" s="852"/>
      <c r="F12" s="852"/>
      <c r="G12" s="852"/>
      <c r="H12" s="852"/>
      <c r="I12" s="853"/>
    </row>
    <row r="13" spans="1:9" ht="17.25" thickBot="1" x14ac:dyDescent="0.3">
      <c r="A13" s="1064" t="s">
        <v>73</v>
      </c>
      <c r="B13" s="1065"/>
      <c r="C13" s="100"/>
      <c r="D13" s="185" t="s">
        <v>74</v>
      </c>
      <c r="E13" s="185" t="s">
        <v>74</v>
      </c>
      <c r="F13" s="185" t="s">
        <v>74</v>
      </c>
      <c r="G13" s="94">
        <f>SUM(Syunik!C10:C10,Syunik!C13:C23)</f>
        <v>182912.12500000003</v>
      </c>
      <c r="H13" s="94">
        <f>SUM(Syunik!D10:D10,Syunik!D13:D23)</f>
        <v>428648.5</v>
      </c>
      <c r="I13" s="94">
        <f>SUM(Syunik!E10:E10,Syunik!E13:E23)</f>
        <v>428648.5</v>
      </c>
    </row>
    <row r="14" spans="1:9" x14ac:dyDescent="0.25">
      <c r="A14" s="1066" t="s">
        <v>75</v>
      </c>
      <c r="B14" s="1067"/>
      <c r="C14" s="1067"/>
      <c r="D14" s="1067"/>
      <c r="E14" s="1067"/>
      <c r="F14" s="1067"/>
      <c r="G14" s="1067"/>
      <c r="H14" s="1067"/>
      <c r="I14" s="1068"/>
    </row>
    <row r="15" spans="1:9" ht="17.25" thickBot="1" x14ac:dyDescent="0.3">
      <c r="A15" s="579" t="s">
        <v>442</v>
      </c>
      <c r="B15" s="580"/>
      <c r="C15" s="580"/>
      <c r="D15" s="580"/>
      <c r="E15" s="580"/>
      <c r="F15" s="580"/>
      <c r="G15" s="580"/>
      <c r="H15" s="580"/>
      <c r="I15" s="581"/>
    </row>
    <row r="16" spans="1:9" ht="17.25" thickBot="1" x14ac:dyDescent="0.3">
      <c r="A16" s="1069" t="s">
        <v>76</v>
      </c>
      <c r="B16" s="1070"/>
      <c r="C16" s="1070"/>
      <c r="D16" s="1070"/>
      <c r="E16" s="1070"/>
      <c r="F16" s="1070"/>
      <c r="G16" s="1070"/>
      <c r="H16" s="1070"/>
      <c r="I16" s="1071"/>
    </row>
    <row r="17" spans="1:9" ht="73.5" customHeight="1" thickBot="1" x14ac:dyDescent="0.3">
      <c r="A17" s="1072" t="s">
        <v>77</v>
      </c>
      <c r="B17" s="1073"/>
      <c r="C17" s="1074" t="s">
        <v>78</v>
      </c>
      <c r="D17" s="575"/>
      <c r="E17" s="575"/>
      <c r="F17" s="575"/>
      <c r="G17" s="575"/>
      <c r="H17" s="575"/>
      <c r="I17" s="1075"/>
    </row>
    <row r="18" spans="1:9" ht="75" customHeight="1" thickBot="1" x14ac:dyDescent="0.3">
      <c r="A18" s="1062" t="s">
        <v>79</v>
      </c>
      <c r="B18" s="1063"/>
      <c r="C18" s="101"/>
      <c r="D18" s="101"/>
      <c r="E18" s="101"/>
      <c r="F18" s="101"/>
      <c r="G18" s="101"/>
      <c r="H18" s="101"/>
      <c r="I18" s="102"/>
    </row>
    <row r="19" spans="1:9" x14ac:dyDescent="0.25">
      <c r="A19" s="543" t="s">
        <v>80</v>
      </c>
      <c r="B19" s="544"/>
      <c r="C19" s="544"/>
      <c r="D19" s="544"/>
      <c r="E19" s="544"/>
      <c r="F19" s="544"/>
      <c r="G19" s="545"/>
      <c r="H19" s="545"/>
      <c r="I19" s="546"/>
    </row>
    <row r="20" spans="1:9" ht="17.25" thickBot="1" x14ac:dyDescent="0.3">
      <c r="A20" s="539" t="s">
        <v>246</v>
      </c>
      <c r="B20" s="540"/>
      <c r="C20" s="540"/>
      <c r="D20" s="540"/>
      <c r="E20" s="540"/>
      <c r="F20" s="540"/>
      <c r="G20" s="541"/>
      <c r="H20" s="541"/>
      <c r="I20" s="542"/>
    </row>
    <row r="21" spans="1:9" x14ac:dyDescent="0.25">
      <c r="A21" s="543" t="s">
        <v>81</v>
      </c>
      <c r="B21" s="544"/>
      <c r="C21" s="544"/>
      <c r="D21" s="544"/>
      <c r="E21" s="544"/>
      <c r="F21" s="544"/>
      <c r="G21" s="545"/>
      <c r="H21" s="545"/>
      <c r="I21" s="546"/>
    </row>
    <row r="22" spans="1:9" ht="17.25" thickBot="1" x14ac:dyDescent="0.3">
      <c r="A22" s="539" t="s">
        <v>100</v>
      </c>
      <c r="B22" s="540"/>
      <c r="C22" s="540"/>
      <c r="D22" s="540"/>
      <c r="E22" s="540"/>
      <c r="F22" s="540"/>
      <c r="G22" s="541"/>
      <c r="H22" s="541"/>
      <c r="I22" s="542"/>
    </row>
    <row r="24" spans="1:9" x14ac:dyDescent="0.25">
      <c r="A24" s="711" t="s">
        <v>86</v>
      </c>
      <c r="B24" s="711"/>
      <c r="C24" s="711"/>
      <c r="D24" s="711"/>
      <c r="E24" s="711"/>
      <c r="F24" s="711"/>
      <c r="G24" s="711"/>
      <c r="H24" s="711"/>
      <c r="I24" s="711"/>
    </row>
    <row r="26" spans="1:9" x14ac:dyDescent="0.25">
      <c r="A26" s="711" t="s">
        <v>87</v>
      </c>
      <c r="B26" s="711"/>
      <c r="C26" s="711"/>
      <c r="D26" s="711"/>
      <c r="E26" s="711"/>
      <c r="F26" s="711"/>
      <c r="G26" s="711"/>
      <c r="H26" s="711"/>
      <c r="I26" s="711"/>
    </row>
    <row r="27" spans="1:9" ht="17.25" thickBot="1" x14ac:dyDescent="0.3"/>
    <row r="28" spans="1:9" x14ac:dyDescent="0.25">
      <c r="A28" s="691" t="s">
        <v>65</v>
      </c>
      <c r="B28" s="692"/>
      <c r="C28" s="692"/>
      <c r="D28" s="697" t="s">
        <v>41</v>
      </c>
      <c r="E28" s="698"/>
      <c r="F28" s="698"/>
      <c r="G28" s="698"/>
      <c r="H28" s="698"/>
      <c r="I28" s="699"/>
    </row>
    <row r="29" spans="1:9" x14ac:dyDescent="0.25">
      <c r="A29" s="693"/>
      <c r="B29" s="694"/>
      <c r="C29" s="694"/>
      <c r="D29" s="700" t="s">
        <v>66</v>
      </c>
      <c r="E29" s="701"/>
      <c r="F29" s="583"/>
      <c r="G29" s="700" t="s">
        <v>67</v>
      </c>
      <c r="H29" s="701"/>
      <c r="I29" s="583"/>
    </row>
    <row r="30" spans="1:9" ht="33.75" thickBot="1" x14ac:dyDescent="0.3">
      <c r="A30" s="695"/>
      <c r="B30" s="696"/>
      <c r="C30" s="696"/>
      <c r="D30" s="23" t="s">
        <v>16</v>
      </c>
      <c r="E30" s="23" t="s">
        <v>17</v>
      </c>
      <c r="F30" s="175" t="s">
        <v>7</v>
      </c>
      <c r="G30" s="23" t="s">
        <v>16</v>
      </c>
      <c r="H30" s="23" t="s">
        <v>17</v>
      </c>
      <c r="I30" s="175" t="s">
        <v>7</v>
      </c>
    </row>
    <row r="31" spans="1:9" x14ac:dyDescent="0.25">
      <c r="A31" s="657" t="s">
        <v>68</v>
      </c>
      <c r="B31" s="658"/>
      <c r="C31" s="744" t="s">
        <v>38</v>
      </c>
      <c r="D31" s="745"/>
      <c r="E31" s="745"/>
      <c r="F31" s="745"/>
      <c r="G31" s="745"/>
      <c r="H31" s="745"/>
      <c r="I31" s="746"/>
    </row>
    <row r="32" spans="1:9" x14ac:dyDescent="0.25">
      <c r="A32" s="659"/>
      <c r="B32" s="660"/>
      <c r="C32" s="688" t="s">
        <v>240</v>
      </c>
      <c r="D32" s="689"/>
      <c r="E32" s="689"/>
      <c r="F32" s="689"/>
      <c r="G32" s="689"/>
      <c r="H32" s="689"/>
      <c r="I32" s="690"/>
    </row>
    <row r="33" spans="1:9" x14ac:dyDescent="0.25">
      <c r="A33" s="582" t="s">
        <v>90</v>
      </c>
      <c r="B33" s="583" t="s">
        <v>91</v>
      </c>
      <c r="C33" s="584" t="s">
        <v>72</v>
      </c>
      <c r="D33" s="585"/>
      <c r="E33" s="585"/>
      <c r="F33" s="585"/>
      <c r="G33" s="585"/>
      <c r="H33" s="585"/>
      <c r="I33" s="586"/>
    </row>
    <row r="34" spans="1:9" ht="17.25" thickBot="1" x14ac:dyDescent="0.3">
      <c r="A34" s="747"/>
      <c r="B34" s="748"/>
      <c r="C34" s="749" t="s">
        <v>241</v>
      </c>
      <c r="D34" s="750"/>
      <c r="E34" s="750"/>
      <c r="F34" s="750"/>
      <c r="G34" s="750"/>
      <c r="H34" s="750"/>
      <c r="I34" s="751"/>
    </row>
    <row r="35" spans="1:9" ht="50.25" thickBot="1" x14ac:dyDescent="0.3">
      <c r="A35" s="752" t="s">
        <v>92</v>
      </c>
      <c r="B35" s="753"/>
      <c r="C35" s="120" t="s">
        <v>242</v>
      </c>
      <c r="D35" s="94">
        <v>0</v>
      </c>
      <c r="E35" s="94">
        <v>2</v>
      </c>
      <c r="F35" s="94">
        <v>2.8</v>
      </c>
      <c r="G35" s="121"/>
      <c r="H35" s="121"/>
      <c r="I35" s="106"/>
    </row>
    <row r="36" spans="1:9" ht="17.25" thickBot="1" x14ac:dyDescent="0.3">
      <c r="A36" s="754" t="s">
        <v>95</v>
      </c>
      <c r="B36" s="755"/>
      <c r="C36" s="107"/>
      <c r="D36" s="107"/>
      <c r="E36" s="107"/>
      <c r="F36" s="175"/>
      <c r="G36" s="108"/>
      <c r="H36" s="108"/>
      <c r="I36" s="42"/>
    </row>
    <row r="37" spans="1:9" ht="51" customHeight="1" thickBot="1" x14ac:dyDescent="0.3">
      <c r="A37" s="742" t="s">
        <v>107</v>
      </c>
      <c r="B37" s="743"/>
      <c r="C37" s="743"/>
      <c r="D37" s="187"/>
      <c r="E37" s="187"/>
      <c r="F37" s="76"/>
      <c r="G37" s="94">
        <f>SUM(Syunik!C24:C26)</f>
        <v>12500</v>
      </c>
      <c r="H37" s="94">
        <f>SUM(Syunik!D24:D26)</f>
        <v>32000</v>
      </c>
      <c r="I37" s="94">
        <f>SUM(Syunik!E24:E26)</f>
        <v>32000</v>
      </c>
    </row>
    <row r="38" spans="1:9" ht="42.75" customHeight="1" thickBot="1" x14ac:dyDescent="0.3">
      <c r="A38" s="573" t="s">
        <v>108</v>
      </c>
      <c r="B38" s="574"/>
      <c r="C38" s="122">
        <f>I37</f>
        <v>32000</v>
      </c>
      <c r="D38" s="122"/>
      <c r="E38" s="122"/>
      <c r="F38" s="76"/>
      <c r="G38" s="79"/>
      <c r="H38" s="79"/>
      <c r="I38" s="75"/>
    </row>
    <row r="39" spans="1:9" ht="93" customHeight="1" thickBot="1" x14ac:dyDescent="0.3">
      <c r="A39" s="573" t="s">
        <v>109</v>
      </c>
      <c r="B39" s="574"/>
      <c r="C39" s="179"/>
      <c r="D39" s="179"/>
      <c r="E39" s="179"/>
      <c r="F39" s="76"/>
      <c r="G39" s="79"/>
      <c r="H39" s="79"/>
      <c r="I39" s="75"/>
    </row>
    <row r="40" spans="1:9" x14ac:dyDescent="0.25">
      <c r="A40" s="543" t="s">
        <v>80</v>
      </c>
      <c r="B40" s="544"/>
      <c r="C40" s="544"/>
      <c r="D40" s="544"/>
      <c r="E40" s="544"/>
      <c r="F40" s="544"/>
      <c r="G40" s="545"/>
      <c r="H40" s="545"/>
      <c r="I40" s="546"/>
    </row>
    <row r="41" spans="1:9" ht="17.25" customHeight="1" thickBot="1" x14ac:dyDescent="0.3">
      <c r="A41" s="539" t="s">
        <v>243</v>
      </c>
      <c r="B41" s="540"/>
      <c r="C41" s="540"/>
      <c r="D41" s="540"/>
      <c r="E41" s="540"/>
      <c r="F41" s="540"/>
      <c r="G41" s="541"/>
      <c r="H41" s="541"/>
      <c r="I41" s="542"/>
    </row>
    <row r="42" spans="1:9" x14ac:dyDescent="0.25">
      <c r="A42" s="543" t="s">
        <v>81</v>
      </c>
      <c r="B42" s="544"/>
      <c r="C42" s="544"/>
      <c r="D42" s="544"/>
      <c r="E42" s="544"/>
      <c r="F42" s="544"/>
      <c r="G42" s="545"/>
      <c r="H42" s="545"/>
      <c r="I42" s="546"/>
    </row>
    <row r="43" spans="1:9" ht="17.25" thickBot="1" x14ac:dyDescent="0.3">
      <c r="A43" s="539" t="s">
        <v>99</v>
      </c>
      <c r="B43" s="540"/>
      <c r="C43" s="540"/>
      <c r="D43" s="540"/>
      <c r="E43" s="540"/>
      <c r="F43" s="540"/>
      <c r="G43" s="541"/>
      <c r="H43" s="541"/>
      <c r="I43" s="542"/>
    </row>
    <row r="44" spans="1:9" x14ac:dyDescent="0.25">
      <c r="A44" s="639" t="s">
        <v>68</v>
      </c>
      <c r="B44" s="640"/>
      <c r="C44" s="643" t="s">
        <v>38</v>
      </c>
      <c r="D44" s="644"/>
      <c r="E44" s="644"/>
      <c r="F44" s="644"/>
      <c r="G44" s="644"/>
      <c r="H44" s="644"/>
      <c r="I44" s="645"/>
    </row>
    <row r="45" spans="1:9" x14ac:dyDescent="0.25">
      <c r="A45" s="641"/>
      <c r="B45" s="642"/>
      <c r="C45" s="646" t="s">
        <v>102</v>
      </c>
      <c r="D45" s="647"/>
      <c r="E45" s="647"/>
      <c r="F45" s="647"/>
      <c r="G45" s="647"/>
      <c r="H45" s="647"/>
      <c r="I45" s="648"/>
    </row>
    <row r="46" spans="1:9" x14ac:dyDescent="0.25">
      <c r="A46" s="603" t="s">
        <v>127</v>
      </c>
      <c r="B46" s="605" t="s">
        <v>91</v>
      </c>
      <c r="C46" s="607" t="s">
        <v>72</v>
      </c>
      <c r="D46" s="608"/>
      <c r="E46" s="608"/>
      <c r="F46" s="608"/>
      <c r="G46" s="608"/>
      <c r="H46" s="608"/>
      <c r="I46" s="609"/>
    </row>
    <row r="47" spans="1:9" ht="17.25" thickBot="1" x14ac:dyDescent="0.3">
      <c r="A47" s="604"/>
      <c r="B47" s="606"/>
      <c r="C47" s="610" t="s">
        <v>104</v>
      </c>
      <c r="D47" s="611"/>
      <c r="E47" s="611"/>
      <c r="F47" s="611"/>
      <c r="G47" s="611"/>
      <c r="H47" s="611"/>
      <c r="I47" s="612"/>
    </row>
    <row r="48" spans="1:9" ht="66" x14ac:dyDescent="0.25">
      <c r="A48" s="601" t="s">
        <v>92</v>
      </c>
      <c r="B48" s="602"/>
      <c r="C48" s="51" t="s">
        <v>105</v>
      </c>
      <c r="D48" s="51"/>
      <c r="E48" s="51"/>
      <c r="F48" s="52"/>
      <c r="G48" s="53"/>
      <c r="H48" s="53"/>
      <c r="I48" s="54"/>
    </row>
    <row r="49" spans="1:9" ht="83.25" thickBot="1" x14ac:dyDescent="0.3">
      <c r="A49" s="599" t="s">
        <v>95</v>
      </c>
      <c r="B49" s="600"/>
      <c r="C49" s="55" t="s">
        <v>106</v>
      </c>
      <c r="D49" s="206">
        <v>16</v>
      </c>
      <c r="E49" s="55"/>
      <c r="F49" s="56">
        <v>100</v>
      </c>
      <c r="G49" s="57"/>
      <c r="H49" s="57"/>
      <c r="I49" s="58"/>
    </row>
    <row r="50" spans="1:9" ht="53.25" customHeight="1" thickBot="1" x14ac:dyDescent="0.3">
      <c r="A50" s="591" t="s">
        <v>107</v>
      </c>
      <c r="B50" s="592"/>
      <c r="C50" s="592"/>
      <c r="D50" s="177"/>
      <c r="E50" s="177"/>
      <c r="F50" s="60"/>
      <c r="G50" s="61">
        <f>Syunik!C41</f>
        <v>1500</v>
      </c>
      <c r="H50" s="61">
        <f>Syunik!D41</f>
        <v>1500</v>
      </c>
      <c r="I50" s="61">
        <f>Syunik!E41</f>
        <v>1500</v>
      </c>
    </row>
    <row r="51" spans="1:9" ht="44.25" customHeight="1" thickBot="1" x14ac:dyDescent="0.3">
      <c r="A51" s="593" t="s">
        <v>108</v>
      </c>
      <c r="B51" s="594"/>
      <c r="C51" s="61">
        <f>I50</f>
        <v>1500</v>
      </c>
      <c r="D51" s="62"/>
      <c r="E51" s="62"/>
      <c r="F51" s="60"/>
      <c r="G51" s="63"/>
      <c r="H51" s="63"/>
      <c r="I51" s="64"/>
    </row>
    <row r="52" spans="1:9" ht="88.5" customHeight="1" thickBot="1" x14ac:dyDescent="0.3">
      <c r="A52" s="593" t="s">
        <v>109</v>
      </c>
      <c r="B52" s="594"/>
      <c r="C52" s="174"/>
      <c r="D52" s="174"/>
      <c r="E52" s="174"/>
      <c r="F52" s="60"/>
      <c r="G52" s="63"/>
      <c r="H52" s="63"/>
      <c r="I52" s="64"/>
    </row>
    <row r="53" spans="1:9" x14ac:dyDescent="0.25">
      <c r="A53" s="595" t="s">
        <v>80</v>
      </c>
      <c r="B53" s="596"/>
      <c r="C53" s="596"/>
      <c r="D53" s="596"/>
      <c r="E53" s="596"/>
      <c r="F53" s="596"/>
      <c r="G53" s="597"/>
      <c r="H53" s="597"/>
      <c r="I53" s="598"/>
    </row>
    <row r="54" spans="1:9" ht="17.25" thickBot="1" x14ac:dyDescent="0.3">
      <c r="A54" s="587" t="s">
        <v>244</v>
      </c>
      <c r="B54" s="588"/>
      <c r="C54" s="588"/>
      <c r="D54" s="588"/>
      <c r="E54" s="588"/>
      <c r="F54" s="588"/>
      <c r="G54" s="589"/>
      <c r="H54" s="589"/>
      <c r="I54" s="590"/>
    </row>
    <row r="55" spans="1:9" x14ac:dyDescent="0.25">
      <c r="A55" s="595" t="s">
        <v>81</v>
      </c>
      <c r="B55" s="596"/>
      <c r="C55" s="596"/>
      <c r="D55" s="596"/>
      <c r="E55" s="596"/>
      <c r="F55" s="596"/>
      <c r="G55" s="597"/>
      <c r="H55" s="597"/>
      <c r="I55" s="598"/>
    </row>
    <row r="56" spans="1:9" ht="17.25" thickBot="1" x14ac:dyDescent="0.3">
      <c r="A56" s="587" t="s">
        <v>99</v>
      </c>
      <c r="B56" s="588"/>
      <c r="C56" s="588"/>
      <c r="D56" s="588"/>
      <c r="E56" s="588"/>
      <c r="F56" s="588"/>
      <c r="G56" s="589"/>
      <c r="H56" s="589"/>
      <c r="I56" s="590"/>
    </row>
    <row r="57" spans="1:9" x14ac:dyDescent="0.25">
      <c r="A57" s="639" t="s">
        <v>68</v>
      </c>
      <c r="B57" s="640"/>
      <c r="C57" s="643" t="s">
        <v>38</v>
      </c>
      <c r="D57" s="644"/>
      <c r="E57" s="644"/>
      <c r="F57" s="644"/>
      <c r="G57" s="644"/>
      <c r="H57" s="644"/>
      <c r="I57" s="645"/>
    </row>
    <row r="58" spans="1:9" x14ac:dyDescent="0.25">
      <c r="A58" s="641"/>
      <c r="B58" s="642"/>
      <c r="C58" s="646" t="s">
        <v>139</v>
      </c>
      <c r="D58" s="647"/>
      <c r="E58" s="647"/>
      <c r="F58" s="647"/>
      <c r="G58" s="647"/>
      <c r="H58" s="647"/>
      <c r="I58" s="648"/>
    </row>
    <row r="59" spans="1:9" x14ac:dyDescent="0.25">
      <c r="A59" s="603" t="s">
        <v>126</v>
      </c>
      <c r="B59" s="605" t="s">
        <v>91</v>
      </c>
      <c r="C59" s="607" t="s">
        <v>72</v>
      </c>
      <c r="D59" s="608"/>
      <c r="E59" s="608"/>
      <c r="F59" s="608"/>
      <c r="G59" s="608"/>
      <c r="H59" s="608"/>
      <c r="I59" s="609"/>
    </row>
    <row r="60" spans="1:9" ht="17.25" thickBot="1" x14ac:dyDescent="0.3">
      <c r="A60" s="604"/>
      <c r="B60" s="606"/>
      <c r="C60" s="610" t="s">
        <v>140</v>
      </c>
      <c r="D60" s="611"/>
      <c r="E60" s="611"/>
      <c r="F60" s="611"/>
      <c r="G60" s="611"/>
      <c r="H60" s="611"/>
      <c r="I60" s="612"/>
    </row>
    <row r="61" spans="1:9" ht="33" x14ac:dyDescent="0.25">
      <c r="A61" s="601" t="s">
        <v>92</v>
      </c>
      <c r="B61" s="602"/>
      <c r="C61" s="51" t="s">
        <v>141</v>
      </c>
      <c r="D61" s="85">
        <v>0</v>
      </c>
      <c r="E61" s="85">
        <v>1</v>
      </c>
      <c r="F61" s="85">
        <v>1</v>
      </c>
      <c r="G61" s="86"/>
      <c r="H61" s="86"/>
      <c r="I61" s="54"/>
    </row>
    <row r="62" spans="1:9" ht="17.25" thickBot="1" x14ac:dyDescent="0.3">
      <c r="A62" s="599" t="s">
        <v>95</v>
      </c>
      <c r="B62" s="600"/>
      <c r="C62" s="55"/>
      <c r="D62" s="55"/>
      <c r="E62" s="55"/>
      <c r="F62" s="56"/>
      <c r="G62" s="57"/>
      <c r="H62" s="57"/>
      <c r="I62" s="58"/>
    </row>
    <row r="63" spans="1:9" ht="60.75" customHeight="1" thickBot="1" x14ac:dyDescent="0.3">
      <c r="A63" s="591" t="s">
        <v>107</v>
      </c>
      <c r="B63" s="592"/>
      <c r="C63" s="592"/>
      <c r="D63" s="177"/>
      <c r="E63" s="177"/>
      <c r="F63" s="60"/>
      <c r="G63" s="87" t="e">
        <f>SUM(Syunik!#REF!)</f>
        <v>#REF!</v>
      </c>
      <c r="H63" s="87" t="e">
        <f>SUM(Syunik!#REF!)</f>
        <v>#REF!</v>
      </c>
      <c r="I63" s="87" t="e">
        <f>SUM(Syunik!#REF!)</f>
        <v>#REF!</v>
      </c>
    </row>
    <row r="64" spans="1:9" ht="50.25" customHeight="1" thickBot="1" x14ac:dyDescent="0.3">
      <c r="A64" s="593" t="s">
        <v>108</v>
      </c>
      <c r="B64" s="594"/>
      <c r="C64" s="88" t="e">
        <f>I63</f>
        <v>#REF!</v>
      </c>
      <c r="D64" s="88"/>
      <c r="E64" s="88"/>
      <c r="F64" s="60"/>
      <c r="G64" s="63"/>
      <c r="H64" s="63"/>
      <c r="I64" s="64"/>
    </row>
    <row r="65" spans="1:9" ht="98.25" customHeight="1" thickBot="1" x14ac:dyDescent="0.3">
      <c r="A65" s="593" t="s">
        <v>109</v>
      </c>
      <c r="B65" s="594"/>
      <c r="C65" s="174"/>
      <c r="D65" s="174"/>
      <c r="E65" s="174"/>
      <c r="F65" s="60"/>
      <c r="G65" s="63"/>
      <c r="H65" s="63"/>
      <c r="I65" s="64"/>
    </row>
    <row r="66" spans="1:9" x14ac:dyDescent="0.25">
      <c r="A66" s="595" t="s">
        <v>80</v>
      </c>
      <c r="B66" s="596"/>
      <c r="C66" s="596"/>
      <c r="D66" s="596"/>
      <c r="E66" s="596"/>
      <c r="F66" s="596"/>
      <c r="G66" s="597"/>
      <c r="H66" s="597"/>
      <c r="I66" s="598"/>
    </row>
    <row r="67" spans="1:9" ht="17.25" thickBot="1" x14ac:dyDescent="0.3">
      <c r="A67" s="587" t="s">
        <v>244</v>
      </c>
      <c r="B67" s="588"/>
      <c r="C67" s="588"/>
      <c r="D67" s="588"/>
      <c r="E67" s="588"/>
      <c r="F67" s="588"/>
      <c r="G67" s="589"/>
      <c r="H67" s="589"/>
      <c r="I67" s="590"/>
    </row>
    <row r="68" spans="1:9" x14ac:dyDescent="0.25">
      <c r="A68" s="595" t="s">
        <v>81</v>
      </c>
      <c r="B68" s="596"/>
      <c r="C68" s="596"/>
      <c r="D68" s="596"/>
      <c r="E68" s="596"/>
      <c r="F68" s="596"/>
      <c r="G68" s="597"/>
      <c r="H68" s="597"/>
      <c r="I68" s="598"/>
    </row>
    <row r="69" spans="1:9" ht="17.25" thickBot="1" x14ac:dyDescent="0.3">
      <c r="A69" s="587" t="s">
        <v>99</v>
      </c>
      <c r="B69" s="588"/>
      <c r="C69" s="588"/>
      <c r="D69" s="588"/>
      <c r="E69" s="588"/>
      <c r="F69" s="588"/>
      <c r="G69" s="589"/>
      <c r="H69" s="589"/>
      <c r="I69" s="590"/>
    </row>
    <row r="70" spans="1:9" s="194" customFormat="1" x14ac:dyDescent="0.25">
      <c r="A70" s="691" t="s">
        <v>65</v>
      </c>
      <c r="B70" s="692"/>
      <c r="C70" s="692"/>
      <c r="D70" s="697" t="s">
        <v>41</v>
      </c>
      <c r="E70" s="698"/>
      <c r="F70" s="698"/>
      <c r="G70" s="698"/>
      <c r="H70" s="698"/>
      <c r="I70" s="699"/>
    </row>
    <row r="71" spans="1:9" s="194" customFormat="1" x14ac:dyDescent="0.25">
      <c r="A71" s="693"/>
      <c r="B71" s="694"/>
      <c r="C71" s="694"/>
      <c r="D71" s="700" t="s">
        <v>66</v>
      </c>
      <c r="E71" s="701"/>
      <c r="F71" s="583"/>
      <c r="G71" s="700" t="s">
        <v>67</v>
      </c>
      <c r="H71" s="701"/>
      <c r="I71" s="583"/>
    </row>
    <row r="72" spans="1:9" s="194" customFormat="1" ht="33.75" thickBot="1" x14ac:dyDescent="0.3">
      <c r="A72" s="695"/>
      <c r="B72" s="696"/>
      <c r="C72" s="696"/>
      <c r="D72" s="23" t="s">
        <v>16</v>
      </c>
      <c r="E72" s="23" t="s">
        <v>17</v>
      </c>
      <c r="F72" s="175" t="s">
        <v>7</v>
      </c>
      <c r="G72" s="23" t="s">
        <v>16</v>
      </c>
      <c r="H72" s="23" t="s">
        <v>17</v>
      </c>
      <c r="I72" s="42" t="s">
        <v>7</v>
      </c>
    </row>
    <row r="73" spans="1:9" s="194" customFormat="1" x14ac:dyDescent="0.25">
      <c r="A73" s="932" t="s">
        <v>68</v>
      </c>
      <c r="B73" s="933"/>
      <c r="C73" s="938" t="s">
        <v>38</v>
      </c>
      <c r="D73" s="939"/>
      <c r="E73" s="939"/>
      <c r="F73" s="939"/>
      <c r="G73" s="939"/>
      <c r="H73" s="939"/>
      <c r="I73" s="940"/>
    </row>
    <row r="74" spans="1:9" s="194" customFormat="1" x14ac:dyDescent="0.25">
      <c r="A74" s="934"/>
      <c r="B74" s="935"/>
      <c r="C74" s="941" t="s">
        <v>88</v>
      </c>
      <c r="D74" s="942"/>
      <c r="E74" s="942"/>
      <c r="F74" s="943"/>
      <c r="G74" s="943"/>
      <c r="H74" s="943"/>
      <c r="I74" s="944"/>
    </row>
    <row r="75" spans="1:9" s="194" customFormat="1" ht="17.25" thickBot="1" x14ac:dyDescent="0.3">
      <c r="A75" s="936"/>
      <c r="B75" s="937"/>
      <c r="C75" s="925" t="s">
        <v>89</v>
      </c>
      <c r="D75" s="926"/>
      <c r="E75" s="926"/>
      <c r="F75" s="927"/>
      <c r="G75" s="927"/>
      <c r="H75" s="927"/>
      <c r="I75" s="928"/>
    </row>
    <row r="76" spans="1:9" s="194" customFormat="1" ht="38.25" customHeight="1" thickBot="1" x14ac:dyDescent="0.3">
      <c r="A76" s="116" t="s">
        <v>90</v>
      </c>
      <c r="B76" s="191" t="s">
        <v>91</v>
      </c>
      <c r="C76" s="919" t="s">
        <v>392</v>
      </c>
      <c r="D76" s="920"/>
      <c r="E76" s="920"/>
      <c r="F76" s="920"/>
      <c r="G76" s="920"/>
      <c r="H76" s="920"/>
      <c r="I76" s="921"/>
    </row>
    <row r="77" spans="1:9" s="194" customFormat="1" ht="69.75" customHeight="1" thickBot="1" x14ac:dyDescent="0.3">
      <c r="A77" s="951" t="s">
        <v>92</v>
      </c>
      <c r="B77" s="952"/>
      <c r="C77" s="189" t="s">
        <v>93</v>
      </c>
      <c r="D77" s="191">
        <v>1</v>
      </c>
      <c r="E77" s="191">
        <v>1</v>
      </c>
      <c r="F77" s="191">
        <v>1</v>
      </c>
      <c r="G77" s="191"/>
      <c r="H77" s="191"/>
      <c r="I77" s="191"/>
    </row>
    <row r="78" spans="1:9" s="194" customFormat="1" ht="60.75" customHeight="1" thickBot="1" x14ac:dyDescent="0.3">
      <c r="A78" s="919"/>
      <c r="B78" s="921"/>
      <c r="C78" s="189" t="s">
        <v>94</v>
      </c>
      <c r="D78" s="234">
        <v>6000</v>
      </c>
      <c r="E78" s="234">
        <v>6000</v>
      </c>
      <c r="F78" s="234">
        <v>6000</v>
      </c>
      <c r="G78" s="191"/>
      <c r="H78" s="191"/>
      <c r="I78" s="191"/>
    </row>
    <row r="79" spans="1:9" s="194" customFormat="1" ht="17.25" thickBot="1" x14ac:dyDescent="0.3">
      <c r="A79" s="929" t="s">
        <v>95</v>
      </c>
      <c r="B79" s="930"/>
      <c r="C79" s="189"/>
      <c r="D79" s="189"/>
      <c r="E79" s="189"/>
      <c r="F79" s="191"/>
      <c r="G79" s="191"/>
      <c r="H79" s="191"/>
      <c r="I79" s="191"/>
    </row>
    <row r="80" spans="1:9" s="194" customFormat="1" ht="63.75" customHeight="1" thickBot="1" x14ac:dyDescent="0.3">
      <c r="A80" s="929" t="s">
        <v>96</v>
      </c>
      <c r="B80" s="931"/>
      <c r="C80" s="930"/>
      <c r="D80" s="189"/>
      <c r="E80" s="189"/>
      <c r="F80" s="191"/>
      <c r="G80" s="193">
        <f>SUM(Syunik!C22)</f>
        <v>8750</v>
      </c>
      <c r="H80" s="193">
        <f>SUM(Syunik!D22)</f>
        <v>35000</v>
      </c>
      <c r="I80" s="193">
        <f>SUM(Syunik!E22)</f>
        <v>35000</v>
      </c>
    </row>
    <row r="81" spans="1:9" s="194" customFormat="1" ht="36" customHeight="1" thickBot="1" x14ac:dyDescent="0.3">
      <c r="A81" s="929" t="s">
        <v>97</v>
      </c>
      <c r="B81" s="930"/>
      <c r="C81" s="118">
        <f>I80</f>
        <v>35000</v>
      </c>
      <c r="D81" s="198"/>
      <c r="E81" s="198"/>
      <c r="F81" s="191"/>
      <c r="G81" s="191"/>
      <c r="H81" s="191"/>
      <c r="I81" s="191"/>
    </row>
    <row r="82" spans="1:9" s="194" customFormat="1" ht="66" customHeight="1" thickBot="1" x14ac:dyDescent="0.3">
      <c r="A82" s="929" t="s">
        <v>98</v>
      </c>
      <c r="B82" s="930"/>
      <c r="C82" s="189"/>
      <c r="D82" s="189"/>
      <c r="E82" s="189"/>
      <c r="F82" s="191"/>
      <c r="G82" s="191"/>
      <c r="H82" s="191"/>
      <c r="I82" s="191"/>
    </row>
    <row r="83" spans="1:9" s="194" customFormat="1" ht="17.25" thickBot="1" x14ac:dyDescent="0.3">
      <c r="A83" s="1006" t="s">
        <v>80</v>
      </c>
      <c r="B83" s="1001"/>
      <c r="C83" s="1001"/>
      <c r="D83" s="1001"/>
      <c r="E83" s="1001"/>
      <c r="F83" s="1001"/>
      <c r="G83" s="1001"/>
      <c r="H83" s="1001"/>
      <c r="I83" s="1002"/>
    </row>
    <row r="84" spans="1:9" s="194" customFormat="1" ht="17.25" thickBot="1" x14ac:dyDescent="0.3">
      <c r="A84" s="929" t="s">
        <v>391</v>
      </c>
      <c r="B84" s="931"/>
      <c r="C84" s="931"/>
      <c r="D84" s="931"/>
      <c r="E84" s="931"/>
      <c r="F84" s="931"/>
      <c r="G84" s="931"/>
      <c r="H84" s="931"/>
      <c r="I84" s="930"/>
    </row>
    <row r="85" spans="1:9" s="194" customFormat="1" ht="17.25" thickBot="1" x14ac:dyDescent="0.3">
      <c r="A85" s="1006" t="s">
        <v>81</v>
      </c>
      <c r="B85" s="1001"/>
      <c r="C85" s="1001"/>
      <c r="D85" s="1001"/>
      <c r="E85" s="1001"/>
      <c r="F85" s="1001"/>
      <c r="G85" s="1001"/>
      <c r="H85" s="1001"/>
      <c r="I85" s="1002"/>
    </row>
    <row r="86" spans="1:9" s="194" customFormat="1" ht="17.25" thickBot="1" x14ac:dyDescent="0.3">
      <c r="A86" s="929" t="s">
        <v>99</v>
      </c>
      <c r="B86" s="931"/>
      <c r="C86" s="931"/>
      <c r="D86" s="931"/>
      <c r="E86" s="931"/>
      <c r="F86" s="931"/>
      <c r="G86" s="931"/>
      <c r="H86" s="931"/>
      <c r="I86" s="930"/>
    </row>
    <row r="87" spans="1:9" x14ac:dyDescent="0.25">
      <c r="A87" s="657" t="s">
        <v>68</v>
      </c>
      <c r="B87" s="658"/>
      <c r="C87" s="584" t="s">
        <v>38</v>
      </c>
      <c r="D87" s="585"/>
      <c r="E87" s="585"/>
      <c r="F87" s="585"/>
      <c r="G87" s="585"/>
      <c r="H87" s="585"/>
      <c r="I87" s="586"/>
    </row>
    <row r="88" spans="1:9" x14ac:dyDescent="0.25">
      <c r="A88" s="659"/>
      <c r="B88" s="660"/>
      <c r="C88" s="1007" t="s">
        <v>394</v>
      </c>
      <c r="D88" s="1008"/>
      <c r="E88" s="1008"/>
      <c r="F88" s="1009"/>
      <c r="G88" s="1009"/>
      <c r="H88" s="1009"/>
      <c r="I88" s="1010"/>
    </row>
    <row r="89" spans="1:9" x14ac:dyDescent="0.25">
      <c r="A89" s="582" t="s">
        <v>168</v>
      </c>
      <c r="B89" s="583" t="s">
        <v>112</v>
      </c>
      <c r="C89" s="584" t="s">
        <v>72</v>
      </c>
      <c r="D89" s="585"/>
      <c r="E89" s="585"/>
      <c r="F89" s="585"/>
      <c r="G89" s="585"/>
      <c r="H89" s="585"/>
      <c r="I89" s="586"/>
    </row>
    <row r="90" spans="1:9" ht="17.25" thickBot="1" x14ac:dyDescent="0.3">
      <c r="A90" s="582"/>
      <c r="B90" s="583"/>
      <c r="C90" s="654" t="s">
        <v>393</v>
      </c>
      <c r="D90" s="655"/>
      <c r="E90" s="655"/>
      <c r="F90" s="655"/>
      <c r="G90" s="655"/>
      <c r="H90" s="655"/>
      <c r="I90" s="656"/>
    </row>
    <row r="91" spans="1:9" ht="33.75" thickBot="1" x14ac:dyDescent="0.3">
      <c r="A91" s="573" t="s">
        <v>114</v>
      </c>
      <c r="B91" s="574"/>
      <c r="C91" s="208" t="s">
        <v>115</v>
      </c>
      <c r="D91" s="209"/>
      <c r="E91" s="74"/>
      <c r="F91" s="73"/>
      <c r="G91" s="79"/>
      <c r="H91" s="79"/>
      <c r="I91" s="75"/>
    </row>
    <row r="92" spans="1:9" ht="18.75" thickBot="1" x14ac:dyDescent="0.3">
      <c r="A92" s="573" t="s">
        <v>116</v>
      </c>
      <c r="B92" s="574"/>
      <c r="C92" s="186"/>
      <c r="D92" s="76" t="s">
        <v>74</v>
      </c>
      <c r="E92" s="76" t="s">
        <v>74</v>
      </c>
      <c r="F92" s="76" t="s">
        <v>74</v>
      </c>
      <c r="G92" s="1">
        <f>SUM(Syunik!C19)</f>
        <v>2000</v>
      </c>
      <c r="H92" s="1">
        <f>SUM(Syunik!D19)</f>
        <v>2000</v>
      </c>
      <c r="I92" s="1">
        <f>SUM(Syunik!E19)</f>
        <v>2000</v>
      </c>
    </row>
    <row r="93" spans="1:9" ht="17.25" thickBot="1" x14ac:dyDescent="0.3">
      <c r="A93" s="573" t="s">
        <v>117</v>
      </c>
      <c r="B93" s="575"/>
      <c r="C93" s="574"/>
      <c r="D93" s="178"/>
      <c r="E93" s="178"/>
      <c r="F93" s="76"/>
      <c r="G93" s="79"/>
      <c r="H93" s="79"/>
      <c r="I93" s="75"/>
    </row>
    <row r="94" spans="1:9" x14ac:dyDescent="0.25">
      <c r="A94" s="576" t="s">
        <v>118</v>
      </c>
      <c r="B94" s="577"/>
      <c r="C94" s="577"/>
      <c r="D94" s="577"/>
      <c r="E94" s="577"/>
      <c r="F94" s="577"/>
      <c r="G94" s="577"/>
      <c r="H94" s="577"/>
      <c r="I94" s="578"/>
    </row>
    <row r="95" spans="1:9" ht="17.25" thickBot="1" x14ac:dyDescent="0.3">
      <c r="A95" s="579" t="s">
        <v>239</v>
      </c>
      <c r="B95" s="580"/>
      <c r="C95" s="580"/>
      <c r="D95" s="580"/>
      <c r="E95" s="580"/>
      <c r="F95" s="580"/>
      <c r="G95" s="580"/>
      <c r="H95" s="580"/>
      <c r="I95" s="581"/>
    </row>
    <row r="96" spans="1:9" x14ac:dyDescent="0.25">
      <c r="A96" s="543" t="s">
        <v>80</v>
      </c>
      <c r="B96" s="544"/>
      <c r="C96" s="544"/>
      <c r="D96" s="544"/>
      <c r="E96" s="544"/>
      <c r="F96" s="544"/>
      <c r="G96" s="545"/>
      <c r="H96" s="545"/>
      <c r="I96" s="546"/>
    </row>
    <row r="97" spans="1:9" ht="15" customHeight="1" thickBot="1" x14ac:dyDescent="0.3">
      <c r="A97" s="539" t="s">
        <v>120</v>
      </c>
      <c r="B97" s="540"/>
      <c r="C97" s="540"/>
      <c r="D97" s="540"/>
      <c r="E97" s="540"/>
      <c r="F97" s="540"/>
      <c r="G97" s="541"/>
      <c r="H97" s="541"/>
      <c r="I97" s="542"/>
    </row>
    <row r="98" spans="1:9" x14ac:dyDescent="0.25">
      <c r="A98" s="543" t="s">
        <v>81</v>
      </c>
      <c r="B98" s="544"/>
      <c r="C98" s="544"/>
      <c r="D98" s="544"/>
      <c r="E98" s="544"/>
      <c r="F98" s="544"/>
      <c r="G98" s="545"/>
      <c r="H98" s="545"/>
      <c r="I98" s="546"/>
    </row>
    <row r="99" spans="1:9" ht="33.75" customHeight="1" thickBot="1" x14ac:dyDescent="0.3">
      <c r="A99" s="539" t="s">
        <v>121</v>
      </c>
      <c r="B99" s="540"/>
      <c r="C99" s="540"/>
      <c r="D99" s="540"/>
      <c r="E99" s="540"/>
      <c r="F99" s="540"/>
      <c r="G99" s="541"/>
      <c r="H99" s="541"/>
      <c r="I99" s="542"/>
    </row>
    <row r="100" spans="1:9" s="252" customFormat="1" x14ac:dyDescent="0.25">
      <c r="A100" s="859" t="s">
        <v>68</v>
      </c>
      <c r="B100" s="860"/>
      <c r="C100" s="790" t="s">
        <v>38</v>
      </c>
      <c r="D100" s="791"/>
      <c r="E100" s="791"/>
      <c r="F100" s="791"/>
      <c r="G100" s="791"/>
      <c r="H100" s="791"/>
      <c r="I100" s="792"/>
    </row>
    <row r="101" spans="1:9" s="252" customFormat="1" x14ac:dyDescent="0.3">
      <c r="A101" s="861"/>
      <c r="B101" s="862"/>
      <c r="C101" s="1076" t="s">
        <v>433</v>
      </c>
      <c r="D101" s="1077"/>
      <c r="E101" s="1077"/>
      <c r="F101" s="1078"/>
      <c r="G101" s="1078"/>
      <c r="H101" s="1078"/>
      <c r="I101" s="1079"/>
    </row>
    <row r="102" spans="1:9" s="252" customFormat="1" x14ac:dyDescent="0.25">
      <c r="A102" s="895" t="s">
        <v>168</v>
      </c>
      <c r="B102" s="850" t="s">
        <v>112</v>
      </c>
      <c r="C102" s="790" t="s">
        <v>72</v>
      </c>
      <c r="D102" s="791"/>
      <c r="E102" s="791"/>
      <c r="F102" s="791"/>
      <c r="G102" s="791"/>
      <c r="H102" s="791"/>
      <c r="I102" s="792"/>
    </row>
    <row r="103" spans="1:9" s="252" customFormat="1" ht="33.75" customHeight="1" thickBot="1" x14ac:dyDescent="0.3">
      <c r="A103" s="895"/>
      <c r="B103" s="850"/>
      <c r="C103" s="654" t="s">
        <v>435</v>
      </c>
      <c r="D103" s="655"/>
      <c r="E103" s="655"/>
      <c r="F103" s="655"/>
      <c r="G103" s="655"/>
      <c r="H103" s="655"/>
      <c r="I103" s="656"/>
    </row>
    <row r="104" spans="1:9" s="252" customFormat="1" ht="39" customHeight="1" thickBot="1" x14ac:dyDescent="0.3">
      <c r="A104" s="866" t="s">
        <v>114</v>
      </c>
      <c r="B104" s="867"/>
      <c r="C104" s="208" t="s">
        <v>436</v>
      </c>
      <c r="D104" s="209">
        <v>0</v>
      </c>
      <c r="E104" s="209">
        <v>0</v>
      </c>
      <c r="F104" s="210">
        <v>80</v>
      </c>
      <c r="G104" s="211"/>
      <c r="H104" s="211"/>
      <c r="I104" s="212"/>
    </row>
    <row r="105" spans="1:9" s="252" customFormat="1" ht="17.25" thickBot="1" x14ac:dyDescent="0.3">
      <c r="A105" s="866" t="s">
        <v>116</v>
      </c>
      <c r="B105" s="867"/>
      <c r="C105" s="208"/>
      <c r="D105" s="253" t="s">
        <v>74</v>
      </c>
      <c r="E105" s="253" t="s">
        <v>74</v>
      </c>
      <c r="F105" s="253" t="s">
        <v>74</v>
      </c>
      <c r="G105" s="254">
        <f>Syunik!C21</f>
        <v>4750</v>
      </c>
      <c r="H105" s="254">
        <f>Syunik!D21</f>
        <v>19000</v>
      </c>
      <c r="I105" s="254">
        <f>Syunik!E21</f>
        <v>19000</v>
      </c>
    </row>
    <row r="106" spans="1:9" s="252" customFormat="1" ht="17.25" thickBot="1" x14ac:dyDescent="0.3">
      <c r="A106" s="866" t="s">
        <v>117</v>
      </c>
      <c r="B106" s="845"/>
      <c r="C106" s="867"/>
      <c r="D106" s="255"/>
      <c r="E106" s="255"/>
      <c r="F106" s="253"/>
      <c r="G106" s="211"/>
      <c r="H106" s="211"/>
      <c r="I106" s="212"/>
    </row>
    <row r="107" spans="1:9" s="252" customFormat="1" x14ac:dyDescent="0.25">
      <c r="A107" s="868" t="s">
        <v>118</v>
      </c>
      <c r="B107" s="869"/>
      <c r="C107" s="869"/>
      <c r="D107" s="869"/>
      <c r="E107" s="869"/>
      <c r="F107" s="869"/>
      <c r="G107" s="869"/>
      <c r="H107" s="869"/>
      <c r="I107" s="870"/>
    </row>
    <row r="108" spans="1:9" s="252" customFormat="1" ht="17.25" thickBot="1" x14ac:dyDescent="0.3">
      <c r="A108" s="836" t="s">
        <v>363</v>
      </c>
      <c r="B108" s="837"/>
      <c r="C108" s="837"/>
      <c r="D108" s="837"/>
      <c r="E108" s="837"/>
      <c r="F108" s="837"/>
      <c r="G108" s="837"/>
      <c r="H108" s="837"/>
      <c r="I108" s="838"/>
    </row>
    <row r="109" spans="1:9" s="252" customFormat="1" x14ac:dyDescent="0.25">
      <c r="A109" s="832" t="s">
        <v>80</v>
      </c>
      <c r="B109" s="833"/>
      <c r="C109" s="833"/>
      <c r="D109" s="833"/>
      <c r="E109" s="833"/>
      <c r="F109" s="833"/>
      <c r="G109" s="834"/>
      <c r="H109" s="834"/>
      <c r="I109" s="835"/>
    </row>
    <row r="110" spans="1:9" s="252" customFormat="1" ht="15" customHeight="1" thickBot="1" x14ac:dyDescent="0.3">
      <c r="A110" s="885" t="s">
        <v>120</v>
      </c>
      <c r="B110" s="886"/>
      <c r="C110" s="886"/>
      <c r="D110" s="886"/>
      <c r="E110" s="886"/>
      <c r="F110" s="886"/>
      <c r="G110" s="887"/>
      <c r="H110" s="887"/>
      <c r="I110" s="888"/>
    </row>
    <row r="111" spans="1:9" s="252" customFormat="1" x14ac:dyDescent="0.25">
      <c r="A111" s="832" t="s">
        <v>81</v>
      </c>
      <c r="B111" s="833"/>
      <c r="C111" s="833"/>
      <c r="D111" s="833"/>
      <c r="E111" s="833"/>
      <c r="F111" s="833"/>
      <c r="G111" s="834"/>
      <c r="H111" s="834"/>
      <c r="I111" s="835"/>
    </row>
    <row r="112" spans="1:9" s="252" customFormat="1" ht="33.75" customHeight="1" thickBot="1" x14ac:dyDescent="0.3">
      <c r="A112" s="885" t="s">
        <v>121</v>
      </c>
      <c r="B112" s="886"/>
      <c r="C112" s="886"/>
      <c r="D112" s="886"/>
      <c r="E112" s="886"/>
      <c r="F112" s="886"/>
      <c r="G112" s="887"/>
      <c r="H112" s="887"/>
      <c r="I112" s="888"/>
    </row>
    <row r="113" spans="1:9" x14ac:dyDescent="0.25">
      <c r="A113" s="194"/>
      <c r="B113" s="194"/>
      <c r="C113" s="194"/>
      <c r="D113" s="194"/>
      <c r="E113" s="194"/>
      <c r="F113" s="194"/>
      <c r="G113" s="194"/>
      <c r="H113" s="194"/>
      <c r="I113" s="194"/>
    </row>
    <row r="114" spans="1:9" x14ac:dyDescent="0.25">
      <c r="A114" s="194"/>
      <c r="B114" s="194"/>
      <c r="C114" s="194"/>
      <c r="D114" s="194"/>
      <c r="E114" s="194"/>
      <c r="F114" s="194"/>
      <c r="G114" s="194"/>
      <c r="H114" s="194"/>
      <c r="I114" s="204"/>
    </row>
  </sheetData>
  <mergeCells count="127">
    <mergeCell ref="A106:C106"/>
    <mergeCell ref="A107:I107"/>
    <mergeCell ref="A108:I108"/>
    <mergeCell ref="A109:I109"/>
    <mergeCell ref="A110:I110"/>
    <mergeCell ref="A111:I111"/>
    <mergeCell ref="A112:I112"/>
    <mergeCell ref="A100:B101"/>
    <mergeCell ref="C100:I100"/>
    <mergeCell ref="C101:I101"/>
    <mergeCell ref="A102:A103"/>
    <mergeCell ref="B102:B103"/>
    <mergeCell ref="C102:I102"/>
    <mergeCell ref="C103:I103"/>
    <mergeCell ref="A104:B104"/>
    <mergeCell ref="A105:B105"/>
    <mergeCell ref="A96:I96"/>
    <mergeCell ref="A97:I97"/>
    <mergeCell ref="A98:I98"/>
    <mergeCell ref="A99:I99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81:B81"/>
    <mergeCell ref="A82:B82"/>
    <mergeCell ref="A83:I83"/>
    <mergeCell ref="A84:I84"/>
    <mergeCell ref="A85:I85"/>
    <mergeCell ref="A86:I86"/>
    <mergeCell ref="A87:B88"/>
    <mergeCell ref="C87:I87"/>
    <mergeCell ref="C88:I88"/>
    <mergeCell ref="A80:C80"/>
    <mergeCell ref="A69:I69"/>
    <mergeCell ref="A61:B61"/>
    <mergeCell ref="A62:B62"/>
    <mergeCell ref="A63:C63"/>
    <mergeCell ref="A64:B64"/>
    <mergeCell ref="A65:B65"/>
    <mergeCell ref="A66:I66"/>
    <mergeCell ref="A68:I68"/>
    <mergeCell ref="C73:I73"/>
    <mergeCell ref="A70:C72"/>
    <mergeCell ref="D70:I70"/>
    <mergeCell ref="D71:F71"/>
    <mergeCell ref="G71:I71"/>
    <mergeCell ref="A73:B75"/>
    <mergeCell ref="C74:I74"/>
    <mergeCell ref="C75:I75"/>
    <mergeCell ref="C76:I76"/>
    <mergeCell ref="C47:I47"/>
    <mergeCell ref="A48:B48"/>
    <mergeCell ref="A49:B49"/>
    <mergeCell ref="A56:I56"/>
    <mergeCell ref="A50:C50"/>
    <mergeCell ref="A51:B51"/>
    <mergeCell ref="A52:B52"/>
    <mergeCell ref="A77:B78"/>
    <mergeCell ref="A79:B79"/>
    <mergeCell ref="A67:I67"/>
    <mergeCell ref="A53:I53"/>
    <mergeCell ref="A54:I54"/>
    <mergeCell ref="A55:I55"/>
    <mergeCell ref="A46:A47"/>
    <mergeCell ref="B46:B47"/>
    <mergeCell ref="A57:B58"/>
    <mergeCell ref="C57:I57"/>
    <mergeCell ref="C58:I58"/>
    <mergeCell ref="A59:A60"/>
    <mergeCell ref="B59:B60"/>
    <mergeCell ref="C59:I59"/>
    <mergeCell ref="C60:I60"/>
    <mergeCell ref="C46:I46"/>
    <mergeCell ref="C10:I10"/>
    <mergeCell ref="A11:A12"/>
    <mergeCell ref="B11:B12"/>
    <mergeCell ref="C11:I11"/>
    <mergeCell ref="A14:I14"/>
    <mergeCell ref="C44:I44"/>
    <mergeCell ref="C45:I45"/>
    <mergeCell ref="A35:B35"/>
    <mergeCell ref="A36:B36"/>
    <mergeCell ref="A37:C37"/>
    <mergeCell ref="A38:B38"/>
    <mergeCell ref="A39:B39"/>
    <mergeCell ref="C12:I12"/>
    <mergeCell ref="A13:B13"/>
    <mergeCell ref="A21:I21"/>
    <mergeCell ref="A22:I22"/>
    <mergeCell ref="A41:I41"/>
    <mergeCell ref="A42:I42"/>
    <mergeCell ref="A43:I43"/>
    <mergeCell ref="A44:B45"/>
    <mergeCell ref="A40:I40"/>
    <mergeCell ref="A31:B32"/>
    <mergeCell ref="C31:I31"/>
    <mergeCell ref="C32:I32"/>
    <mergeCell ref="A1:I1"/>
    <mergeCell ref="A3:I3"/>
    <mergeCell ref="A4:I4"/>
    <mergeCell ref="A6:I6"/>
    <mergeCell ref="A33:A34"/>
    <mergeCell ref="B33:B34"/>
    <mergeCell ref="C33:I33"/>
    <mergeCell ref="C34:I34"/>
    <mergeCell ref="A8:I8"/>
    <mergeCell ref="A24:I24"/>
    <mergeCell ref="A26:I26"/>
    <mergeCell ref="A28:C30"/>
    <mergeCell ref="D28:I28"/>
    <mergeCell ref="D29:F29"/>
    <mergeCell ref="G29:I29"/>
    <mergeCell ref="A15:I15"/>
    <mergeCell ref="A16:I16"/>
    <mergeCell ref="A17:B17"/>
    <mergeCell ref="C17:I17"/>
    <mergeCell ref="A18:B18"/>
    <mergeCell ref="A19:I19"/>
    <mergeCell ref="A20:I20"/>
    <mergeCell ref="A9:B10"/>
    <mergeCell ref="C9:I9"/>
  </mergeCells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opLeftCell="A14" workbookViewId="0">
      <selection activeCell="L24" sqref="A1:XFD1048576"/>
    </sheetView>
  </sheetViews>
  <sheetFormatPr defaultRowHeight="16.5" x14ac:dyDescent="0.25"/>
  <cols>
    <col min="1" max="1" width="13.140625" style="123" customWidth="1"/>
    <col min="2" max="2" width="16.140625" style="123" customWidth="1"/>
    <col min="3" max="3" width="26.85546875" style="123" customWidth="1"/>
    <col min="4" max="4" width="17.42578125" style="123" customWidth="1"/>
    <col min="5" max="5" width="15.140625" style="123" customWidth="1"/>
    <col min="6" max="6" width="19.140625" style="123" customWidth="1"/>
    <col min="7" max="7" width="10.7109375" style="123" bestFit="1" customWidth="1"/>
    <col min="8" max="9" width="10.5703125" style="123" bestFit="1" customWidth="1"/>
    <col min="10" max="10" width="10.28515625" style="123" customWidth="1"/>
    <col min="11" max="11" width="11.140625" style="123" customWidth="1"/>
    <col min="12" max="256" width="9.140625" style="123"/>
    <col min="257" max="257" width="13.140625" style="123" customWidth="1"/>
    <col min="258" max="258" width="16.140625" style="123" customWidth="1"/>
    <col min="259" max="259" width="26.85546875" style="123" customWidth="1"/>
    <col min="260" max="260" width="17.42578125" style="123" customWidth="1"/>
    <col min="261" max="261" width="15.140625" style="123" customWidth="1"/>
    <col min="262" max="262" width="19.140625" style="123" customWidth="1"/>
    <col min="263" max="263" width="17.5703125" style="123" customWidth="1"/>
    <col min="264" max="264" width="15.7109375" style="123" customWidth="1"/>
    <col min="265" max="265" width="17.140625" style="123" customWidth="1"/>
    <col min="266" max="266" width="9.140625" style="123"/>
    <col min="267" max="267" width="9.42578125" style="123" bestFit="1" customWidth="1"/>
    <col min="268" max="512" width="9.140625" style="123"/>
    <col min="513" max="513" width="13.140625" style="123" customWidth="1"/>
    <col min="514" max="514" width="16.140625" style="123" customWidth="1"/>
    <col min="515" max="515" width="26.85546875" style="123" customWidth="1"/>
    <col min="516" max="516" width="17.42578125" style="123" customWidth="1"/>
    <col min="517" max="517" width="15.140625" style="123" customWidth="1"/>
    <col min="518" max="518" width="19.140625" style="123" customWidth="1"/>
    <col min="519" max="519" width="17.5703125" style="123" customWidth="1"/>
    <col min="520" max="520" width="15.7109375" style="123" customWidth="1"/>
    <col min="521" max="521" width="17.140625" style="123" customWidth="1"/>
    <col min="522" max="522" width="9.140625" style="123"/>
    <col min="523" max="523" width="9.42578125" style="123" bestFit="1" customWidth="1"/>
    <col min="524" max="768" width="9.140625" style="123"/>
    <col min="769" max="769" width="13.140625" style="123" customWidth="1"/>
    <col min="770" max="770" width="16.140625" style="123" customWidth="1"/>
    <col min="771" max="771" width="26.85546875" style="123" customWidth="1"/>
    <col min="772" max="772" width="17.42578125" style="123" customWidth="1"/>
    <col min="773" max="773" width="15.140625" style="123" customWidth="1"/>
    <col min="774" max="774" width="19.140625" style="123" customWidth="1"/>
    <col min="775" max="775" width="17.5703125" style="123" customWidth="1"/>
    <col min="776" max="776" width="15.7109375" style="123" customWidth="1"/>
    <col min="777" max="777" width="17.140625" style="123" customWidth="1"/>
    <col min="778" max="778" width="9.140625" style="123"/>
    <col min="779" max="779" width="9.42578125" style="123" bestFit="1" customWidth="1"/>
    <col min="780" max="1024" width="9.140625" style="123"/>
    <col min="1025" max="1025" width="13.140625" style="123" customWidth="1"/>
    <col min="1026" max="1026" width="16.140625" style="123" customWidth="1"/>
    <col min="1027" max="1027" width="26.85546875" style="123" customWidth="1"/>
    <col min="1028" max="1028" width="17.42578125" style="123" customWidth="1"/>
    <col min="1029" max="1029" width="15.140625" style="123" customWidth="1"/>
    <col min="1030" max="1030" width="19.140625" style="123" customWidth="1"/>
    <col min="1031" max="1031" width="17.5703125" style="123" customWidth="1"/>
    <col min="1032" max="1032" width="15.7109375" style="123" customWidth="1"/>
    <col min="1033" max="1033" width="17.140625" style="123" customWidth="1"/>
    <col min="1034" max="1034" width="9.140625" style="123"/>
    <col min="1035" max="1035" width="9.42578125" style="123" bestFit="1" customWidth="1"/>
    <col min="1036" max="1280" width="9.140625" style="123"/>
    <col min="1281" max="1281" width="13.140625" style="123" customWidth="1"/>
    <col min="1282" max="1282" width="16.140625" style="123" customWidth="1"/>
    <col min="1283" max="1283" width="26.85546875" style="123" customWidth="1"/>
    <col min="1284" max="1284" width="17.42578125" style="123" customWidth="1"/>
    <col min="1285" max="1285" width="15.140625" style="123" customWidth="1"/>
    <col min="1286" max="1286" width="19.140625" style="123" customWidth="1"/>
    <col min="1287" max="1287" width="17.5703125" style="123" customWidth="1"/>
    <col min="1288" max="1288" width="15.7109375" style="123" customWidth="1"/>
    <col min="1289" max="1289" width="17.140625" style="123" customWidth="1"/>
    <col min="1290" max="1290" width="9.140625" style="123"/>
    <col min="1291" max="1291" width="9.42578125" style="123" bestFit="1" customWidth="1"/>
    <col min="1292" max="1536" width="9.140625" style="123"/>
    <col min="1537" max="1537" width="13.140625" style="123" customWidth="1"/>
    <col min="1538" max="1538" width="16.140625" style="123" customWidth="1"/>
    <col min="1539" max="1539" width="26.85546875" style="123" customWidth="1"/>
    <col min="1540" max="1540" width="17.42578125" style="123" customWidth="1"/>
    <col min="1541" max="1541" width="15.140625" style="123" customWidth="1"/>
    <col min="1542" max="1542" width="19.140625" style="123" customWidth="1"/>
    <col min="1543" max="1543" width="17.5703125" style="123" customWidth="1"/>
    <col min="1544" max="1544" width="15.7109375" style="123" customWidth="1"/>
    <col min="1545" max="1545" width="17.140625" style="123" customWidth="1"/>
    <col min="1546" max="1546" width="9.140625" style="123"/>
    <col min="1547" max="1547" width="9.42578125" style="123" bestFit="1" customWidth="1"/>
    <col min="1548" max="1792" width="9.140625" style="123"/>
    <col min="1793" max="1793" width="13.140625" style="123" customWidth="1"/>
    <col min="1794" max="1794" width="16.140625" style="123" customWidth="1"/>
    <col min="1795" max="1795" width="26.85546875" style="123" customWidth="1"/>
    <col min="1796" max="1796" width="17.42578125" style="123" customWidth="1"/>
    <col min="1797" max="1797" width="15.140625" style="123" customWidth="1"/>
    <col min="1798" max="1798" width="19.140625" style="123" customWidth="1"/>
    <col min="1799" max="1799" width="17.5703125" style="123" customWidth="1"/>
    <col min="1800" max="1800" width="15.7109375" style="123" customWidth="1"/>
    <col min="1801" max="1801" width="17.140625" style="123" customWidth="1"/>
    <col min="1802" max="1802" width="9.140625" style="123"/>
    <col min="1803" max="1803" width="9.42578125" style="123" bestFit="1" customWidth="1"/>
    <col min="1804" max="2048" width="9.140625" style="123"/>
    <col min="2049" max="2049" width="13.140625" style="123" customWidth="1"/>
    <col min="2050" max="2050" width="16.140625" style="123" customWidth="1"/>
    <col min="2051" max="2051" width="26.85546875" style="123" customWidth="1"/>
    <col min="2052" max="2052" width="17.42578125" style="123" customWidth="1"/>
    <col min="2053" max="2053" width="15.140625" style="123" customWidth="1"/>
    <col min="2054" max="2054" width="19.140625" style="123" customWidth="1"/>
    <col min="2055" max="2055" width="17.5703125" style="123" customWidth="1"/>
    <col min="2056" max="2056" width="15.7109375" style="123" customWidth="1"/>
    <col min="2057" max="2057" width="17.140625" style="123" customWidth="1"/>
    <col min="2058" max="2058" width="9.140625" style="123"/>
    <col min="2059" max="2059" width="9.42578125" style="123" bestFit="1" customWidth="1"/>
    <col min="2060" max="2304" width="9.140625" style="123"/>
    <col min="2305" max="2305" width="13.140625" style="123" customWidth="1"/>
    <col min="2306" max="2306" width="16.140625" style="123" customWidth="1"/>
    <col min="2307" max="2307" width="26.85546875" style="123" customWidth="1"/>
    <col min="2308" max="2308" width="17.42578125" style="123" customWidth="1"/>
    <col min="2309" max="2309" width="15.140625" style="123" customWidth="1"/>
    <col min="2310" max="2310" width="19.140625" style="123" customWidth="1"/>
    <col min="2311" max="2311" width="17.5703125" style="123" customWidth="1"/>
    <col min="2312" max="2312" width="15.7109375" style="123" customWidth="1"/>
    <col min="2313" max="2313" width="17.140625" style="123" customWidth="1"/>
    <col min="2314" max="2314" width="9.140625" style="123"/>
    <col min="2315" max="2315" width="9.42578125" style="123" bestFit="1" customWidth="1"/>
    <col min="2316" max="2560" width="9.140625" style="123"/>
    <col min="2561" max="2561" width="13.140625" style="123" customWidth="1"/>
    <col min="2562" max="2562" width="16.140625" style="123" customWidth="1"/>
    <col min="2563" max="2563" width="26.85546875" style="123" customWidth="1"/>
    <col min="2564" max="2564" width="17.42578125" style="123" customWidth="1"/>
    <col min="2565" max="2565" width="15.140625" style="123" customWidth="1"/>
    <col min="2566" max="2566" width="19.140625" style="123" customWidth="1"/>
    <col min="2567" max="2567" width="17.5703125" style="123" customWidth="1"/>
    <col min="2568" max="2568" width="15.7109375" style="123" customWidth="1"/>
    <col min="2569" max="2569" width="17.140625" style="123" customWidth="1"/>
    <col min="2570" max="2570" width="9.140625" style="123"/>
    <col min="2571" max="2571" width="9.42578125" style="123" bestFit="1" customWidth="1"/>
    <col min="2572" max="2816" width="9.140625" style="123"/>
    <col min="2817" max="2817" width="13.140625" style="123" customWidth="1"/>
    <col min="2818" max="2818" width="16.140625" style="123" customWidth="1"/>
    <col min="2819" max="2819" width="26.85546875" style="123" customWidth="1"/>
    <col min="2820" max="2820" width="17.42578125" style="123" customWidth="1"/>
    <col min="2821" max="2821" width="15.140625" style="123" customWidth="1"/>
    <col min="2822" max="2822" width="19.140625" style="123" customWidth="1"/>
    <col min="2823" max="2823" width="17.5703125" style="123" customWidth="1"/>
    <col min="2824" max="2824" width="15.7109375" style="123" customWidth="1"/>
    <col min="2825" max="2825" width="17.140625" style="123" customWidth="1"/>
    <col min="2826" max="2826" width="9.140625" style="123"/>
    <col min="2827" max="2827" width="9.42578125" style="123" bestFit="1" customWidth="1"/>
    <col min="2828" max="3072" width="9.140625" style="123"/>
    <col min="3073" max="3073" width="13.140625" style="123" customWidth="1"/>
    <col min="3074" max="3074" width="16.140625" style="123" customWidth="1"/>
    <col min="3075" max="3075" width="26.85546875" style="123" customWidth="1"/>
    <col min="3076" max="3076" width="17.42578125" style="123" customWidth="1"/>
    <col min="3077" max="3077" width="15.140625" style="123" customWidth="1"/>
    <col min="3078" max="3078" width="19.140625" style="123" customWidth="1"/>
    <col min="3079" max="3079" width="17.5703125" style="123" customWidth="1"/>
    <col min="3080" max="3080" width="15.7109375" style="123" customWidth="1"/>
    <col min="3081" max="3081" width="17.140625" style="123" customWidth="1"/>
    <col min="3082" max="3082" width="9.140625" style="123"/>
    <col min="3083" max="3083" width="9.42578125" style="123" bestFit="1" customWidth="1"/>
    <col min="3084" max="3328" width="9.140625" style="123"/>
    <col min="3329" max="3329" width="13.140625" style="123" customWidth="1"/>
    <col min="3330" max="3330" width="16.140625" style="123" customWidth="1"/>
    <col min="3331" max="3331" width="26.85546875" style="123" customWidth="1"/>
    <col min="3332" max="3332" width="17.42578125" style="123" customWidth="1"/>
    <col min="3333" max="3333" width="15.140625" style="123" customWidth="1"/>
    <col min="3334" max="3334" width="19.140625" style="123" customWidth="1"/>
    <col min="3335" max="3335" width="17.5703125" style="123" customWidth="1"/>
    <col min="3336" max="3336" width="15.7109375" style="123" customWidth="1"/>
    <col min="3337" max="3337" width="17.140625" style="123" customWidth="1"/>
    <col min="3338" max="3338" width="9.140625" style="123"/>
    <col min="3339" max="3339" width="9.42578125" style="123" bestFit="1" customWidth="1"/>
    <col min="3340" max="3584" width="9.140625" style="123"/>
    <col min="3585" max="3585" width="13.140625" style="123" customWidth="1"/>
    <col min="3586" max="3586" width="16.140625" style="123" customWidth="1"/>
    <col min="3587" max="3587" width="26.85546875" style="123" customWidth="1"/>
    <col min="3588" max="3588" width="17.42578125" style="123" customWidth="1"/>
    <col min="3589" max="3589" width="15.140625" style="123" customWidth="1"/>
    <col min="3590" max="3590" width="19.140625" style="123" customWidth="1"/>
    <col min="3591" max="3591" width="17.5703125" style="123" customWidth="1"/>
    <col min="3592" max="3592" width="15.7109375" style="123" customWidth="1"/>
    <col min="3593" max="3593" width="17.140625" style="123" customWidth="1"/>
    <col min="3594" max="3594" width="9.140625" style="123"/>
    <col min="3595" max="3595" width="9.42578125" style="123" bestFit="1" customWidth="1"/>
    <col min="3596" max="3840" width="9.140625" style="123"/>
    <col min="3841" max="3841" width="13.140625" style="123" customWidth="1"/>
    <col min="3842" max="3842" width="16.140625" style="123" customWidth="1"/>
    <col min="3843" max="3843" width="26.85546875" style="123" customWidth="1"/>
    <col min="3844" max="3844" width="17.42578125" style="123" customWidth="1"/>
    <col min="3845" max="3845" width="15.140625" style="123" customWidth="1"/>
    <col min="3846" max="3846" width="19.140625" style="123" customWidth="1"/>
    <col min="3847" max="3847" width="17.5703125" style="123" customWidth="1"/>
    <col min="3848" max="3848" width="15.7109375" style="123" customWidth="1"/>
    <col min="3849" max="3849" width="17.140625" style="123" customWidth="1"/>
    <col min="3850" max="3850" width="9.140625" style="123"/>
    <col min="3851" max="3851" width="9.42578125" style="123" bestFit="1" customWidth="1"/>
    <col min="3852" max="4096" width="9.140625" style="123"/>
    <col min="4097" max="4097" width="13.140625" style="123" customWidth="1"/>
    <col min="4098" max="4098" width="16.140625" style="123" customWidth="1"/>
    <col min="4099" max="4099" width="26.85546875" style="123" customWidth="1"/>
    <col min="4100" max="4100" width="17.42578125" style="123" customWidth="1"/>
    <col min="4101" max="4101" width="15.140625" style="123" customWidth="1"/>
    <col min="4102" max="4102" width="19.140625" style="123" customWidth="1"/>
    <col min="4103" max="4103" width="17.5703125" style="123" customWidth="1"/>
    <col min="4104" max="4104" width="15.7109375" style="123" customWidth="1"/>
    <col min="4105" max="4105" width="17.140625" style="123" customWidth="1"/>
    <col min="4106" max="4106" width="9.140625" style="123"/>
    <col min="4107" max="4107" width="9.42578125" style="123" bestFit="1" customWidth="1"/>
    <col min="4108" max="4352" width="9.140625" style="123"/>
    <col min="4353" max="4353" width="13.140625" style="123" customWidth="1"/>
    <col min="4354" max="4354" width="16.140625" style="123" customWidth="1"/>
    <col min="4355" max="4355" width="26.85546875" style="123" customWidth="1"/>
    <col min="4356" max="4356" width="17.42578125" style="123" customWidth="1"/>
    <col min="4357" max="4357" width="15.140625" style="123" customWidth="1"/>
    <col min="4358" max="4358" width="19.140625" style="123" customWidth="1"/>
    <col min="4359" max="4359" width="17.5703125" style="123" customWidth="1"/>
    <col min="4360" max="4360" width="15.7109375" style="123" customWidth="1"/>
    <col min="4361" max="4361" width="17.140625" style="123" customWidth="1"/>
    <col min="4362" max="4362" width="9.140625" style="123"/>
    <col min="4363" max="4363" width="9.42578125" style="123" bestFit="1" customWidth="1"/>
    <col min="4364" max="4608" width="9.140625" style="123"/>
    <col min="4609" max="4609" width="13.140625" style="123" customWidth="1"/>
    <col min="4610" max="4610" width="16.140625" style="123" customWidth="1"/>
    <col min="4611" max="4611" width="26.85546875" style="123" customWidth="1"/>
    <col min="4612" max="4612" width="17.42578125" style="123" customWidth="1"/>
    <col min="4613" max="4613" width="15.140625" style="123" customWidth="1"/>
    <col min="4614" max="4614" width="19.140625" style="123" customWidth="1"/>
    <col min="4615" max="4615" width="17.5703125" style="123" customWidth="1"/>
    <col min="4616" max="4616" width="15.7109375" style="123" customWidth="1"/>
    <col min="4617" max="4617" width="17.140625" style="123" customWidth="1"/>
    <col min="4618" max="4618" width="9.140625" style="123"/>
    <col min="4619" max="4619" width="9.42578125" style="123" bestFit="1" customWidth="1"/>
    <col min="4620" max="4864" width="9.140625" style="123"/>
    <col min="4865" max="4865" width="13.140625" style="123" customWidth="1"/>
    <col min="4866" max="4866" width="16.140625" style="123" customWidth="1"/>
    <col min="4867" max="4867" width="26.85546875" style="123" customWidth="1"/>
    <col min="4868" max="4868" width="17.42578125" style="123" customWidth="1"/>
    <col min="4869" max="4869" width="15.140625" style="123" customWidth="1"/>
    <col min="4870" max="4870" width="19.140625" style="123" customWidth="1"/>
    <col min="4871" max="4871" width="17.5703125" style="123" customWidth="1"/>
    <col min="4872" max="4872" width="15.7109375" style="123" customWidth="1"/>
    <col min="4873" max="4873" width="17.140625" style="123" customWidth="1"/>
    <col min="4874" max="4874" width="9.140625" style="123"/>
    <col min="4875" max="4875" width="9.42578125" style="123" bestFit="1" customWidth="1"/>
    <col min="4876" max="5120" width="9.140625" style="123"/>
    <col min="5121" max="5121" width="13.140625" style="123" customWidth="1"/>
    <col min="5122" max="5122" width="16.140625" style="123" customWidth="1"/>
    <col min="5123" max="5123" width="26.85546875" style="123" customWidth="1"/>
    <col min="5124" max="5124" width="17.42578125" style="123" customWidth="1"/>
    <col min="5125" max="5125" width="15.140625" style="123" customWidth="1"/>
    <col min="5126" max="5126" width="19.140625" style="123" customWidth="1"/>
    <col min="5127" max="5127" width="17.5703125" style="123" customWidth="1"/>
    <col min="5128" max="5128" width="15.7109375" style="123" customWidth="1"/>
    <col min="5129" max="5129" width="17.140625" style="123" customWidth="1"/>
    <col min="5130" max="5130" width="9.140625" style="123"/>
    <col min="5131" max="5131" width="9.42578125" style="123" bestFit="1" customWidth="1"/>
    <col min="5132" max="5376" width="9.140625" style="123"/>
    <col min="5377" max="5377" width="13.140625" style="123" customWidth="1"/>
    <col min="5378" max="5378" width="16.140625" style="123" customWidth="1"/>
    <col min="5379" max="5379" width="26.85546875" style="123" customWidth="1"/>
    <col min="5380" max="5380" width="17.42578125" style="123" customWidth="1"/>
    <col min="5381" max="5381" width="15.140625" style="123" customWidth="1"/>
    <col min="5382" max="5382" width="19.140625" style="123" customWidth="1"/>
    <col min="5383" max="5383" width="17.5703125" style="123" customWidth="1"/>
    <col min="5384" max="5384" width="15.7109375" style="123" customWidth="1"/>
    <col min="5385" max="5385" width="17.140625" style="123" customWidth="1"/>
    <col min="5386" max="5386" width="9.140625" style="123"/>
    <col min="5387" max="5387" width="9.42578125" style="123" bestFit="1" customWidth="1"/>
    <col min="5388" max="5632" width="9.140625" style="123"/>
    <col min="5633" max="5633" width="13.140625" style="123" customWidth="1"/>
    <col min="5634" max="5634" width="16.140625" style="123" customWidth="1"/>
    <col min="5635" max="5635" width="26.85546875" style="123" customWidth="1"/>
    <col min="5636" max="5636" width="17.42578125" style="123" customWidth="1"/>
    <col min="5637" max="5637" width="15.140625" style="123" customWidth="1"/>
    <col min="5638" max="5638" width="19.140625" style="123" customWidth="1"/>
    <col min="5639" max="5639" width="17.5703125" style="123" customWidth="1"/>
    <col min="5640" max="5640" width="15.7109375" style="123" customWidth="1"/>
    <col min="5641" max="5641" width="17.140625" style="123" customWidth="1"/>
    <col min="5642" max="5642" width="9.140625" style="123"/>
    <col min="5643" max="5643" width="9.42578125" style="123" bestFit="1" customWidth="1"/>
    <col min="5644" max="5888" width="9.140625" style="123"/>
    <col min="5889" max="5889" width="13.140625" style="123" customWidth="1"/>
    <col min="5890" max="5890" width="16.140625" style="123" customWidth="1"/>
    <col min="5891" max="5891" width="26.85546875" style="123" customWidth="1"/>
    <col min="5892" max="5892" width="17.42578125" style="123" customWidth="1"/>
    <col min="5893" max="5893" width="15.140625" style="123" customWidth="1"/>
    <col min="5894" max="5894" width="19.140625" style="123" customWidth="1"/>
    <col min="5895" max="5895" width="17.5703125" style="123" customWidth="1"/>
    <col min="5896" max="5896" width="15.7109375" style="123" customWidth="1"/>
    <col min="5897" max="5897" width="17.140625" style="123" customWidth="1"/>
    <col min="5898" max="5898" width="9.140625" style="123"/>
    <col min="5899" max="5899" width="9.42578125" style="123" bestFit="1" customWidth="1"/>
    <col min="5900" max="6144" width="9.140625" style="123"/>
    <col min="6145" max="6145" width="13.140625" style="123" customWidth="1"/>
    <col min="6146" max="6146" width="16.140625" style="123" customWidth="1"/>
    <col min="6147" max="6147" width="26.85546875" style="123" customWidth="1"/>
    <col min="6148" max="6148" width="17.42578125" style="123" customWidth="1"/>
    <col min="6149" max="6149" width="15.140625" style="123" customWidth="1"/>
    <col min="6150" max="6150" width="19.140625" style="123" customWidth="1"/>
    <col min="6151" max="6151" width="17.5703125" style="123" customWidth="1"/>
    <col min="6152" max="6152" width="15.7109375" style="123" customWidth="1"/>
    <col min="6153" max="6153" width="17.140625" style="123" customWidth="1"/>
    <col min="6154" max="6154" width="9.140625" style="123"/>
    <col min="6155" max="6155" width="9.42578125" style="123" bestFit="1" customWidth="1"/>
    <col min="6156" max="6400" width="9.140625" style="123"/>
    <col min="6401" max="6401" width="13.140625" style="123" customWidth="1"/>
    <col min="6402" max="6402" width="16.140625" style="123" customWidth="1"/>
    <col min="6403" max="6403" width="26.85546875" style="123" customWidth="1"/>
    <col min="6404" max="6404" width="17.42578125" style="123" customWidth="1"/>
    <col min="6405" max="6405" width="15.140625" style="123" customWidth="1"/>
    <col min="6406" max="6406" width="19.140625" style="123" customWidth="1"/>
    <col min="6407" max="6407" width="17.5703125" style="123" customWidth="1"/>
    <col min="6408" max="6408" width="15.7109375" style="123" customWidth="1"/>
    <col min="6409" max="6409" width="17.140625" style="123" customWidth="1"/>
    <col min="6410" max="6410" width="9.140625" style="123"/>
    <col min="6411" max="6411" width="9.42578125" style="123" bestFit="1" customWidth="1"/>
    <col min="6412" max="6656" width="9.140625" style="123"/>
    <col min="6657" max="6657" width="13.140625" style="123" customWidth="1"/>
    <col min="6658" max="6658" width="16.140625" style="123" customWidth="1"/>
    <col min="6659" max="6659" width="26.85546875" style="123" customWidth="1"/>
    <col min="6660" max="6660" width="17.42578125" style="123" customWidth="1"/>
    <col min="6661" max="6661" width="15.140625" style="123" customWidth="1"/>
    <col min="6662" max="6662" width="19.140625" style="123" customWidth="1"/>
    <col min="6663" max="6663" width="17.5703125" style="123" customWidth="1"/>
    <col min="6664" max="6664" width="15.7109375" style="123" customWidth="1"/>
    <col min="6665" max="6665" width="17.140625" style="123" customWidth="1"/>
    <col min="6666" max="6666" width="9.140625" style="123"/>
    <col min="6667" max="6667" width="9.42578125" style="123" bestFit="1" customWidth="1"/>
    <col min="6668" max="6912" width="9.140625" style="123"/>
    <col min="6913" max="6913" width="13.140625" style="123" customWidth="1"/>
    <col min="6914" max="6914" width="16.140625" style="123" customWidth="1"/>
    <col min="6915" max="6915" width="26.85546875" style="123" customWidth="1"/>
    <col min="6916" max="6916" width="17.42578125" style="123" customWidth="1"/>
    <col min="6917" max="6917" width="15.140625" style="123" customWidth="1"/>
    <col min="6918" max="6918" width="19.140625" style="123" customWidth="1"/>
    <col min="6919" max="6919" width="17.5703125" style="123" customWidth="1"/>
    <col min="6920" max="6920" width="15.7109375" style="123" customWidth="1"/>
    <col min="6921" max="6921" width="17.140625" style="123" customWidth="1"/>
    <col min="6922" max="6922" width="9.140625" style="123"/>
    <col min="6923" max="6923" width="9.42578125" style="123" bestFit="1" customWidth="1"/>
    <col min="6924" max="7168" width="9.140625" style="123"/>
    <col min="7169" max="7169" width="13.140625" style="123" customWidth="1"/>
    <col min="7170" max="7170" width="16.140625" style="123" customWidth="1"/>
    <col min="7171" max="7171" width="26.85546875" style="123" customWidth="1"/>
    <col min="7172" max="7172" width="17.42578125" style="123" customWidth="1"/>
    <col min="7173" max="7173" width="15.140625" style="123" customWidth="1"/>
    <col min="7174" max="7174" width="19.140625" style="123" customWidth="1"/>
    <col min="7175" max="7175" width="17.5703125" style="123" customWidth="1"/>
    <col min="7176" max="7176" width="15.7109375" style="123" customWidth="1"/>
    <col min="7177" max="7177" width="17.140625" style="123" customWidth="1"/>
    <col min="7178" max="7178" width="9.140625" style="123"/>
    <col min="7179" max="7179" width="9.42578125" style="123" bestFit="1" customWidth="1"/>
    <col min="7180" max="7424" width="9.140625" style="123"/>
    <col min="7425" max="7425" width="13.140625" style="123" customWidth="1"/>
    <col min="7426" max="7426" width="16.140625" style="123" customWidth="1"/>
    <col min="7427" max="7427" width="26.85546875" style="123" customWidth="1"/>
    <col min="7428" max="7428" width="17.42578125" style="123" customWidth="1"/>
    <col min="7429" max="7429" width="15.140625" style="123" customWidth="1"/>
    <col min="7430" max="7430" width="19.140625" style="123" customWidth="1"/>
    <col min="7431" max="7431" width="17.5703125" style="123" customWidth="1"/>
    <col min="7432" max="7432" width="15.7109375" style="123" customWidth="1"/>
    <col min="7433" max="7433" width="17.140625" style="123" customWidth="1"/>
    <col min="7434" max="7434" width="9.140625" style="123"/>
    <col min="7435" max="7435" width="9.42578125" style="123" bestFit="1" customWidth="1"/>
    <col min="7436" max="7680" width="9.140625" style="123"/>
    <col min="7681" max="7681" width="13.140625" style="123" customWidth="1"/>
    <col min="7682" max="7682" width="16.140625" style="123" customWidth="1"/>
    <col min="7683" max="7683" width="26.85546875" style="123" customWidth="1"/>
    <col min="7684" max="7684" width="17.42578125" style="123" customWidth="1"/>
    <col min="7685" max="7685" width="15.140625" style="123" customWidth="1"/>
    <col min="7686" max="7686" width="19.140625" style="123" customWidth="1"/>
    <col min="7687" max="7687" width="17.5703125" style="123" customWidth="1"/>
    <col min="7688" max="7688" width="15.7109375" style="123" customWidth="1"/>
    <col min="7689" max="7689" width="17.140625" style="123" customWidth="1"/>
    <col min="7690" max="7690" width="9.140625" style="123"/>
    <col min="7691" max="7691" width="9.42578125" style="123" bestFit="1" customWidth="1"/>
    <col min="7692" max="7936" width="9.140625" style="123"/>
    <col min="7937" max="7937" width="13.140625" style="123" customWidth="1"/>
    <col min="7938" max="7938" width="16.140625" style="123" customWidth="1"/>
    <col min="7939" max="7939" width="26.85546875" style="123" customWidth="1"/>
    <col min="7940" max="7940" width="17.42578125" style="123" customWidth="1"/>
    <col min="7941" max="7941" width="15.140625" style="123" customWidth="1"/>
    <col min="7942" max="7942" width="19.140625" style="123" customWidth="1"/>
    <col min="7943" max="7943" width="17.5703125" style="123" customWidth="1"/>
    <col min="7944" max="7944" width="15.7109375" style="123" customWidth="1"/>
    <col min="7945" max="7945" width="17.140625" style="123" customWidth="1"/>
    <col min="7946" max="7946" width="9.140625" style="123"/>
    <col min="7947" max="7947" width="9.42578125" style="123" bestFit="1" customWidth="1"/>
    <col min="7948" max="8192" width="9.140625" style="123"/>
    <col min="8193" max="8193" width="13.140625" style="123" customWidth="1"/>
    <col min="8194" max="8194" width="16.140625" style="123" customWidth="1"/>
    <col min="8195" max="8195" width="26.85546875" style="123" customWidth="1"/>
    <col min="8196" max="8196" width="17.42578125" style="123" customWidth="1"/>
    <col min="8197" max="8197" width="15.140625" style="123" customWidth="1"/>
    <col min="8198" max="8198" width="19.140625" style="123" customWidth="1"/>
    <col min="8199" max="8199" width="17.5703125" style="123" customWidth="1"/>
    <col min="8200" max="8200" width="15.7109375" style="123" customWidth="1"/>
    <col min="8201" max="8201" width="17.140625" style="123" customWidth="1"/>
    <col min="8202" max="8202" width="9.140625" style="123"/>
    <col min="8203" max="8203" width="9.42578125" style="123" bestFit="1" customWidth="1"/>
    <col min="8204" max="8448" width="9.140625" style="123"/>
    <col min="8449" max="8449" width="13.140625" style="123" customWidth="1"/>
    <col min="8450" max="8450" width="16.140625" style="123" customWidth="1"/>
    <col min="8451" max="8451" width="26.85546875" style="123" customWidth="1"/>
    <col min="8452" max="8452" width="17.42578125" style="123" customWidth="1"/>
    <col min="8453" max="8453" width="15.140625" style="123" customWidth="1"/>
    <col min="8454" max="8454" width="19.140625" style="123" customWidth="1"/>
    <col min="8455" max="8455" width="17.5703125" style="123" customWidth="1"/>
    <col min="8456" max="8456" width="15.7109375" style="123" customWidth="1"/>
    <col min="8457" max="8457" width="17.140625" style="123" customWidth="1"/>
    <col min="8458" max="8458" width="9.140625" style="123"/>
    <col min="8459" max="8459" width="9.42578125" style="123" bestFit="1" customWidth="1"/>
    <col min="8460" max="8704" width="9.140625" style="123"/>
    <col min="8705" max="8705" width="13.140625" style="123" customWidth="1"/>
    <col min="8706" max="8706" width="16.140625" style="123" customWidth="1"/>
    <col min="8707" max="8707" width="26.85546875" style="123" customWidth="1"/>
    <col min="8708" max="8708" width="17.42578125" style="123" customWidth="1"/>
    <col min="8709" max="8709" width="15.140625" style="123" customWidth="1"/>
    <col min="8710" max="8710" width="19.140625" style="123" customWidth="1"/>
    <col min="8711" max="8711" width="17.5703125" style="123" customWidth="1"/>
    <col min="8712" max="8712" width="15.7109375" style="123" customWidth="1"/>
    <col min="8713" max="8713" width="17.140625" style="123" customWidth="1"/>
    <col min="8714" max="8714" width="9.140625" style="123"/>
    <col min="8715" max="8715" width="9.42578125" style="123" bestFit="1" customWidth="1"/>
    <col min="8716" max="8960" width="9.140625" style="123"/>
    <col min="8961" max="8961" width="13.140625" style="123" customWidth="1"/>
    <col min="8962" max="8962" width="16.140625" style="123" customWidth="1"/>
    <col min="8963" max="8963" width="26.85546875" style="123" customWidth="1"/>
    <col min="8964" max="8964" width="17.42578125" style="123" customWidth="1"/>
    <col min="8965" max="8965" width="15.140625" style="123" customWidth="1"/>
    <col min="8966" max="8966" width="19.140625" style="123" customWidth="1"/>
    <col min="8967" max="8967" width="17.5703125" style="123" customWidth="1"/>
    <col min="8968" max="8968" width="15.7109375" style="123" customWidth="1"/>
    <col min="8969" max="8969" width="17.140625" style="123" customWidth="1"/>
    <col min="8970" max="8970" width="9.140625" style="123"/>
    <col min="8971" max="8971" width="9.42578125" style="123" bestFit="1" customWidth="1"/>
    <col min="8972" max="9216" width="9.140625" style="123"/>
    <col min="9217" max="9217" width="13.140625" style="123" customWidth="1"/>
    <col min="9218" max="9218" width="16.140625" style="123" customWidth="1"/>
    <col min="9219" max="9219" width="26.85546875" style="123" customWidth="1"/>
    <col min="9220" max="9220" width="17.42578125" style="123" customWidth="1"/>
    <col min="9221" max="9221" width="15.140625" style="123" customWidth="1"/>
    <col min="9222" max="9222" width="19.140625" style="123" customWidth="1"/>
    <col min="9223" max="9223" width="17.5703125" style="123" customWidth="1"/>
    <col min="9224" max="9224" width="15.7109375" style="123" customWidth="1"/>
    <col min="9225" max="9225" width="17.140625" style="123" customWidth="1"/>
    <col min="9226" max="9226" width="9.140625" style="123"/>
    <col min="9227" max="9227" width="9.42578125" style="123" bestFit="1" customWidth="1"/>
    <col min="9228" max="9472" width="9.140625" style="123"/>
    <col min="9473" max="9473" width="13.140625" style="123" customWidth="1"/>
    <col min="9474" max="9474" width="16.140625" style="123" customWidth="1"/>
    <col min="9475" max="9475" width="26.85546875" style="123" customWidth="1"/>
    <col min="9476" max="9476" width="17.42578125" style="123" customWidth="1"/>
    <col min="9477" max="9477" width="15.140625" style="123" customWidth="1"/>
    <col min="9478" max="9478" width="19.140625" style="123" customWidth="1"/>
    <col min="9479" max="9479" width="17.5703125" style="123" customWidth="1"/>
    <col min="9480" max="9480" width="15.7109375" style="123" customWidth="1"/>
    <col min="9481" max="9481" width="17.140625" style="123" customWidth="1"/>
    <col min="9482" max="9482" width="9.140625" style="123"/>
    <col min="9483" max="9483" width="9.42578125" style="123" bestFit="1" customWidth="1"/>
    <col min="9484" max="9728" width="9.140625" style="123"/>
    <col min="9729" max="9729" width="13.140625" style="123" customWidth="1"/>
    <col min="9730" max="9730" width="16.140625" style="123" customWidth="1"/>
    <col min="9731" max="9731" width="26.85546875" style="123" customWidth="1"/>
    <col min="9732" max="9732" width="17.42578125" style="123" customWidth="1"/>
    <col min="9733" max="9733" width="15.140625" style="123" customWidth="1"/>
    <col min="9734" max="9734" width="19.140625" style="123" customWidth="1"/>
    <col min="9735" max="9735" width="17.5703125" style="123" customWidth="1"/>
    <col min="9736" max="9736" width="15.7109375" style="123" customWidth="1"/>
    <col min="9737" max="9737" width="17.140625" style="123" customWidth="1"/>
    <col min="9738" max="9738" width="9.140625" style="123"/>
    <col min="9739" max="9739" width="9.42578125" style="123" bestFit="1" customWidth="1"/>
    <col min="9740" max="9984" width="9.140625" style="123"/>
    <col min="9985" max="9985" width="13.140625" style="123" customWidth="1"/>
    <col min="9986" max="9986" width="16.140625" style="123" customWidth="1"/>
    <col min="9987" max="9987" width="26.85546875" style="123" customWidth="1"/>
    <col min="9988" max="9988" width="17.42578125" style="123" customWidth="1"/>
    <col min="9989" max="9989" width="15.140625" style="123" customWidth="1"/>
    <col min="9990" max="9990" width="19.140625" style="123" customWidth="1"/>
    <col min="9991" max="9991" width="17.5703125" style="123" customWidth="1"/>
    <col min="9992" max="9992" width="15.7109375" style="123" customWidth="1"/>
    <col min="9993" max="9993" width="17.140625" style="123" customWidth="1"/>
    <col min="9994" max="9994" width="9.140625" style="123"/>
    <col min="9995" max="9995" width="9.42578125" style="123" bestFit="1" customWidth="1"/>
    <col min="9996" max="10240" width="9.140625" style="123"/>
    <col min="10241" max="10241" width="13.140625" style="123" customWidth="1"/>
    <col min="10242" max="10242" width="16.140625" style="123" customWidth="1"/>
    <col min="10243" max="10243" width="26.85546875" style="123" customWidth="1"/>
    <col min="10244" max="10244" width="17.42578125" style="123" customWidth="1"/>
    <col min="10245" max="10245" width="15.140625" style="123" customWidth="1"/>
    <col min="10246" max="10246" width="19.140625" style="123" customWidth="1"/>
    <col min="10247" max="10247" width="17.5703125" style="123" customWidth="1"/>
    <col min="10248" max="10248" width="15.7109375" style="123" customWidth="1"/>
    <col min="10249" max="10249" width="17.140625" style="123" customWidth="1"/>
    <col min="10250" max="10250" width="9.140625" style="123"/>
    <col min="10251" max="10251" width="9.42578125" style="123" bestFit="1" customWidth="1"/>
    <col min="10252" max="10496" width="9.140625" style="123"/>
    <col min="10497" max="10497" width="13.140625" style="123" customWidth="1"/>
    <col min="10498" max="10498" width="16.140625" style="123" customWidth="1"/>
    <col min="10499" max="10499" width="26.85546875" style="123" customWidth="1"/>
    <col min="10500" max="10500" width="17.42578125" style="123" customWidth="1"/>
    <col min="10501" max="10501" width="15.140625" style="123" customWidth="1"/>
    <col min="10502" max="10502" width="19.140625" style="123" customWidth="1"/>
    <col min="10503" max="10503" width="17.5703125" style="123" customWidth="1"/>
    <col min="10504" max="10504" width="15.7109375" style="123" customWidth="1"/>
    <col min="10505" max="10505" width="17.140625" style="123" customWidth="1"/>
    <col min="10506" max="10506" width="9.140625" style="123"/>
    <col min="10507" max="10507" width="9.42578125" style="123" bestFit="1" customWidth="1"/>
    <col min="10508" max="10752" width="9.140625" style="123"/>
    <col min="10753" max="10753" width="13.140625" style="123" customWidth="1"/>
    <col min="10754" max="10754" width="16.140625" style="123" customWidth="1"/>
    <col min="10755" max="10755" width="26.85546875" style="123" customWidth="1"/>
    <col min="10756" max="10756" width="17.42578125" style="123" customWidth="1"/>
    <col min="10757" max="10757" width="15.140625" style="123" customWidth="1"/>
    <col min="10758" max="10758" width="19.140625" style="123" customWidth="1"/>
    <col min="10759" max="10759" width="17.5703125" style="123" customWidth="1"/>
    <col min="10760" max="10760" width="15.7109375" style="123" customWidth="1"/>
    <col min="10761" max="10761" width="17.140625" style="123" customWidth="1"/>
    <col min="10762" max="10762" width="9.140625" style="123"/>
    <col min="10763" max="10763" width="9.42578125" style="123" bestFit="1" customWidth="1"/>
    <col min="10764" max="11008" width="9.140625" style="123"/>
    <col min="11009" max="11009" width="13.140625" style="123" customWidth="1"/>
    <col min="11010" max="11010" width="16.140625" style="123" customWidth="1"/>
    <col min="11011" max="11011" width="26.85546875" style="123" customWidth="1"/>
    <col min="11012" max="11012" width="17.42578125" style="123" customWidth="1"/>
    <col min="11013" max="11013" width="15.140625" style="123" customWidth="1"/>
    <col min="11014" max="11014" width="19.140625" style="123" customWidth="1"/>
    <col min="11015" max="11015" width="17.5703125" style="123" customWidth="1"/>
    <col min="11016" max="11016" width="15.7109375" style="123" customWidth="1"/>
    <col min="11017" max="11017" width="17.140625" style="123" customWidth="1"/>
    <col min="11018" max="11018" width="9.140625" style="123"/>
    <col min="11019" max="11019" width="9.42578125" style="123" bestFit="1" customWidth="1"/>
    <col min="11020" max="11264" width="9.140625" style="123"/>
    <col min="11265" max="11265" width="13.140625" style="123" customWidth="1"/>
    <col min="11266" max="11266" width="16.140625" style="123" customWidth="1"/>
    <col min="11267" max="11267" width="26.85546875" style="123" customWidth="1"/>
    <col min="11268" max="11268" width="17.42578125" style="123" customWidth="1"/>
    <col min="11269" max="11269" width="15.140625" style="123" customWidth="1"/>
    <col min="11270" max="11270" width="19.140625" style="123" customWidth="1"/>
    <col min="11271" max="11271" width="17.5703125" style="123" customWidth="1"/>
    <col min="11272" max="11272" width="15.7109375" style="123" customWidth="1"/>
    <col min="11273" max="11273" width="17.140625" style="123" customWidth="1"/>
    <col min="11274" max="11274" width="9.140625" style="123"/>
    <col min="11275" max="11275" width="9.42578125" style="123" bestFit="1" customWidth="1"/>
    <col min="11276" max="11520" width="9.140625" style="123"/>
    <col min="11521" max="11521" width="13.140625" style="123" customWidth="1"/>
    <col min="11522" max="11522" width="16.140625" style="123" customWidth="1"/>
    <col min="11523" max="11523" width="26.85546875" style="123" customWidth="1"/>
    <col min="11524" max="11524" width="17.42578125" style="123" customWidth="1"/>
    <col min="11525" max="11525" width="15.140625" style="123" customWidth="1"/>
    <col min="11526" max="11526" width="19.140625" style="123" customWidth="1"/>
    <col min="11527" max="11527" width="17.5703125" style="123" customWidth="1"/>
    <col min="11528" max="11528" width="15.7109375" style="123" customWidth="1"/>
    <col min="11529" max="11529" width="17.140625" style="123" customWidth="1"/>
    <col min="11530" max="11530" width="9.140625" style="123"/>
    <col min="11531" max="11531" width="9.42578125" style="123" bestFit="1" customWidth="1"/>
    <col min="11532" max="11776" width="9.140625" style="123"/>
    <col min="11777" max="11777" width="13.140625" style="123" customWidth="1"/>
    <col min="11778" max="11778" width="16.140625" style="123" customWidth="1"/>
    <col min="11779" max="11779" width="26.85546875" style="123" customWidth="1"/>
    <col min="11780" max="11780" width="17.42578125" style="123" customWidth="1"/>
    <col min="11781" max="11781" width="15.140625" style="123" customWidth="1"/>
    <col min="11782" max="11782" width="19.140625" style="123" customWidth="1"/>
    <col min="11783" max="11783" width="17.5703125" style="123" customWidth="1"/>
    <col min="11784" max="11784" width="15.7109375" style="123" customWidth="1"/>
    <col min="11785" max="11785" width="17.140625" style="123" customWidth="1"/>
    <col min="11786" max="11786" width="9.140625" style="123"/>
    <col min="11787" max="11787" width="9.42578125" style="123" bestFit="1" customWidth="1"/>
    <col min="11788" max="12032" width="9.140625" style="123"/>
    <col min="12033" max="12033" width="13.140625" style="123" customWidth="1"/>
    <col min="12034" max="12034" width="16.140625" style="123" customWidth="1"/>
    <col min="12035" max="12035" width="26.85546875" style="123" customWidth="1"/>
    <col min="12036" max="12036" width="17.42578125" style="123" customWidth="1"/>
    <col min="12037" max="12037" width="15.140625" style="123" customWidth="1"/>
    <col min="12038" max="12038" width="19.140625" style="123" customWidth="1"/>
    <col min="12039" max="12039" width="17.5703125" style="123" customWidth="1"/>
    <col min="12040" max="12040" width="15.7109375" style="123" customWidth="1"/>
    <col min="12041" max="12041" width="17.140625" style="123" customWidth="1"/>
    <col min="12042" max="12042" width="9.140625" style="123"/>
    <col min="12043" max="12043" width="9.42578125" style="123" bestFit="1" customWidth="1"/>
    <col min="12044" max="12288" width="9.140625" style="123"/>
    <col min="12289" max="12289" width="13.140625" style="123" customWidth="1"/>
    <col min="12290" max="12290" width="16.140625" style="123" customWidth="1"/>
    <col min="12291" max="12291" width="26.85546875" style="123" customWidth="1"/>
    <col min="12292" max="12292" width="17.42578125" style="123" customWidth="1"/>
    <col min="12293" max="12293" width="15.140625" style="123" customWidth="1"/>
    <col min="12294" max="12294" width="19.140625" style="123" customWidth="1"/>
    <col min="12295" max="12295" width="17.5703125" style="123" customWidth="1"/>
    <col min="12296" max="12296" width="15.7109375" style="123" customWidth="1"/>
    <col min="12297" max="12297" width="17.140625" style="123" customWidth="1"/>
    <col min="12298" max="12298" width="9.140625" style="123"/>
    <col min="12299" max="12299" width="9.42578125" style="123" bestFit="1" customWidth="1"/>
    <col min="12300" max="12544" width="9.140625" style="123"/>
    <col min="12545" max="12545" width="13.140625" style="123" customWidth="1"/>
    <col min="12546" max="12546" width="16.140625" style="123" customWidth="1"/>
    <col min="12547" max="12547" width="26.85546875" style="123" customWidth="1"/>
    <col min="12548" max="12548" width="17.42578125" style="123" customWidth="1"/>
    <col min="12549" max="12549" width="15.140625" style="123" customWidth="1"/>
    <col min="12550" max="12550" width="19.140625" style="123" customWidth="1"/>
    <col min="12551" max="12551" width="17.5703125" style="123" customWidth="1"/>
    <col min="12552" max="12552" width="15.7109375" style="123" customWidth="1"/>
    <col min="12553" max="12553" width="17.140625" style="123" customWidth="1"/>
    <col min="12554" max="12554" width="9.140625" style="123"/>
    <col min="12555" max="12555" width="9.42578125" style="123" bestFit="1" customWidth="1"/>
    <col min="12556" max="12800" width="9.140625" style="123"/>
    <col min="12801" max="12801" width="13.140625" style="123" customWidth="1"/>
    <col min="12802" max="12802" width="16.140625" style="123" customWidth="1"/>
    <col min="12803" max="12803" width="26.85546875" style="123" customWidth="1"/>
    <col min="12804" max="12804" width="17.42578125" style="123" customWidth="1"/>
    <col min="12805" max="12805" width="15.140625" style="123" customWidth="1"/>
    <col min="12806" max="12806" width="19.140625" style="123" customWidth="1"/>
    <col min="12807" max="12807" width="17.5703125" style="123" customWidth="1"/>
    <col min="12808" max="12808" width="15.7109375" style="123" customWidth="1"/>
    <col min="12809" max="12809" width="17.140625" style="123" customWidth="1"/>
    <col min="12810" max="12810" width="9.140625" style="123"/>
    <col min="12811" max="12811" width="9.42578125" style="123" bestFit="1" customWidth="1"/>
    <col min="12812" max="13056" width="9.140625" style="123"/>
    <col min="13057" max="13057" width="13.140625" style="123" customWidth="1"/>
    <col min="13058" max="13058" width="16.140625" style="123" customWidth="1"/>
    <col min="13059" max="13059" width="26.85546875" style="123" customWidth="1"/>
    <col min="13060" max="13060" width="17.42578125" style="123" customWidth="1"/>
    <col min="13061" max="13061" width="15.140625" style="123" customWidth="1"/>
    <col min="13062" max="13062" width="19.140625" style="123" customWidth="1"/>
    <col min="13063" max="13063" width="17.5703125" style="123" customWidth="1"/>
    <col min="13064" max="13064" width="15.7109375" style="123" customWidth="1"/>
    <col min="13065" max="13065" width="17.140625" style="123" customWidth="1"/>
    <col min="13066" max="13066" width="9.140625" style="123"/>
    <col min="13067" max="13067" width="9.42578125" style="123" bestFit="1" customWidth="1"/>
    <col min="13068" max="13312" width="9.140625" style="123"/>
    <col min="13313" max="13313" width="13.140625" style="123" customWidth="1"/>
    <col min="13314" max="13314" width="16.140625" style="123" customWidth="1"/>
    <col min="13315" max="13315" width="26.85546875" style="123" customWidth="1"/>
    <col min="13316" max="13316" width="17.42578125" style="123" customWidth="1"/>
    <col min="13317" max="13317" width="15.140625" style="123" customWidth="1"/>
    <col min="13318" max="13318" width="19.140625" style="123" customWidth="1"/>
    <col min="13319" max="13319" width="17.5703125" style="123" customWidth="1"/>
    <col min="13320" max="13320" width="15.7109375" style="123" customWidth="1"/>
    <col min="13321" max="13321" width="17.140625" style="123" customWidth="1"/>
    <col min="13322" max="13322" width="9.140625" style="123"/>
    <col min="13323" max="13323" width="9.42578125" style="123" bestFit="1" customWidth="1"/>
    <col min="13324" max="13568" width="9.140625" style="123"/>
    <col min="13569" max="13569" width="13.140625" style="123" customWidth="1"/>
    <col min="13570" max="13570" width="16.140625" style="123" customWidth="1"/>
    <col min="13571" max="13571" width="26.85546875" style="123" customWidth="1"/>
    <col min="13572" max="13572" width="17.42578125" style="123" customWidth="1"/>
    <col min="13573" max="13573" width="15.140625" style="123" customWidth="1"/>
    <col min="13574" max="13574" width="19.140625" style="123" customWidth="1"/>
    <col min="13575" max="13575" width="17.5703125" style="123" customWidth="1"/>
    <col min="13576" max="13576" width="15.7109375" style="123" customWidth="1"/>
    <col min="13577" max="13577" width="17.140625" style="123" customWidth="1"/>
    <col min="13578" max="13578" width="9.140625" style="123"/>
    <col min="13579" max="13579" width="9.42578125" style="123" bestFit="1" customWidth="1"/>
    <col min="13580" max="13824" width="9.140625" style="123"/>
    <col min="13825" max="13825" width="13.140625" style="123" customWidth="1"/>
    <col min="13826" max="13826" width="16.140625" style="123" customWidth="1"/>
    <col min="13827" max="13827" width="26.85546875" style="123" customWidth="1"/>
    <col min="13828" max="13828" width="17.42578125" style="123" customWidth="1"/>
    <col min="13829" max="13829" width="15.140625" style="123" customWidth="1"/>
    <col min="13830" max="13830" width="19.140625" style="123" customWidth="1"/>
    <col min="13831" max="13831" width="17.5703125" style="123" customWidth="1"/>
    <col min="13832" max="13832" width="15.7109375" style="123" customWidth="1"/>
    <col min="13833" max="13833" width="17.140625" style="123" customWidth="1"/>
    <col min="13834" max="13834" width="9.140625" style="123"/>
    <col min="13835" max="13835" width="9.42578125" style="123" bestFit="1" customWidth="1"/>
    <col min="13836" max="14080" width="9.140625" style="123"/>
    <col min="14081" max="14081" width="13.140625" style="123" customWidth="1"/>
    <col min="14082" max="14082" width="16.140625" style="123" customWidth="1"/>
    <col min="14083" max="14083" width="26.85546875" style="123" customWidth="1"/>
    <col min="14084" max="14084" width="17.42578125" style="123" customWidth="1"/>
    <col min="14085" max="14085" width="15.140625" style="123" customWidth="1"/>
    <col min="14086" max="14086" width="19.140625" style="123" customWidth="1"/>
    <col min="14087" max="14087" width="17.5703125" style="123" customWidth="1"/>
    <col min="14088" max="14088" width="15.7109375" style="123" customWidth="1"/>
    <col min="14089" max="14089" width="17.140625" style="123" customWidth="1"/>
    <col min="14090" max="14090" width="9.140625" style="123"/>
    <col min="14091" max="14091" width="9.42578125" style="123" bestFit="1" customWidth="1"/>
    <col min="14092" max="14336" width="9.140625" style="123"/>
    <col min="14337" max="14337" width="13.140625" style="123" customWidth="1"/>
    <col min="14338" max="14338" width="16.140625" style="123" customWidth="1"/>
    <col min="14339" max="14339" width="26.85546875" style="123" customWidth="1"/>
    <col min="14340" max="14340" width="17.42578125" style="123" customWidth="1"/>
    <col min="14341" max="14341" width="15.140625" style="123" customWidth="1"/>
    <col min="14342" max="14342" width="19.140625" style="123" customWidth="1"/>
    <col min="14343" max="14343" width="17.5703125" style="123" customWidth="1"/>
    <col min="14344" max="14344" width="15.7109375" style="123" customWidth="1"/>
    <col min="14345" max="14345" width="17.140625" style="123" customWidth="1"/>
    <col min="14346" max="14346" width="9.140625" style="123"/>
    <col min="14347" max="14347" width="9.42578125" style="123" bestFit="1" customWidth="1"/>
    <col min="14348" max="14592" width="9.140625" style="123"/>
    <col min="14593" max="14593" width="13.140625" style="123" customWidth="1"/>
    <col min="14594" max="14594" width="16.140625" style="123" customWidth="1"/>
    <col min="14595" max="14595" width="26.85546875" style="123" customWidth="1"/>
    <col min="14596" max="14596" width="17.42578125" style="123" customWidth="1"/>
    <col min="14597" max="14597" width="15.140625" style="123" customWidth="1"/>
    <col min="14598" max="14598" width="19.140625" style="123" customWidth="1"/>
    <col min="14599" max="14599" width="17.5703125" style="123" customWidth="1"/>
    <col min="14600" max="14600" width="15.7109375" style="123" customWidth="1"/>
    <col min="14601" max="14601" width="17.140625" style="123" customWidth="1"/>
    <col min="14602" max="14602" width="9.140625" style="123"/>
    <col min="14603" max="14603" width="9.42578125" style="123" bestFit="1" customWidth="1"/>
    <col min="14604" max="14848" width="9.140625" style="123"/>
    <col min="14849" max="14849" width="13.140625" style="123" customWidth="1"/>
    <col min="14850" max="14850" width="16.140625" style="123" customWidth="1"/>
    <col min="14851" max="14851" width="26.85546875" style="123" customWidth="1"/>
    <col min="14852" max="14852" width="17.42578125" style="123" customWidth="1"/>
    <col min="14853" max="14853" width="15.140625" style="123" customWidth="1"/>
    <col min="14854" max="14854" width="19.140625" style="123" customWidth="1"/>
    <col min="14855" max="14855" width="17.5703125" style="123" customWidth="1"/>
    <col min="14856" max="14856" width="15.7109375" style="123" customWidth="1"/>
    <col min="14857" max="14857" width="17.140625" style="123" customWidth="1"/>
    <col min="14858" max="14858" width="9.140625" style="123"/>
    <col min="14859" max="14859" width="9.42578125" style="123" bestFit="1" customWidth="1"/>
    <col min="14860" max="15104" width="9.140625" style="123"/>
    <col min="15105" max="15105" width="13.140625" style="123" customWidth="1"/>
    <col min="15106" max="15106" width="16.140625" style="123" customWidth="1"/>
    <col min="15107" max="15107" width="26.85546875" style="123" customWidth="1"/>
    <col min="15108" max="15108" width="17.42578125" style="123" customWidth="1"/>
    <col min="15109" max="15109" width="15.140625" style="123" customWidth="1"/>
    <col min="15110" max="15110" width="19.140625" style="123" customWidth="1"/>
    <col min="15111" max="15111" width="17.5703125" style="123" customWidth="1"/>
    <col min="15112" max="15112" width="15.7109375" style="123" customWidth="1"/>
    <col min="15113" max="15113" width="17.140625" style="123" customWidth="1"/>
    <col min="15114" max="15114" width="9.140625" style="123"/>
    <col min="15115" max="15115" width="9.42578125" style="123" bestFit="1" customWidth="1"/>
    <col min="15116" max="15360" width="9.140625" style="123"/>
    <col min="15361" max="15361" width="13.140625" style="123" customWidth="1"/>
    <col min="15362" max="15362" width="16.140625" style="123" customWidth="1"/>
    <col min="15363" max="15363" width="26.85546875" style="123" customWidth="1"/>
    <col min="15364" max="15364" width="17.42578125" style="123" customWidth="1"/>
    <col min="15365" max="15365" width="15.140625" style="123" customWidth="1"/>
    <col min="15366" max="15366" width="19.140625" style="123" customWidth="1"/>
    <col min="15367" max="15367" width="17.5703125" style="123" customWidth="1"/>
    <col min="15368" max="15368" width="15.7109375" style="123" customWidth="1"/>
    <col min="15369" max="15369" width="17.140625" style="123" customWidth="1"/>
    <col min="15370" max="15370" width="9.140625" style="123"/>
    <col min="15371" max="15371" width="9.42578125" style="123" bestFit="1" customWidth="1"/>
    <col min="15372" max="15616" width="9.140625" style="123"/>
    <col min="15617" max="15617" width="13.140625" style="123" customWidth="1"/>
    <col min="15618" max="15618" width="16.140625" style="123" customWidth="1"/>
    <col min="15619" max="15619" width="26.85546875" style="123" customWidth="1"/>
    <col min="15620" max="15620" width="17.42578125" style="123" customWidth="1"/>
    <col min="15621" max="15621" width="15.140625" style="123" customWidth="1"/>
    <col min="15622" max="15622" width="19.140625" style="123" customWidth="1"/>
    <col min="15623" max="15623" width="17.5703125" style="123" customWidth="1"/>
    <col min="15624" max="15624" width="15.7109375" style="123" customWidth="1"/>
    <col min="15625" max="15625" width="17.140625" style="123" customWidth="1"/>
    <col min="15626" max="15626" width="9.140625" style="123"/>
    <col min="15627" max="15627" width="9.42578125" style="123" bestFit="1" customWidth="1"/>
    <col min="15628" max="15872" width="9.140625" style="123"/>
    <col min="15873" max="15873" width="13.140625" style="123" customWidth="1"/>
    <col min="15874" max="15874" width="16.140625" style="123" customWidth="1"/>
    <col min="15875" max="15875" width="26.85546875" style="123" customWidth="1"/>
    <col min="15876" max="15876" width="17.42578125" style="123" customWidth="1"/>
    <col min="15877" max="15877" width="15.140625" style="123" customWidth="1"/>
    <col min="15878" max="15878" width="19.140625" style="123" customWidth="1"/>
    <col min="15879" max="15879" width="17.5703125" style="123" customWidth="1"/>
    <col min="15880" max="15880" width="15.7109375" style="123" customWidth="1"/>
    <col min="15881" max="15881" width="17.140625" style="123" customWidth="1"/>
    <col min="15882" max="15882" width="9.140625" style="123"/>
    <col min="15883" max="15883" width="9.42578125" style="123" bestFit="1" customWidth="1"/>
    <col min="15884" max="16128" width="9.140625" style="123"/>
    <col min="16129" max="16129" width="13.140625" style="123" customWidth="1"/>
    <col min="16130" max="16130" width="16.140625" style="123" customWidth="1"/>
    <col min="16131" max="16131" width="26.85546875" style="123" customWidth="1"/>
    <col min="16132" max="16132" width="17.42578125" style="123" customWidth="1"/>
    <col min="16133" max="16133" width="15.140625" style="123" customWidth="1"/>
    <col min="16134" max="16134" width="19.140625" style="123" customWidth="1"/>
    <col min="16135" max="16135" width="17.5703125" style="123" customWidth="1"/>
    <col min="16136" max="16136" width="15.7109375" style="123" customWidth="1"/>
    <col min="16137" max="16137" width="17.140625" style="123" customWidth="1"/>
    <col min="16138" max="16138" width="9.140625" style="123"/>
    <col min="16139" max="16139" width="9.42578125" style="123" bestFit="1" customWidth="1"/>
    <col min="16140" max="16384" width="9.140625" style="123"/>
  </cols>
  <sheetData>
    <row r="1" spans="1:11" ht="16.5" customHeight="1" x14ac:dyDescent="0.25">
      <c r="A1" s="1080" t="s">
        <v>237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</row>
    <row r="2" spans="1:11" x14ac:dyDescent="0.25">
      <c r="A2" s="535"/>
      <c r="B2" s="535"/>
      <c r="C2" s="535"/>
      <c r="D2" s="535"/>
      <c r="E2" s="535"/>
      <c r="F2" s="535"/>
      <c r="G2" s="535"/>
      <c r="H2" s="535"/>
      <c r="I2" s="535"/>
    </row>
    <row r="3" spans="1:11" ht="58.5" customHeight="1" x14ac:dyDescent="0.25">
      <c r="A3" s="1081" t="s">
        <v>791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</row>
    <row r="4" spans="1:11" s="1118" customFormat="1" ht="34.5" customHeight="1" x14ac:dyDescent="0.25">
      <c r="A4" s="1117" t="s">
        <v>63</v>
      </c>
      <c r="B4" s="1117"/>
      <c r="C4" s="1117"/>
      <c r="D4" s="1117"/>
      <c r="E4" s="1117"/>
      <c r="F4" s="1117"/>
      <c r="G4" s="1117"/>
      <c r="H4" s="1117"/>
      <c r="I4" s="1117"/>
      <c r="J4" s="1117"/>
      <c r="K4" s="1117"/>
    </row>
    <row r="6" spans="1:11" s="1118" customFormat="1" ht="16.5" customHeight="1" x14ac:dyDescent="0.25">
      <c r="A6" s="1117" t="s">
        <v>110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</row>
    <row r="7" spans="1:11" s="1118" customFormat="1" ht="17.25" thickBot="1" x14ac:dyDescent="0.3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7.25" customHeight="1" x14ac:dyDescent="0.25">
      <c r="A8" s="1422" t="s">
        <v>65</v>
      </c>
      <c r="B8" s="1423"/>
      <c r="C8" s="1424"/>
      <c r="D8" s="697" t="s">
        <v>41</v>
      </c>
      <c r="E8" s="698"/>
      <c r="F8" s="698"/>
      <c r="G8" s="698"/>
      <c r="H8" s="698"/>
      <c r="I8" s="698"/>
      <c r="J8" s="698"/>
      <c r="K8" s="699"/>
    </row>
    <row r="9" spans="1:11" ht="16.5" customHeight="1" x14ac:dyDescent="0.25">
      <c r="A9" s="1425"/>
      <c r="B9" s="1426"/>
      <c r="C9" s="1427"/>
      <c r="D9" s="779" t="s">
        <v>66</v>
      </c>
      <c r="E9" s="780"/>
      <c r="F9" s="780"/>
      <c r="G9" s="653"/>
      <c r="H9" s="779" t="s">
        <v>67</v>
      </c>
      <c r="I9" s="780"/>
      <c r="J9" s="780"/>
      <c r="K9" s="653"/>
    </row>
    <row r="10" spans="1:11" ht="41.25" customHeight="1" thickBot="1" x14ac:dyDescent="0.3">
      <c r="A10" s="1428"/>
      <c r="B10" s="1429"/>
      <c r="C10" s="1130"/>
      <c r="D10" s="23" t="s">
        <v>458</v>
      </c>
      <c r="E10" s="23" t="s">
        <v>16</v>
      </c>
      <c r="F10" s="23" t="s">
        <v>17</v>
      </c>
      <c r="G10" s="534" t="s">
        <v>7</v>
      </c>
      <c r="H10" s="23" t="s">
        <v>458</v>
      </c>
      <c r="I10" s="23" t="s">
        <v>16</v>
      </c>
      <c r="J10" s="23" t="s">
        <v>17</v>
      </c>
      <c r="K10" s="522" t="s">
        <v>7</v>
      </c>
    </row>
    <row r="11" spans="1:11" ht="16.5" customHeight="1" x14ac:dyDescent="0.25">
      <c r="A11" s="1125" t="s">
        <v>68</v>
      </c>
      <c r="B11" s="1126"/>
      <c r="C11" s="685" t="s">
        <v>38</v>
      </c>
      <c r="D11" s="686"/>
      <c r="E11" s="686"/>
      <c r="F11" s="686"/>
      <c r="G11" s="686"/>
      <c r="H11" s="686"/>
      <c r="I11" s="686"/>
      <c r="J11" s="686"/>
      <c r="K11" s="687"/>
    </row>
    <row r="12" spans="1:11" ht="16.5" customHeight="1" x14ac:dyDescent="0.25">
      <c r="A12" s="1127"/>
      <c r="B12" s="1128"/>
      <c r="C12" s="781" t="s">
        <v>433</v>
      </c>
      <c r="D12" s="782"/>
      <c r="E12" s="782"/>
      <c r="F12" s="782"/>
      <c r="G12" s="782"/>
      <c r="H12" s="782"/>
      <c r="I12" s="782"/>
      <c r="J12" s="782"/>
      <c r="K12" s="783"/>
    </row>
    <row r="13" spans="1:11" x14ac:dyDescent="0.25">
      <c r="A13" s="1302">
        <v>1047</v>
      </c>
      <c r="B13" s="1129" t="s">
        <v>1149</v>
      </c>
      <c r="C13" s="665" t="s">
        <v>72</v>
      </c>
      <c r="D13" s="666"/>
      <c r="E13" s="666"/>
      <c r="F13" s="666"/>
      <c r="G13" s="666"/>
      <c r="H13" s="666"/>
      <c r="I13" s="666"/>
      <c r="J13" s="666"/>
      <c r="K13" s="667"/>
    </row>
    <row r="14" spans="1:11" ht="50.25" customHeight="1" thickBot="1" x14ac:dyDescent="0.3">
      <c r="A14" s="1303"/>
      <c r="B14" s="1130"/>
      <c r="C14" s="785" t="s">
        <v>1197</v>
      </c>
      <c r="D14" s="786"/>
      <c r="E14" s="786"/>
      <c r="F14" s="786"/>
      <c r="G14" s="786"/>
      <c r="H14" s="786"/>
      <c r="I14" s="786"/>
      <c r="J14" s="786"/>
      <c r="K14" s="787"/>
    </row>
    <row r="15" spans="1:11" ht="33.75" thickBot="1" x14ac:dyDescent="0.3">
      <c r="A15" s="768" t="s">
        <v>114</v>
      </c>
      <c r="B15" s="769"/>
      <c r="C15" s="530" t="s">
        <v>115</v>
      </c>
      <c r="D15" s="523">
        <v>5</v>
      </c>
      <c r="E15" s="523">
        <v>5</v>
      </c>
      <c r="F15" s="523">
        <v>5</v>
      </c>
      <c r="G15" s="523">
        <v>5</v>
      </c>
      <c r="H15" s="524"/>
      <c r="I15" s="524"/>
      <c r="J15" s="524"/>
      <c r="K15" s="525"/>
    </row>
    <row r="16" spans="1:11" ht="28.5" customHeight="1" thickBot="1" x14ac:dyDescent="0.3">
      <c r="A16" s="768" t="s">
        <v>116</v>
      </c>
      <c r="B16" s="769"/>
      <c r="C16" s="530"/>
      <c r="D16" s="526" t="s">
        <v>74</v>
      </c>
      <c r="E16" s="526" t="s">
        <v>74</v>
      </c>
      <c r="F16" s="526" t="s">
        <v>74</v>
      </c>
      <c r="G16" s="526" t="s">
        <v>74</v>
      </c>
      <c r="H16" s="94">
        <f>SUM(Syunik!C32:C36)</f>
        <v>18000</v>
      </c>
      <c r="I16" s="94">
        <f>SUM(Syunik!D32:D36)</f>
        <v>18000</v>
      </c>
      <c r="J16" s="94">
        <f>SUM(Syunik!E32:E36)</f>
        <v>18000</v>
      </c>
      <c r="K16" s="94">
        <f>SUM(Syunik!F32:F36)</f>
        <v>18000</v>
      </c>
    </row>
    <row r="17" spans="1:11" ht="29.25" customHeight="1" thickBot="1" x14ac:dyDescent="0.3">
      <c r="A17" s="768" t="s">
        <v>117</v>
      </c>
      <c r="B17" s="627"/>
      <c r="C17" s="769"/>
      <c r="D17" s="532"/>
      <c r="E17" s="532"/>
      <c r="F17" s="532"/>
      <c r="G17" s="526"/>
      <c r="H17" s="527"/>
      <c r="I17" s="527"/>
      <c r="J17" s="527"/>
      <c r="K17" s="525"/>
    </row>
    <row r="18" spans="1:11" ht="16.5" customHeight="1" x14ac:dyDescent="0.25">
      <c r="A18" s="770" t="s">
        <v>118</v>
      </c>
      <c r="B18" s="771"/>
      <c r="C18" s="771"/>
      <c r="D18" s="771"/>
      <c r="E18" s="771"/>
      <c r="F18" s="771"/>
      <c r="G18" s="771"/>
      <c r="H18" s="771"/>
      <c r="I18" s="771"/>
      <c r="J18" s="771"/>
      <c r="K18" s="772"/>
    </row>
    <row r="19" spans="1:11" ht="32.25" customHeight="1" thickBot="1" x14ac:dyDescent="0.3">
      <c r="A19" s="618" t="s">
        <v>363</v>
      </c>
      <c r="B19" s="619"/>
      <c r="C19" s="619"/>
      <c r="D19" s="619"/>
      <c r="E19" s="619"/>
      <c r="F19" s="619"/>
      <c r="G19" s="619"/>
      <c r="H19" s="619"/>
      <c r="I19" s="619"/>
      <c r="J19" s="619"/>
      <c r="K19" s="620"/>
    </row>
    <row r="20" spans="1:11" ht="16.5" customHeight="1" x14ac:dyDescent="0.25">
      <c r="A20" s="615" t="s">
        <v>80</v>
      </c>
      <c r="B20" s="616"/>
      <c r="C20" s="616"/>
      <c r="D20" s="616"/>
      <c r="E20" s="616"/>
      <c r="F20" s="616"/>
      <c r="G20" s="616"/>
      <c r="H20" s="616"/>
      <c r="I20" s="616"/>
      <c r="J20" s="616"/>
      <c r="K20" s="617"/>
    </row>
    <row r="21" spans="1:11" ht="21.75" customHeight="1" thickBot="1" x14ac:dyDescent="0.35">
      <c r="A21" s="1122" t="s">
        <v>1176</v>
      </c>
      <c r="B21" s="1123"/>
      <c r="C21" s="1123"/>
      <c r="D21" s="1123"/>
      <c r="E21" s="1123"/>
      <c r="F21" s="1123"/>
      <c r="G21" s="1123"/>
      <c r="H21" s="1123"/>
      <c r="I21" s="1123"/>
      <c r="J21" s="1123"/>
      <c r="K21" s="1124"/>
    </row>
    <row r="22" spans="1:11" ht="16.5" customHeight="1" x14ac:dyDescent="0.25">
      <c r="A22" s="615" t="s">
        <v>81</v>
      </c>
      <c r="B22" s="616"/>
      <c r="C22" s="616"/>
      <c r="D22" s="616"/>
      <c r="E22" s="616"/>
      <c r="F22" s="616"/>
      <c r="G22" s="616"/>
      <c r="H22" s="616"/>
      <c r="I22" s="616"/>
      <c r="J22" s="616"/>
      <c r="K22" s="617"/>
    </row>
    <row r="23" spans="1:11" ht="39" customHeight="1" thickBot="1" x14ac:dyDescent="0.35">
      <c r="A23" s="1122" t="s">
        <v>1177</v>
      </c>
      <c r="B23" s="1123"/>
      <c r="C23" s="1123"/>
      <c r="D23" s="1123"/>
      <c r="E23" s="1123"/>
      <c r="F23" s="1123"/>
      <c r="G23" s="1123"/>
      <c r="H23" s="1123"/>
      <c r="I23" s="1123"/>
      <c r="J23" s="1123"/>
      <c r="K23" s="1124"/>
    </row>
    <row r="24" spans="1:11" s="90" customFormat="1" ht="15.75" customHeight="1" x14ac:dyDescent="0.25">
      <c r="A24" s="681" t="s">
        <v>68</v>
      </c>
      <c r="B24" s="682"/>
      <c r="C24" s="685" t="s">
        <v>38</v>
      </c>
      <c r="D24" s="686"/>
      <c r="E24" s="686"/>
      <c r="F24" s="686"/>
      <c r="G24" s="686"/>
      <c r="H24" s="686"/>
      <c r="I24" s="686"/>
      <c r="J24" s="686"/>
      <c r="K24" s="687"/>
    </row>
    <row r="25" spans="1:11" s="90" customFormat="1" ht="16.5" customHeight="1" x14ac:dyDescent="0.25">
      <c r="A25" s="683"/>
      <c r="B25" s="684"/>
      <c r="C25" s="781" t="s">
        <v>1189</v>
      </c>
      <c r="D25" s="782"/>
      <c r="E25" s="782"/>
      <c r="F25" s="782"/>
      <c r="G25" s="782"/>
      <c r="H25" s="782"/>
      <c r="I25" s="782"/>
      <c r="J25" s="782"/>
      <c r="K25" s="783"/>
    </row>
    <row r="26" spans="1:11" s="90" customFormat="1" ht="18.75" customHeight="1" x14ac:dyDescent="0.25">
      <c r="A26" s="784">
        <v>1134</v>
      </c>
      <c r="B26" s="653" t="s">
        <v>1087</v>
      </c>
      <c r="C26" s="665" t="s">
        <v>72</v>
      </c>
      <c r="D26" s="666"/>
      <c r="E26" s="666"/>
      <c r="F26" s="666"/>
      <c r="G26" s="666"/>
      <c r="H26" s="666"/>
      <c r="I26" s="666"/>
      <c r="J26" s="666"/>
      <c r="K26" s="667"/>
    </row>
    <row r="27" spans="1:11" s="90" customFormat="1" ht="63" customHeight="1" thickBot="1" x14ac:dyDescent="0.3">
      <c r="A27" s="784"/>
      <c r="B27" s="653"/>
      <c r="C27" s="785" t="s">
        <v>1190</v>
      </c>
      <c r="D27" s="786"/>
      <c r="E27" s="786"/>
      <c r="F27" s="786"/>
      <c r="G27" s="786"/>
      <c r="H27" s="786"/>
      <c r="I27" s="786"/>
      <c r="J27" s="786"/>
      <c r="K27" s="787"/>
    </row>
    <row r="28" spans="1:11" s="90" customFormat="1" ht="60" customHeight="1" thickBot="1" x14ac:dyDescent="0.3">
      <c r="A28" s="768" t="s">
        <v>114</v>
      </c>
      <c r="B28" s="769"/>
      <c r="C28" s="530" t="s">
        <v>1188</v>
      </c>
      <c r="D28" s="523">
        <v>1</v>
      </c>
      <c r="E28" s="523">
        <v>1</v>
      </c>
      <c r="F28" s="523">
        <v>1</v>
      </c>
      <c r="G28" s="523">
        <v>1</v>
      </c>
      <c r="H28" s="524"/>
      <c r="I28" s="524"/>
      <c r="J28" s="524"/>
      <c r="K28" s="525"/>
    </row>
    <row r="29" spans="1:11" s="90" customFormat="1" ht="23.25" customHeight="1" thickBot="1" x14ac:dyDescent="0.3">
      <c r="A29" s="768" t="s">
        <v>116</v>
      </c>
      <c r="B29" s="769"/>
      <c r="C29" s="530"/>
      <c r="D29" s="526" t="s">
        <v>74</v>
      </c>
      <c r="E29" s="526" t="s">
        <v>74</v>
      </c>
      <c r="F29" s="526" t="s">
        <v>74</v>
      </c>
      <c r="G29" s="526" t="s">
        <v>74</v>
      </c>
      <c r="H29" s="94">
        <f>Syunik!C44</f>
        <v>57602.7</v>
      </c>
      <c r="I29" s="94">
        <f>Syunik!D44</f>
        <v>57602.7</v>
      </c>
      <c r="J29" s="94">
        <f>Syunik!E44</f>
        <v>57602.7</v>
      </c>
      <c r="K29" s="94">
        <f>Syunik!F44</f>
        <v>57602.7</v>
      </c>
    </row>
    <row r="30" spans="1:11" s="90" customFormat="1" ht="27.75" customHeight="1" thickBot="1" x14ac:dyDescent="0.3">
      <c r="A30" s="768" t="s">
        <v>117</v>
      </c>
      <c r="B30" s="627"/>
      <c r="C30" s="769"/>
      <c r="D30" s="532"/>
      <c r="E30" s="532"/>
      <c r="F30" s="532"/>
      <c r="G30" s="526"/>
      <c r="H30" s="527"/>
      <c r="I30" s="527"/>
      <c r="J30" s="527"/>
      <c r="K30" s="525"/>
    </row>
    <row r="31" spans="1:11" s="90" customFormat="1" ht="21" customHeight="1" x14ac:dyDescent="0.25">
      <c r="A31" s="770" t="s">
        <v>118</v>
      </c>
      <c r="B31" s="771"/>
      <c r="C31" s="771"/>
      <c r="D31" s="771"/>
      <c r="E31" s="771"/>
      <c r="F31" s="771"/>
      <c r="G31" s="771"/>
      <c r="H31" s="771"/>
      <c r="I31" s="771"/>
      <c r="J31" s="771"/>
      <c r="K31" s="772"/>
    </row>
    <row r="32" spans="1:11" s="90" customFormat="1" ht="19.5" customHeight="1" thickBot="1" x14ac:dyDescent="0.3">
      <c r="A32" s="618" t="s">
        <v>363</v>
      </c>
      <c r="B32" s="619"/>
      <c r="C32" s="619"/>
      <c r="D32" s="619"/>
      <c r="E32" s="619"/>
      <c r="F32" s="619"/>
      <c r="G32" s="619"/>
      <c r="H32" s="619"/>
      <c r="I32" s="619"/>
      <c r="J32" s="619"/>
      <c r="K32" s="620"/>
    </row>
    <row r="33" spans="1:11" s="90" customFormat="1" ht="20.25" customHeight="1" x14ac:dyDescent="0.25">
      <c r="A33" s="631" t="s">
        <v>80</v>
      </c>
      <c r="B33" s="632"/>
      <c r="C33" s="632"/>
      <c r="D33" s="632"/>
      <c r="E33" s="632"/>
      <c r="F33" s="632"/>
      <c r="G33" s="632"/>
      <c r="H33" s="633"/>
      <c r="I33" s="633"/>
      <c r="J33" s="633"/>
      <c r="K33" s="634"/>
    </row>
    <row r="34" spans="1:11" s="90" customFormat="1" ht="18.75" customHeight="1" thickBot="1" x14ac:dyDescent="0.3">
      <c r="A34" s="635" t="s">
        <v>1170</v>
      </c>
      <c r="B34" s="636"/>
      <c r="C34" s="636"/>
      <c r="D34" s="636"/>
      <c r="E34" s="636"/>
      <c r="F34" s="636"/>
      <c r="G34" s="636"/>
      <c r="H34" s="637"/>
      <c r="I34" s="637"/>
      <c r="J34" s="637"/>
      <c r="K34" s="638"/>
    </row>
    <row r="35" spans="1:11" s="90" customFormat="1" ht="30" customHeight="1" x14ac:dyDescent="0.25">
      <c r="A35" s="631" t="s">
        <v>81</v>
      </c>
      <c r="B35" s="632"/>
      <c r="C35" s="632"/>
      <c r="D35" s="632"/>
      <c r="E35" s="632"/>
      <c r="F35" s="632"/>
      <c r="G35" s="632"/>
      <c r="H35" s="633"/>
      <c r="I35" s="633"/>
      <c r="J35" s="633"/>
      <c r="K35" s="634"/>
    </row>
    <row r="36" spans="1:11" s="90" customFormat="1" ht="23.25" customHeight="1" thickBot="1" x14ac:dyDescent="0.3">
      <c r="A36" s="635" t="s">
        <v>1171</v>
      </c>
      <c r="B36" s="636"/>
      <c r="C36" s="636"/>
      <c r="D36" s="636"/>
      <c r="E36" s="636"/>
      <c r="F36" s="636"/>
      <c r="G36" s="636"/>
      <c r="H36" s="637"/>
      <c r="I36" s="637"/>
      <c r="J36" s="637"/>
      <c r="K36" s="638"/>
    </row>
    <row r="38" spans="1:11" x14ac:dyDescent="0.25">
      <c r="A38" s="1117" t="s">
        <v>64</v>
      </c>
      <c r="B38" s="1117"/>
      <c r="C38" s="1117"/>
      <c r="D38" s="1117"/>
      <c r="E38" s="1117"/>
      <c r="F38" s="1117"/>
      <c r="G38" s="1117"/>
      <c r="H38" s="1117"/>
      <c r="I38" s="1117"/>
      <c r="J38" s="1117"/>
      <c r="K38" s="1117"/>
    </row>
    <row r="39" spans="1:11" ht="17.25" thickBot="1" x14ac:dyDescent="0.3">
      <c r="A39" s="1118"/>
      <c r="B39" s="1118"/>
      <c r="C39" s="1118"/>
      <c r="D39" s="1118"/>
      <c r="E39" s="1118"/>
      <c r="F39" s="1118"/>
      <c r="G39" s="1118"/>
      <c r="H39" s="1118"/>
      <c r="I39" s="1118"/>
      <c r="J39" s="1118"/>
      <c r="K39" s="1118"/>
    </row>
    <row r="40" spans="1:11" x14ac:dyDescent="0.25">
      <c r="A40" s="773" t="s">
        <v>65</v>
      </c>
      <c r="B40" s="774"/>
      <c r="C40" s="774"/>
      <c r="D40" s="697" t="s">
        <v>41</v>
      </c>
      <c r="E40" s="698"/>
      <c r="F40" s="698"/>
      <c r="G40" s="698"/>
      <c r="H40" s="698"/>
      <c r="I40" s="698"/>
      <c r="J40" s="698"/>
      <c r="K40" s="699"/>
    </row>
    <row r="41" spans="1:11" x14ac:dyDescent="0.25">
      <c r="A41" s="775"/>
      <c r="B41" s="776"/>
      <c r="C41" s="776"/>
      <c r="D41" s="779" t="s">
        <v>66</v>
      </c>
      <c r="E41" s="780"/>
      <c r="F41" s="780"/>
      <c r="G41" s="653"/>
      <c r="H41" s="779" t="s">
        <v>67</v>
      </c>
      <c r="I41" s="780"/>
      <c r="J41" s="780"/>
      <c r="K41" s="653"/>
    </row>
    <row r="42" spans="1:11" ht="50.25" thickBot="1" x14ac:dyDescent="0.3">
      <c r="A42" s="777"/>
      <c r="B42" s="778"/>
      <c r="C42" s="778"/>
      <c r="D42" s="23" t="s">
        <v>458</v>
      </c>
      <c r="E42" s="23" t="s">
        <v>16</v>
      </c>
      <c r="F42" s="23" t="s">
        <v>17</v>
      </c>
      <c r="G42" s="534" t="s">
        <v>7</v>
      </c>
      <c r="H42" s="23" t="s">
        <v>458</v>
      </c>
      <c r="I42" s="23" t="s">
        <v>16</v>
      </c>
      <c r="J42" s="23" t="s">
        <v>17</v>
      </c>
      <c r="K42" s="522" t="s">
        <v>7</v>
      </c>
    </row>
    <row r="43" spans="1:11" x14ac:dyDescent="0.25">
      <c r="A43" s="681" t="s">
        <v>68</v>
      </c>
      <c r="B43" s="682"/>
      <c r="C43" s="685" t="s">
        <v>38</v>
      </c>
      <c r="D43" s="686"/>
      <c r="E43" s="686"/>
      <c r="F43" s="686"/>
      <c r="G43" s="686"/>
      <c r="H43" s="686"/>
      <c r="I43" s="686"/>
      <c r="J43" s="686"/>
      <c r="K43" s="687"/>
    </row>
    <row r="44" spans="1:11" x14ac:dyDescent="0.25">
      <c r="A44" s="683"/>
      <c r="B44" s="684"/>
      <c r="C44" s="781" t="s">
        <v>69</v>
      </c>
      <c r="D44" s="782"/>
      <c r="E44" s="782"/>
      <c r="F44" s="782"/>
      <c r="G44" s="782"/>
      <c r="H44" s="782"/>
      <c r="I44" s="782"/>
      <c r="J44" s="782"/>
      <c r="K44" s="783"/>
    </row>
    <row r="45" spans="1:11" x14ac:dyDescent="0.25">
      <c r="A45" s="1302">
        <v>1146</v>
      </c>
      <c r="B45" s="653" t="s">
        <v>1150</v>
      </c>
      <c r="C45" s="665" t="s">
        <v>72</v>
      </c>
      <c r="D45" s="666"/>
      <c r="E45" s="666"/>
      <c r="F45" s="666"/>
      <c r="G45" s="666"/>
      <c r="H45" s="666"/>
      <c r="I45" s="666"/>
      <c r="J45" s="666"/>
      <c r="K45" s="667"/>
    </row>
    <row r="46" spans="1:11" ht="41.25" customHeight="1" thickBot="1" x14ac:dyDescent="0.3">
      <c r="A46" s="1303"/>
      <c r="B46" s="653"/>
      <c r="C46" s="668" t="s">
        <v>245</v>
      </c>
      <c r="D46" s="669"/>
      <c r="E46" s="669"/>
      <c r="F46" s="669"/>
      <c r="G46" s="669"/>
      <c r="H46" s="669"/>
      <c r="I46" s="669"/>
      <c r="J46" s="669"/>
      <c r="K46" s="670"/>
    </row>
    <row r="47" spans="1:11" ht="17.25" thickBot="1" x14ac:dyDescent="0.3">
      <c r="A47" s="613" t="s">
        <v>73</v>
      </c>
      <c r="B47" s="614"/>
      <c r="C47" s="35"/>
      <c r="D47" s="529" t="s">
        <v>74</v>
      </c>
      <c r="E47" s="529" t="s">
        <v>74</v>
      </c>
      <c r="F47" s="529" t="s">
        <v>74</v>
      </c>
      <c r="G47" s="529" t="s">
        <v>74</v>
      </c>
      <c r="H47" s="94">
        <f>SUM(Syunik!C17:C22,Syunik!C29)</f>
        <v>37332.949999999997</v>
      </c>
      <c r="I47" s="94">
        <f>SUM(Syunik!D17:D22,Syunik!D29)</f>
        <v>143331.79999999999</v>
      </c>
      <c r="J47" s="94">
        <f>SUM(Syunik!E17:E22,Syunik!E29)</f>
        <v>165331.79999999999</v>
      </c>
      <c r="K47" s="94">
        <f>SUM(Syunik!F17:F22,Syunik!F29)</f>
        <v>165331.79999999999</v>
      </c>
    </row>
    <row r="48" spans="1:11" x14ac:dyDescent="0.25">
      <c r="A48" s="615" t="s">
        <v>75</v>
      </c>
      <c r="B48" s="616"/>
      <c r="C48" s="616"/>
      <c r="D48" s="616"/>
      <c r="E48" s="616"/>
      <c r="F48" s="616"/>
      <c r="G48" s="616"/>
      <c r="H48" s="616"/>
      <c r="I48" s="616"/>
      <c r="J48" s="616"/>
      <c r="K48" s="617"/>
    </row>
    <row r="49" spans="1:11" ht="17.25" thickBot="1" x14ac:dyDescent="0.3">
      <c r="A49" s="618" t="s">
        <v>792</v>
      </c>
      <c r="B49" s="619"/>
      <c r="C49" s="619"/>
      <c r="D49" s="619"/>
      <c r="E49" s="619"/>
      <c r="F49" s="619"/>
      <c r="G49" s="619"/>
      <c r="H49" s="619"/>
      <c r="I49" s="619"/>
      <c r="J49" s="619"/>
      <c r="K49" s="620"/>
    </row>
    <row r="50" spans="1:11" ht="30.75" customHeight="1" thickBot="1" x14ac:dyDescent="0.3">
      <c r="A50" s="621" t="s">
        <v>76</v>
      </c>
      <c r="B50" s="622"/>
      <c r="C50" s="622"/>
      <c r="D50" s="622"/>
      <c r="E50" s="622"/>
      <c r="F50" s="622"/>
      <c r="G50" s="622"/>
      <c r="H50" s="622"/>
      <c r="I50" s="622"/>
      <c r="J50" s="622"/>
      <c r="K50" s="623"/>
    </row>
    <row r="51" spans="1:11" ht="76.5" customHeight="1" thickBot="1" x14ac:dyDescent="0.3">
      <c r="A51" s="624" t="s">
        <v>77</v>
      </c>
      <c r="B51" s="625"/>
      <c r="C51" s="626" t="s">
        <v>78</v>
      </c>
      <c r="D51" s="627"/>
      <c r="E51" s="627"/>
      <c r="F51" s="627"/>
      <c r="G51" s="627"/>
      <c r="H51" s="627"/>
      <c r="I51" s="627"/>
      <c r="J51" s="627"/>
      <c r="K51" s="628"/>
    </row>
    <row r="52" spans="1:11" ht="60" customHeight="1" thickBot="1" x14ac:dyDescent="0.3">
      <c r="A52" s="629" t="s">
        <v>79</v>
      </c>
      <c r="B52" s="630"/>
      <c r="C52" s="38"/>
      <c r="D52" s="38"/>
      <c r="E52" s="38"/>
      <c r="F52" s="38"/>
      <c r="G52" s="38"/>
      <c r="H52" s="38"/>
      <c r="I52" s="38"/>
      <c r="J52" s="38"/>
      <c r="K52" s="39"/>
    </row>
    <row r="53" spans="1:11" ht="26.25" customHeight="1" x14ac:dyDescent="0.25">
      <c r="A53" s="631" t="s">
        <v>80</v>
      </c>
      <c r="B53" s="632"/>
      <c r="C53" s="632"/>
      <c r="D53" s="632"/>
      <c r="E53" s="632"/>
      <c r="F53" s="632"/>
      <c r="G53" s="632"/>
      <c r="H53" s="633"/>
      <c r="I53" s="633"/>
      <c r="J53" s="633"/>
      <c r="K53" s="634"/>
    </row>
    <row r="54" spans="1:11" ht="24.75" customHeight="1" thickBot="1" x14ac:dyDescent="0.3">
      <c r="A54" s="1191" t="s">
        <v>1172</v>
      </c>
      <c r="B54" s="1192"/>
      <c r="C54" s="1192"/>
      <c r="D54" s="1192"/>
      <c r="E54" s="1192"/>
      <c r="F54" s="1192"/>
      <c r="G54" s="1192"/>
      <c r="H54" s="1193"/>
      <c r="I54" s="1193"/>
      <c r="J54" s="1193"/>
      <c r="K54" s="1194"/>
    </row>
    <row r="55" spans="1:11" x14ac:dyDescent="0.25">
      <c r="A55" s="631" t="s">
        <v>81</v>
      </c>
      <c r="B55" s="632"/>
      <c r="C55" s="632"/>
      <c r="D55" s="632"/>
      <c r="E55" s="632"/>
      <c r="F55" s="632"/>
      <c r="G55" s="632"/>
      <c r="H55" s="633"/>
      <c r="I55" s="633"/>
      <c r="J55" s="633"/>
      <c r="K55" s="634"/>
    </row>
    <row r="56" spans="1:11" ht="24.75" customHeight="1" thickBot="1" x14ac:dyDescent="0.3">
      <c r="A56" s="1191" t="s">
        <v>1173</v>
      </c>
      <c r="B56" s="1192"/>
      <c r="C56" s="1192"/>
      <c r="D56" s="1192"/>
      <c r="E56" s="1192"/>
      <c r="F56" s="1192"/>
      <c r="G56" s="1192"/>
      <c r="H56" s="1193"/>
      <c r="I56" s="1193"/>
      <c r="J56" s="1193"/>
      <c r="K56" s="1194"/>
    </row>
    <row r="57" spans="1:11" x14ac:dyDescent="0.25">
      <c r="A57" s="681" t="s">
        <v>68</v>
      </c>
      <c r="B57" s="682"/>
      <c r="C57" s="685" t="s">
        <v>38</v>
      </c>
      <c r="D57" s="686"/>
      <c r="E57" s="686"/>
      <c r="F57" s="686"/>
      <c r="G57" s="686"/>
      <c r="H57" s="686"/>
      <c r="I57" s="686"/>
      <c r="J57" s="686"/>
      <c r="K57" s="687"/>
    </row>
    <row r="58" spans="1:11" x14ac:dyDescent="0.25">
      <c r="A58" s="683"/>
      <c r="B58" s="684"/>
      <c r="C58" s="781" t="s">
        <v>82</v>
      </c>
      <c r="D58" s="782"/>
      <c r="E58" s="782"/>
      <c r="F58" s="782"/>
      <c r="G58" s="782"/>
      <c r="H58" s="782"/>
      <c r="I58" s="782"/>
      <c r="J58" s="782"/>
      <c r="K58" s="783"/>
    </row>
    <row r="59" spans="1:11" x14ac:dyDescent="0.25">
      <c r="A59" s="1302">
        <v>1168</v>
      </c>
      <c r="B59" s="653" t="s">
        <v>1151</v>
      </c>
      <c r="C59" s="665" t="s">
        <v>72</v>
      </c>
      <c r="D59" s="666"/>
      <c r="E59" s="666"/>
      <c r="F59" s="666"/>
      <c r="G59" s="666"/>
      <c r="H59" s="666"/>
      <c r="I59" s="666"/>
      <c r="J59" s="666"/>
      <c r="K59" s="667"/>
    </row>
    <row r="60" spans="1:11" ht="17.25" thickBot="1" x14ac:dyDescent="0.3">
      <c r="A60" s="1303"/>
      <c r="B60" s="653"/>
      <c r="C60" s="668" t="s">
        <v>793</v>
      </c>
      <c r="D60" s="669"/>
      <c r="E60" s="669"/>
      <c r="F60" s="669"/>
      <c r="G60" s="669"/>
      <c r="H60" s="669"/>
      <c r="I60" s="669"/>
      <c r="J60" s="669"/>
      <c r="K60" s="670"/>
    </row>
    <row r="61" spans="1:11" x14ac:dyDescent="0.25">
      <c r="A61" s="776" t="s">
        <v>73</v>
      </c>
      <c r="B61" s="776"/>
      <c r="C61" s="1300"/>
      <c r="D61" s="533" t="s">
        <v>74</v>
      </c>
      <c r="E61" s="533" t="s">
        <v>74</v>
      </c>
      <c r="F61" s="533" t="s">
        <v>74</v>
      </c>
      <c r="G61" s="533" t="s">
        <v>74</v>
      </c>
      <c r="H61" s="1301">
        <f>SUM(Syunik!C27,Syunik!C39:C40)</f>
        <v>1000</v>
      </c>
      <c r="I61" s="1301">
        <f>SUM(Syunik!D27,Syunik!D39:D40)</f>
        <v>1000</v>
      </c>
      <c r="J61" s="1301">
        <f>SUM(Syunik!E27,Syunik!E39:E40)</f>
        <v>29000</v>
      </c>
      <c r="K61" s="1301">
        <f>SUM(Syunik!F27,Syunik!F39:F40)</f>
        <v>29000</v>
      </c>
    </row>
    <row r="62" spans="1:11" ht="17.25" thickBot="1" x14ac:dyDescent="0.3">
      <c r="A62" s="618" t="s">
        <v>883</v>
      </c>
      <c r="B62" s="619"/>
      <c r="C62" s="619"/>
      <c r="D62" s="619"/>
      <c r="E62" s="619"/>
      <c r="F62" s="619"/>
      <c r="G62" s="619"/>
      <c r="H62" s="619"/>
      <c r="I62" s="619"/>
      <c r="J62" s="619"/>
      <c r="K62" s="620"/>
    </row>
    <row r="63" spans="1:11" ht="17.25" thickBot="1" x14ac:dyDescent="0.3">
      <c r="A63" s="621" t="s">
        <v>76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3"/>
    </row>
    <row r="64" spans="1:11" ht="94.5" customHeight="1" thickBot="1" x14ac:dyDescent="0.3">
      <c r="A64" s="624" t="s">
        <v>77</v>
      </c>
      <c r="B64" s="625"/>
      <c r="C64" s="626" t="s">
        <v>85</v>
      </c>
      <c r="D64" s="627"/>
      <c r="E64" s="627"/>
      <c r="F64" s="627"/>
      <c r="G64" s="627"/>
      <c r="H64" s="627"/>
      <c r="I64" s="627"/>
      <c r="J64" s="627"/>
      <c r="K64" s="628"/>
    </row>
    <row r="65" spans="1:11" ht="75" customHeight="1" thickBot="1" x14ac:dyDescent="0.3">
      <c r="A65" s="629" t="s">
        <v>79</v>
      </c>
      <c r="B65" s="630"/>
      <c r="C65" s="38"/>
      <c r="D65" s="38"/>
      <c r="E65" s="38"/>
      <c r="F65" s="38"/>
      <c r="G65" s="38"/>
      <c r="H65" s="38"/>
      <c r="I65" s="38"/>
      <c r="J65" s="38"/>
      <c r="K65" s="39"/>
    </row>
    <row r="66" spans="1:11" x14ac:dyDescent="0.25">
      <c r="A66" s="631" t="s">
        <v>80</v>
      </c>
      <c r="B66" s="632"/>
      <c r="C66" s="632"/>
      <c r="D66" s="632"/>
      <c r="E66" s="632"/>
      <c r="F66" s="632"/>
      <c r="G66" s="632"/>
      <c r="H66" s="633"/>
      <c r="I66" s="633"/>
      <c r="J66" s="633"/>
      <c r="K66" s="634"/>
    </row>
    <row r="67" spans="1:11" ht="15.75" customHeight="1" thickBot="1" x14ac:dyDescent="0.3">
      <c r="A67" s="635" t="s">
        <v>1174</v>
      </c>
      <c r="B67" s="636"/>
      <c r="C67" s="636"/>
      <c r="D67" s="636"/>
      <c r="E67" s="636"/>
      <c r="F67" s="636"/>
      <c r="G67" s="636"/>
      <c r="H67" s="637"/>
      <c r="I67" s="637"/>
      <c r="J67" s="637"/>
      <c r="K67" s="638"/>
    </row>
    <row r="68" spans="1:11" x14ac:dyDescent="0.25">
      <c r="A68" s="631" t="s">
        <v>81</v>
      </c>
      <c r="B68" s="632"/>
      <c r="C68" s="632"/>
      <c r="D68" s="632"/>
      <c r="E68" s="632"/>
      <c r="F68" s="632"/>
      <c r="G68" s="632"/>
      <c r="H68" s="633"/>
      <c r="I68" s="633"/>
      <c r="J68" s="633"/>
      <c r="K68" s="634"/>
    </row>
    <row r="69" spans="1:11" ht="15.75" customHeight="1" thickBot="1" x14ac:dyDescent="0.3">
      <c r="A69" s="635" t="s">
        <v>1175</v>
      </c>
      <c r="B69" s="636"/>
      <c r="C69" s="636"/>
      <c r="D69" s="636"/>
      <c r="E69" s="636"/>
      <c r="F69" s="636"/>
      <c r="G69" s="636"/>
      <c r="H69" s="637"/>
      <c r="I69" s="637"/>
      <c r="J69" s="637"/>
      <c r="K69" s="638"/>
    </row>
    <row r="71" spans="1:11" x14ac:dyDescent="0.25">
      <c r="A71" s="1117" t="s">
        <v>86</v>
      </c>
      <c r="B71" s="1117"/>
      <c r="C71" s="1117"/>
      <c r="D71" s="1117"/>
      <c r="E71" s="1117"/>
      <c r="F71" s="1117"/>
      <c r="G71" s="1117"/>
      <c r="H71" s="1117"/>
      <c r="I71" s="1117"/>
      <c r="J71" s="1117"/>
      <c r="K71" s="1117"/>
    </row>
    <row r="73" spans="1:11" ht="17.25" thickBot="1" x14ac:dyDescent="0.3">
      <c r="A73" s="1117" t="s">
        <v>87</v>
      </c>
      <c r="B73" s="1117"/>
      <c r="C73" s="1117"/>
      <c r="D73" s="1117"/>
      <c r="E73" s="1117"/>
      <c r="F73" s="1117"/>
      <c r="G73" s="1117"/>
      <c r="H73" s="1117"/>
      <c r="I73" s="1117"/>
      <c r="J73" s="1117"/>
      <c r="K73" s="1117"/>
    </row>
    <row r="74" spans="1:11" x14ac:dyDescent="0.25">
      <c r="A74" s="773" t="s">
        <v>65</v>
      </c>
      <c r="B74" s="774"/>
      <c r="C74" s="774"/>
      <c r="D74" s="697" t="s">
        <v>41</v>
      </c>
      <c r="E74" s="698"/>
      <c r="F74" s="698"/>
      <c r="G74" s="698"/>
      <c r="H74" s="698"/>
      <c r="I74" s="698"/>
      <c r="J74" s="698"/>
      <c r="K74" s="699"/>
    </row>
    <row r="75" spans="1:11" x14ac:dyDescent="0.25">
      <c r="A75" s="775"/>
      <c r="B75" s="776"/>
      <c r="C75" s="776"/>
      <c r="D75" s="779" t="s">
        <v>66</v>
      </c>
      <c r="E75" s="780"/>
      <c r="F75" s="780"/>
      <c r="G75" s="653"/>
      <c r="H75" s="779" t="s">
        <v>67</v>
      </c>
      <c r="I75" s="780"/>
      <c r="J75" s="780"/>
      <c r="K75" s="653"/>
    </row>
    <row r="76" spans="1:11" ht="50.25" thickBot="1" x14ac:dyDescent="0.3">
      <c r="A76" s="777"/>
      <c r="B76" s="778"/>
      <c r="C76" s="778"/>
      <c r="D76" s="23" t="s">
        <v>458</v>
      </c>
      <c r="E76" s="23" t="s">
        <v>16</v>
      </c>
      <c r="F76" s="23" t="s">
        <v>17</v>
      </c>
      <c r="G76" s="534" t="s">
        <v>7</v>
      </c>
      <c r="H76" s="23" t="s">
        <v>458</v>
      </c>
      <c r="I76" s="23" t="s">
        <v>16</v>
      </c>
      <c r="J76" s="23" t="s">
        <v>17</v>
      </c>
      <c r="K76" s="522" t="s">
        <v>7</v>
      </c>
    </row>
    <row r="77" spans="1:11" x14ac:dyDescent="0.25">
      <c r="A77" s="681" t="s">
        <v>68</v>
      </c>
      <c r="B77" s="682"/>
      <c r="C77" s="685" t="s">
        <v>38</v>
      </c>
      <c r="D77" s="686"/>
      <c r="E77" s="686"/>
      <c r="F77" s="686"/>
      <c r="G77" s="686"/>
      <c r="H77" s="686"/>
      <c r="I77" s="686"/>
      <c r="J77" s="686"/>
      <c r="K77" s="687"/>
    </row>
    <row r="78" spans="1:11" x14ac:dyDescent="0.25">
      <c r="A78" s="683"/>
      <c r="B78" s="684"/>
      <c r="C78" s="781" t="s">
        <v>139</v>
      </c>
      <c r="D78" s="782"/>
      <c r="E78" s="782"/>
      <c r="F78" s="782"/>
      <c r="G78" s="782"/>
      <c r="H78" s="782"/>
      <c r="I78" s="782"/>
      <c r="J78" s="782"/>
      <c r="K78" s="783"/>
    </row>
    <row r="79" spans="1:11" x14ac:dyDescent="0.25">
      <c r="A79" s="1302">
        <v>1047</v>
      </c>
      <c r="B79" s="653" t="s">
        <v>1152</v>
      </c>
      <c r="C79" s="665" t="s">
        <v>72</v>
      </c>
      <c r="D79" s="666"/>
      <c r="E79" s="666"/>
      <c r="F79" s="666"/>
      <c r="G79" s="666"/>
      <c r="H79" s="666"/>
      <c r="I79" s="666"/>
      <c r="J79" s="666"/>
      <c r="K79" s="667"/>
    </row>
    <row r="80" spans="1:11" ht="17.25" thickBot="1" x14ac:dyDescent="0.3">
      <c r="A80" s="1303"/>
      <c r="B80" s="1129"/>
      <c r="C80" s="785" t="s">
        <v>140</v>
      </c>
      <c r="D80" s="786"/>
      <c r="E80" s="786"/>
      <c r="F80" s="786"/>
      <c r="G80" s="786"/>
      <c r="H80" s="786"/>
      <c r="I80" s="786"/>
      <c r="J80" s="786"/>
      <c r="K80" s="787"/>
    </row>
    <row r="81" spans="1:11" ht="33" x14ac:dyDescent="0.25">
      <c r="A81" s="1304" t="s">
        <v>92</v>
      </c>
      <c r="B81" s="1305"/>
      <c r="C81" s="1306" t="s">
        <v>141</v>
      </c>
      <c r="D81" s="1307">
        <v>1</v>
      </c>
      <c r="E81" s="1307">
        <v>1</v>
      </c>
      <c r="F81" s="1307">
        <v>1</v>
      </c>
      <c r="G81" s="1307">
        <v>1</v>
      </c>
      <c r="H81" s="1308"/>
      <c r="I81" s="1308"/>
      <c r="J81" s="1308"/>
      <c r="K81" s="1309"/>
    </row>
    <row r="82" spans="1:11" ht="33" customHeight="1" thickBot="1" x14ac:dyDescent="0.3">
      <c r="A82" s="1310" t="s">
        <v>95</v>
      </c>
      <c r="B82" s="1311"/>
      <c r="C82" s="1312"/>
      <c r="D82" s="1312"/>
      <c r="E82" s="1312"/>
      <c r="F82" s="1312"/>
      <c r="G82" s="534"/>
      <c r="H82" s="1313"/>
      <c r="I82" s="1313"/>
      <c r="J82" s="1313"/>
      <c r="K82" s="522"/>
    </row>
    <row r="83" spans="1:11" ht="62.25" customHeight="1" thickBot="1" x14ac:dyDescent="0.3">
      <c r="A83" s="1314" t="s">
        <v>107</v>
      </c>
      <c r="B83" s="1315"/>
      <c r="C83" s="1315"/>
      <c r="D83" s="1316"/>
      <c r="E83" s="1316"/>
      <c r="F83" s="1316"/>
      <c r="G83" s="526"/>
      <c r="H83" s="109">
        <f>Syunik!C28</f>
        <v>0</v>
      </c>
      <c r="I83" s="109">
        <f>Syunik!D28</f>
        <v>0</v>
      </c>
      <c r="J83" s="109">
        <f>Syunik!E28</f>
        <v>5000</v>
      </c>
      <c r="K83" s="109">
        <f>Syunik!F28</f>
        <v>5000</v>
      </c>
    </row>
    <row r="84" spans="1:11" ht="44.25" customHeight="1" thickBot="1" x14ac:dyDescent="0.3">
      <c r="A84" s="768" t="s">
        <v>108</v>
      </c>
      <c r="B84" s="769"/>
      <c r="C84" s="1407">
        <f>K83</f>
        <v>5000</v>
      </c>
      <c r="D84" s="1407"/>
      <c r="E84" s="1407"/>
      <c r="F84" s="1407"/>
      <c r="G84" s="526"/>
      <c r="H84" s="527"/>
      <c r="I84" s="527"/>
      <c r="J84" s="527"/>
      <c r="K84" s="525"/>
    </row>
    <row r="85" spans="1:11" ht="95.25" customHeight="1" thickBot="1" x14ac:dyDescent="0.3">
      <c r="A85" s="768" t="s">
        <v>109</v>
      </c>
      <c r="B85" s="769"/>
      <c r="C85" s="1300"/>
      <c r="D85" s="1300"/>
      <c r="E85" s="1300"/>
      <c r="F85" s="1300"/>
      <c r="G85" s="526"/>
      <c r="H85" s="527"/>
      <c r="I85" s="527"/>
      <c r="J85" s="527"/>
      <c r="K85" s="525"/>
    </row>
    <row r="86" spans="1:11" ht="28.5" customHeight="1" x14ac:dyDescent="0.25">
      <c r="A86" s="631" t="s">
        <v>80</v>
      </c>
      <c r="B86" s="632"/>
      <c r="C86" s="1408"/>
      <c r="D86" s="1408"/>
      <c r="E86" s="1408"/>
      <c r="F86" s="1408"/>
      <c r="G86" s="632"/>
      <c r="H86" s="633"/>
      <c r="I86" s="633"/>
      <c r="J86" s="633"/>
      <c r="K86" s="634"/>
    </row>
    <row r="87" spans="1:11" ht="15.75" customHeight="1" thickBot="1" x14ac:dyDescent="0.35">
      <c r="A87" s="1122" t="s">
        <v>1176</v>
      </c>
      <c r="B87" s="1123"/>
      <c r="C87" s="1123"/>
      <c r="D87" s="1123"/>
      <c r="E87" s="1123"/>
      <c r="F87" s="1123"/>
      <c r="G87" s="1123"/>
      <c r="H87" s="1123"/>
      <c r="I87" s="1123"/>
      <c r="J87" s="1123"/>
      <c r="K87" s="1124"/>
    </row>
    <row r="88" spans="1:11" ht="26.25" customHeight="1" x14ac:dyDescent="0.25">
      <c r="A88" s="631" t="s">
        <v>81</v>
      </c>
      <c r="B88" s="632"/>
      <c r="C88" s="632"/>
      <c r="D88" s="632"/>
      <c r="E88" s="632"/>
      <c r="F88" s="632"/>
      <c r="G88" s="632"/>
      <c r="H88" s="633"/>
      <c r="I88" s="633"/>
      <c r="J88" s="633"/>
      <c r="K88" s="634"/>
    </row>
    <row r="89" spans="1:11" ht="27.75" customHeight="1" thickBot="1" x14ac:dyDescent="0.35">
      <c r="A89" s="1122" t="s">
        <v>1177</v>
      </c>
      <c r="B89" s="1123"/>
      <c r="C89" s="1123"/>
      <c r="D89" s="1123"/>
      <c r="E89" s="1123"/>
      <c r="F89" s="1123"/>
      <c r="G89" s="1123"/>
      <c r="H89" s="1123"/>
      <c r="I89" s="1123"/>
      <c r="J89" s="1123"/>
      <c r="K89" s="1124"/>
    </row>
    <row r="90" spans="1:11" x14ac:dyDescent="0.25">
      <c r="A90" s="1370" t="s">
        <v>68</v>
      </c>
      <c r="B90" s="1371"/>
      <c r="C90" s="1372" t="s">
        <v>38</v>
      </c>
      <c r="D90" s="1374"/>
      <c r="E90" s="1374"/>
      <c r="F90" s="1374"/>
      <c r="G90" s="1374"/>
      <c r="H90" s="1374"/>
      <c r="I90" s="1374"/>
      <c r="J90" s="1374"/>
      <c r="K90" s="1375"/>
    </row>
    <row r="91" spans="1:11" x14ac:dyDescent="0.25">
      <c r="A91" s="1376"/>
      <c r="B91" s="1377"/>
      <c r="C91" s="1378" t="s">
        <v>88</v>
      </c>
      <c r="D91" s="1379"/>
      <c r="E91" s="1379"/>
      <c r="F91" s="1379"/>
      <c r="G91" s="1380"/>
      <c r="H91" s="1380"/>
      <c r="I91" s="1380"/>
      <c r="J91" s="1380"/>
      <c r="K91" s="1381"/>
    </row>
    <row r="92" spans="1:11" ht="17.25" thickBot="1" x14ac:dyDescent="0.3">
      <c r="A92" s="1382"/>
      <c r="B92" s="1383"/>
      <c r="C92" s="1384" t="s">
        <v>89</v>
      </c>
      <c r="D92" s="1373"/>
      <c r="E92" s="1373"/>
      <c r="F92" s="1373"/>
      <c r="G92" s="1385"/>
      <c r="H92" s="1385"/>
      <c r="I92" s="1385"/>
      <c r="J92" s="1385"/>
      <c r="K92" s="1386"/>
    </row>
    <row r="93" spans="1:11" ht="30" customHeight="1" thickBot="1" x14ac:dyDescent="0.3">
      <c r="A93" s="1409">
        <v>1047</v>
      </c>
      <c r="B93" s="1221" t="s">
        <v>1153</v>
      </c>
      <c r="C93" s="1389" t="s">
        <v>971</v>
      </c>
      <c r="D93" s="1390"/>
      <c r="E93" s="1390"/>
      <c r="F93" s="1390"/>
      <c r="G93" s="1390"/>
      <c r="H93" s="1390"/>
      <c r="I93" s="1390"/>
      <c r="J93" s="1390"/>
      <c r="K93" s="1391"/>
    </row>
    <row r="94" spans="1:11" ht="66.75" thickBot="1" x14ac:dyDescent="0.3">
      <c r="A94" s="1326" t="s">
        <v>92</v>
      </c>
      <c r="B94" s="1430"/>
      <c r="C94" s="1412" t="s">
        <v>93</v>
      </c>
      <c r="D94" s="1221">
        <v>2</v>
      </c>
      <c r="E94" s="1221">
        <v>6</v>
      </c>
      <c r="F94" s="1221">
        <v>8</v>
      </c>
      <c r="G94" s="1221">
        <v>8</v>
      </c>
      <c r="H94" s="1221"/>
      <c r="I94" s="1221"/>
      <c r="J94" s="1221"/>
      <c r="K94" s="1221"/>
    </row>
    <row r="95" spans="1:11" ht="50.25" thickBot="1" x14ac:dyDescent="0.3">
      <c r="A95" s="1328"/>
      <c r="B95" s="1431"/>
      <c r="C95" s="1412" t="s">
        <v>94</v>
      </c>
      <c r="D95" s="1432">
        <v>1100</v>
      </c>
      <c r="E95" s="1432">
        <v>3300</v>
      </c>
      <c r="F95" s="1432">
        <v>4412</v>
      </c>
      <c r="G95" s="1432">
        <v>4412</v>
      </c>
      <c r="H95" s="1221"/>
      <c r="I95" s="1221"/>
      <c r="J95" s="1221"/>
      <c r="K95" s="1221"/>
    </row>
    <row r="96" spans="1:11" ht="83.25" thickBot="1" x14ac:dyDescent="0.3">
      <c r="A96" s="1328"/>
      <c r="B96" s="1431"/>
      <c r="C96" s="1412" t="s">
        <v>972</v>
      </c>
      <c r="D96" s="1433">
        <v>15</v>
      </c>
      <c r="E96" s="1433">
        <v>15</v>
      </c>
      <c r="F96" s="1433">
        <v>15</v>
      </c>
      <c r="G96" s="1433">
        <v>15</v>
      </c>
      <c r="H96" s="1221"/>
      <c r="I96" s="1221"/>
      <c r="J96" s="1221"/>
      <c r="K96" s="1221"/>
    </row>
    <row r="97" spans="1:11" ht="83.25" thickBot="1" x14ac:dyDescent="0.3">
      <c r="A97" s="1330"/>
      <c r="B97" s="1332"/>
      <c r="C97" s="1412" t="s">
        <v>973</v>
      </c>
      <c r="D97" s="1433">
        <v>8</v>
      </c>
      <c r="E97" s="1433">
        <v>8</v>
      </c>
      <c r="F97" s="1433">
        <v>8</v>
      </c>
      <c r="G97" s="1433">
        <v>8</v>
      </c>
      <c r="H97" s="1221"/>
      <c r="I97" s="1221"/>
      <c r="J97" s="1221"/>
      <c r="K97" s="1221"/>
    </row>
    <row r="98" spans="1:11" ht="17.25" thickBot="1" x14ac:dyDescent="0.3">
      <c r="A98" s="1398" t="s">
        <v>95</v>
      </c>
      <c r="B98" s="1400"/>
      <c r="C98" s="1412"/>
      <c r="D98" s="1412"/>
      <c r="E98" s="1412"/>
      <c r="F98" s="1412"/>
      <c r="G98" s="1221"/>
      <c r="H98" s="1221"/>
      <c r="I98" s="1221"/>
      <c r="J98" s="1221"/>
      <c r="K98" s="1221"/>
    </row>
    <row r="99" spans="1:11" ht="53.25" customHeight="1" thickBot="1" x14ac:dyDescent="0.3">
      <c r="A99" s="1398" t="s">
        <v>96</v>
      </c>
      <c r="B99" s="1399"/>
      <c r="C99" s="1400"/>
      <c r="D99" s="1412"/>
      <c r="E99" s="1412"/>
      <c r="F99" s="1412"/>
      <c r="G99" s="1221"/>
      <c r="H99" s="193">
        <f>SUM(Syunik!C23:C26)</f>
        <v>25000</v>
      </c>
      <c r="I99" s="193">
        <f>SUM(Syunik!D23:D26)</f>
        <v>82000</v>
      </c>
      <c r="J99" s="193">
        <f>SUM(Syunik!E23:E26)</f>
        <v>82000</v>
      </c>
      <c r="K99" s="193">
        <f>SUM(Syunik!F23:F26)</f>
        <v>82000</v>
      </c>
    </row>
    <row r="100" spans="1:11" ht="40.5" customHeight="1" thickBot="1" x14ac:dyDescent="0.3">
      <c r="A100" s="1398" t="s">
        <v>97</v>
      </c>
      <c r="B100" s="1400"/>
      <c r="C100" s="193">
        <f>K99</f>
        <v>82000</v>
      </c>
      <c r="D100" s="1415"/>
      <c r="E100" s="1415"/>
      <c r="F100" s="1415"/>
      <c r="G100" s="1221"/>
      <c r="H100" s="1221"/>
      <c r="I100" s="1221"/>
      <c r="J100" s="1221"/>
      <c r="K100" s="1221"/>
    </row>
    <row r="101" spans="1:11" ht="91.5" customHeight="1" thickBot="1" x14ac:dyDescent="0.3">
      <c r="A101" s="1398" t="s">
        <v>98</v>
      </c>
      <c r="B101" s="1400"/>
      <c r="C101" s="1412"/>
      <c r="D101" s="1412"/>
      <c r="E101" s="1412"/>
      <c r="F101" s="1412"/>
      <c r="G101" s="1221"/>
      <c r="H101" s="1221"/>
      <c r="I101" s="1221"/>
      <c r="J101" s="1221"/>
      <c r="K101" s="1221"/>
    </row>
    <row r="102" spans="1:11" ht="41.25" customHeight="1" thickBot="1" x14ac:dyDescent="0.3">
      <c r="A102" s="1404" t="s">
        <v>80</v>
      </c>
      <c r="B102" s="1396"/>
      <c r="C102" s="1396"/>
      <c r="D102" s="1396"/>
      <c r="E102" s="1396"/>
      <c r="F102" s="1396"/>
      <c r="G102" s="1396"/>
      <c r="H102" s="1396"/>
      <c r="I102" s="1396"/>
      <c r="J102" s="1396"/>
      <c r="K102" s="1397"/>
    </row>
    <row r="103" spans="1:11" ht="36.75" customHeight="1" thickBot="1" x14ac:dyDescent="0.35">
      <c r="A103" s="1122" t="s">
        <v>1176</v>
      </c>
      <c r="B103" s="1123"/>
      <c r="C103" s="1123"/>
      <c r="D103" s="1123"/>
      <c r="E103" s="1123"/>
      <c r="F103" s="1123"/>
      <c r="G103" s="1123"/>
      <c r="H103" s="1123"/>
      <c r="I103" s="1123"/>
      <c r="J103" s="1123"/>
      <c r="K103" s="1124"/>
    </row>
    <row r="104" spans="1:11" ht="30.75" customHeight="1" thickBot="1" x14ac:dyDescent="0.3">
      <c r="A104" s="1404" t="s">
        <v>81</v>
      </c>
      <c r="B104" s="1396"/>
      <c r="C104" s="1396"/>
      <c r="D104" s="1396"/>
      <c r="E104" s="1396"/>
      <c r="F104" s="1396"/>
      <c r="G104" s="1396"/>
      <c r="H104" s="1396"/>
      <c r="I104" s="1396"/>
      <c r="J104" s="1396"/>
      <c r="K104" s="1397"/>
    </row>
    <row r="105" spans="1:11" ht="30.75" customHeight="1" thickBot="1" x14ac:dyDescent="0.35">
      <c r="A105" s="1122" t="s">
        <v>1177</v>
      </c>
      <c r="B105" s="1123"/>
      <c r="C105" s="1123"/>
      <c r="D105" s="1123"/>
      <c r="E105" s="1123"/>
      <c r="F105" s="1123"/>
      <c r="G105" s="1123"/>
      <c r="H105" s="1123"/>
      <c r="I105" s="1123"/>
      <c r="J105" s="1123"/>
      <c r="K105" s="1124"/>
    </row>
    <row r="106" spans="1:11" x14ac:dyDescent="0.25">
      <c r="A106" s="1370" t="s">
        <v>68</v>
      </c>
      <c r="B106" s="1371"/>
      <c r="C106" s="1372" t="s">
        <v>38</v>
      </c>
      <c r="D106" s="1374"/>
      <c r="E106" s="1374"/>
      <c r="F106" s="1374"/>
      <c r="G106" s="1374"/>
      <c r="H106" s="1374"/>
      <c r="I106" s="1374"/>
      <c r="J106" s="1374"/>
      <c r="K106" s="1375"/>
    </row>
    <row r="107" spans="1:11" x14ac:dyDescent="0.25">
      <c r="A107" s="1376"/>
      <c r="B107" s="1377"/>
      <c r="C107" s="1378" t="s">
        <v>134</v>
      </c>
      <c r="D107" s="1379"/>
      <c r="E107" s="1379"/>
      <c r="F107" s="1379"/>
      <c r="G107" s="1380"/>
      <c r="H107" s="1380"/>
      <c r="I107" s="1380"/>
      <c r="J107" s="1380"/>
      <c r="K107" s="1381"/>
    </row>
    <row r="108" spans="1:11" ht="17.25" thickBot="1" x14ac:dyDescent="0.3">
      <c r="A108" s="1382"/>
      <c r="B108" s="1383"/>
      <c r="C108" s="1384" t="s">
        <v>89</v>
      </c>
      <c r="D108" s="1373"/>
      <c r="E108" s="1373"/>
      <c r="F108" s="1373"/>
      <c r="G108" s="1385"/>
      <c r="H108" s="1385"/>
      <c r="I108" s="1385"/>
      <c r="J108" s="1385"/>
      <c r="K108" s="1386"/>
    </row>
    <row r="109" spans="1:11" ht="17.25" thickBot="1" x14ac:dyDescent="0.3">
      <c r="A109" s="1409">
        <v>1047</v>
      </c>
      <c r="B109" s="1221" t="s">
        <v>1154</v>
      </c>
      <c r="C109" s="1389" t="s">
        <v>135</v>
      </c>
      <c r="D109" s="1390"/>
      <c r="E109" s="1390"/>
      <c r="F109" s="1390"/>
      <c r="G109" s="1390"/>
      <c r="H109" s="1390"/>
      <c r="I109" s="1390"/>
      <c r="J109" s="1390"/>
      <c r="K109" s="1391"/>
    </row>
    <row r="110" spans="1:11" ht="50.25" thickBot="1" x14ac:dyDescent="0.35">
      <c r="A110" s="1398" t="s">
        <v>92</v>
      </c>
      <c r="B110" s="1400"/>
      <c r="C110" s="1220" t="s">
        <v>974</v>
      </c>
      <c r="D110" s="1221">
        <v>2.7629999999999999</v>
      </c>
      <c r="E110" s="1221">
        <v>2.7629999999999999</v>
      </c>
      <c r="F110" s="1221">
        <v>2.7629999999999999</v>
      </c>
      <c r="G110" s="1221">
        <v>2.7629999999999999</v>
      </c>
      <c r="H110" s="1221"/>
      <c r="I110" s="1221"/>
      <c r="J110" s="1221"/>
      <c r="K110" s="1221"/>
    </row>
    <row r="111" spans="1:11" ht="26.25" customHeight="1" thickBot="1" x14ac:dyDescent="0.3">
      <c r="A111" s="1398" t="s">
        <v>95</v>
      </c>
      <c r="B111" s="1400"/>
      <c r="C111" s="1412"/>
      <c r="D111" s="1412"/>
      <c r="E111" s="1412"/>
      <c r="F111" s="1412"/>
      <c r="G111" s="1221"/>
      <c r="H111" s="1221"/>
      <c r="I111" s="1221"/>
      <c r="J111" s="1221"/>
      <c r="K111" s="1221"/>
    </row>
    <row r="112" spans="1:11" ht="64.5" customHeight="1" thickBot="1" x14ac:dyDescent="0.3">
      <c r="A112" s="1398" t="s">
        <v>96</v>
      </c>
      <c r="B112" s="1399"/>
      <c r="C112" s="1400"/>
      <c r="D112" s="1412"/>
      <c r="E112" s="1412"/>
      <c r="F112" s="1412"/>
      <c r="G112" s="1221"/>
      <c r="H112" s="117">
        <f>SUM(Syunik!C10,Syunik!C13:C16)</f>
        <v>133079.17500000002</v>
      </c>
      <c r="I112" s="117">
        <f>SUM(Syunik!D10,Syunik!D13:D16)</f>
        <v>235316.7</v>
      </c>
      <c r="J112" s="117">
        <f>SUM(Syunik!E10,Syunik!E13:E16)</f>
        <v>235316.7</v>
      </c>
      <c r="K112" s="117">
        <f>SUM(Syunik!F10,Syunik!F13:F16)</f>
        <v>235316.7</v>
      </c>
    </row>
    <row r="113" spans="1:11" ht="39.75" customHeight="1" thickBot="1" x14ac:dyDescent="0.3">
      <c r="A113" s="1398" t="s">
        <v>97</v>
      </c>
      <c r="B113" s="1400"/>
      <c r="C113" s="117">
        <f>K112</f>
        <v>235316.7</v>
      </c>
      <c r="D113" s="117"/>
      <c r="E113" s="117"/>
      <c r="F113" s="117"/>
      <c r="G113" s="1221"/>
      <c r="H113" s="1221"/>
      <c r="I113" s="1221"/>
      <c r="J113" s="1221"/>
      <c r="K113" s="1221"/>
    </row>
    <row r="114" spans="1:11" ht="91.5" customHeight="1" thickBot="1" x14ac:dyDescent="0.3">
      <c r="A114" s="1398" t="s">
        <v>98</v>
      </c>
      <c r="B114" s="1400"/>
      <c r="C114" s="1412"/>
      <c r="D114" s="1412"/>
      <c r="E114" s="1412"/>
      <c r="F114" s="1412"/>
      <c r="G114" s="1221"/>
      <c r="H114" s="1221"/>
      <c r="I114" s="1221"/>
      <c r="J114" s="1221"/>
      <c r="K114" s="1221"/>
    </row>
    <row r="115" spans="1:11" x14ac:dyDescent="0.25">
      <c r="A115" s="1417" t="s">
        <v>80</v>
      </c>
      <c r="B115" s="1418"/>
      <c r="C115" s="1418"/>
      <c r="D115" s="1418"/>
      <c r="E115" s="1418"/>
      <c r="F115" s="1418"/>
      <c r="G115" s="1418"/>
      <c r="H115" s="1418"/>
      <c r="I115" s="1418"/>
      <c r="J115" s="1418"/>
      <c r="K115" s="1419"/>
    </row>
    <row r="116" spans="1:11" ht="15.75" customHeight="1" thickBot="1" x14ac:dyDescent="0.35">
      <c r="A116" s="1122" t="s">
        <v>1176</v>
      </c>
      <c r="B116" s="1123"/>
      <c r="C116" s="1123"/>
      <c r="D116" s="1123"/>
      <c r="E116" s="1123"/>
      <c r="F116" s="1123"/>
      <c r="G116" s="1123"/>
      <c r="H116" s="1123"/>
      <c r="I116" s="1123"/>
      <c r="J116" s="1123"/>
      <c r="K116" s="1124"/>
    </row>
    <row r="117" spans="1:11" ht="25.5" customHeight="1" x14ac:dyDescent="0.25">
      <c r="A117" s="1417" t="s">
        <v>81</v>
      </c>
      <c r="B117" s="1418"/>
      <c r="C117" s="1418"/>
      <c r="D117" s="1418"/>
      <c r="E117" s="1418"/>
      <c r="F117" s="1418"/>
      <c r="G117" s="1418"/>
      <c r="H117" s="1418"/>
      <c r="I117" s="1418"/>
      <c r="J117" s="1418"/>
      <c r="K117" s="1419"/>
    </row>
    <row r="118" spans="1:11" ht="27" customHeight="1" thickBot="1" x14ac:dyDescent="0.35">
      <c r="A118" s="1122" t="s">
        <v>1177</v>
      </c>
      <c r="B118" s="1123"/>
      <c r="C118" s="1123"/>
      <c r="D118" s="1123"/>
      <c r="E118" s="1123"/>
      <c r="F118" s="1123"/>
      <c r="G118" s="1123"/>
      <c r="H118" s="1123"/>
      <c r="I118" s="1123"/>
      <c r="J118" s="1123"/>
      <c r="K118" s="1124"/>
    </row>
    <row r="119" spans="1:11" x14ac:dyDescent="0.25">
      <c r="A119" s="1145" t="s">
        <v>68</v>
      </c>
      <c r="B119" s="1146"/>
      <c r="C119" s="1147" t="s">
        <v>38</v>
      </c>
      <c r="D119" s="1148"/>
      <c r="E119" s="1148"/>
      <c r="F119" s="1148"/>
      <c r="G119" s="1148"/>
      <c r="H119" s="1148"/>
      <c r="I119" s="1148"/>
      <c r="J119" s="1148"/>
      <c r="K119" s="1149"/>
    </row>
    <row r="120" spans="1:11" x14ac:dyDescent="0.25">
      <c r="A120" s="1150"/>
      <c r="B120" s="1151"/>
      <c r="C120" s="1152" t="s">
        <v>102</v>
      </c>
      <c r="D120" s="1153"/>
      <c r="E120" s="1153"/>
      <c r="F120" s="1153"/>
      <c r="G120" s="1153"/>
      <c r="H120" s="1153"/>
      <c r="I120" s="1153"/>
      <c r="J120" s="1153"/>
      <c r="K120" s="1154"/>
    </row>
    <row r="121" spans="1:11" x14ac:dyDescent="0.25">
      <c r="A121" s="784">
        <v>1047</v>
      </c>
      <c r="B121" s="1155" t="s">
        <v>1155</v>
      </c>
      <c r="C121" s="1234" t="s">
        <v>72</v>
      </c>
      <c r="D121" s="1235"/>
      <c r="E121" s="1235"/>
      <c r="F121" s="1235"/>
      <c r="G121" s="1235"/>
      <c r="H121" s="1235"/>
      <c r="I121" s="1235"/>
      <c r="J121" s="1235"/>
      <c r="K121" s="1236"/>
    </row>
    <row r="122" spans="1:11" ht="45" customHeight="1" thickBot="1" x14ac:dyDescent="0.3">
      <c r="A122" s="1293"/>
      <c r="B122" s="1233"/>
      <c r="C122" s="1238" t="s">
        <v>104</v>
      </c>
      <c r="D122" s="1239"/>
      <c r="E122" s="1239"/>
      <c r="F122" s="1239"/>
      <c r="G122" s="1239"/>
      <c r="H122" s="1239"/>
      <c r="I122" s="1239"/>
      <c r="J122" s="1239"/>
      <c r="K122" s="1240"/>
    </row>
    <row r="123" spans="1:11" ht="66" x14ac:dyDescent="0.25">
      <c r="A123" s="1241" t="s">
        <v>92</v>
      </c>
      <c r="B123" s="1242"/>
      <c r="C123" s="1243" t="s">
        <v>105</v>
      </c>
      <c r="D123" s="429">
        <v>2</v>
      </c>
      <c r="E123" s="429">
        <v>2</v>
      </c>
      <c r="F123" s="429">
        <v>2</v>
      </c>
      <c r="G123" s="429">
        <v>2</v>
      </c>
      <c r="H123" s="1263"/>
      <c r="I123" s="1263"/>
      <c r="J123" s="1263"/>
      <c r="K123" s="1245"/>
    </row>
    <row r="124" spans="1:11" ht="93.75" customHeight="1" thickBot="1" x14ac:dyDescent="0.3">
      <c r="A124" s="1246" t="s">
        <v>95</v>
      </c>
      <c r="B124" s="1247"/>
      <c r="C124" s="1248" t="s">
        <v>106</v>
      </c>
      <c r="D124" s="1248"/>
      <c r="E124" s="1248"/>
      <c r="F124" s="1248"/>
      <c r="G124" s="1249"/>
      <c r="H124" s="1250"/>
      <c r="I124" s="1250"/>
      <c r="J124" s="1250"/>
      <c r="K124" s="1251"/>
    </row>
    <row r="125" spans="1:11" ht="66" customHeight="1" thickBot="1" x14ac:dyDescent="0.3">
      <c r="A125" s="1252" t="s">
        <v>107</v>
      </c>
      <c r="B125" s="1253"/>
      <c r="C125" s="1253"/>
      <c r="D125" s="1254"/>
      <c r="E125" s="1254"/>
      <c r="F125" s="1254"/>
      <c r="G125" s="1255"/>
      <c r="H125" s="256">
        <f>Syunik!C41</f>
        <v>1500</v>
      </c>
      <c r="I125" s="256">
        <f>Syunik!D41</f>
        <v>1500</v>
      </c>
      <c r="J125" s="256">
        <f>Syunik!E41</f>
        <v>1500</v>
      </c>
      <c r="K125" s="256">
        <f>Syunik!F41</f>
        <v>1500</v>
      </c>
    </row>
    <row r="126" spans="1:11" ht="46.5" customHeight="1" thickBot="1" x14ac:dyDescent="0.3">
      <c r="A126" s="1257" t="s">
        <v>108</v>
      </c>
      <c r="B126" s="1258"/>
      <c r="C126" s="256">
        <f>K125</f>
        <v>1500</v>
      </c>
      <c r="D126" s="1264"/>
      <c r="E126" s="1264"/>
      <c r="F126" s="1264"/>
      <c r="G126" s="1255"/>
      <c r="H126" s="1260"/>
      <c r="I126" s="1260"/>
      <c r="J126" s="1260"/>
      <c r="K126" s="1261"/>
    </row>
    <row r="127" spans="1:11" ht="100.5" customHeight="1" thickBot="1" x14ac:dyDescent="0.3">
      <c r="A127" s="1257" t="s">
        <v>109</v>
      </c>
      <c r="B127" s="1258"/>
      <c r="C127" s="1262"/>
      <c r="D127" s="1262"/>
      <c r="E127" s="1262"/>
      <c r="F127" s="1262"/>
      <c r="G127" s="1255"/>
      <c r="H127" s="1260"/>
      <c r="I127" s="1260"/>
      <c r="J127" s="1260"/>
      <c r="K127" s="1261"/>
    </row>
    <row r="128" spans="1:11" x14ac:dyDescent="0.25">
      <c r="A128" s="1187" t="s">
        <v>80</v>
      </c>
      <c r="B128" s="1188"/>
      <c r="C128" s="1188"/>
      <c r="D128" s="1188"/>
      <c r="E128" s="1188"/>
      <c r="F128" s="1188"/>
      <c r="G128" s="1188"/>
      <c r="H128" s="1189"/>
      <c r="I128" s="1189"/>
      <c r="J128" s="1189"/>
      <c r="K128" s="1190"/>
    </row>
    <row r="129" spans="1:11" ht="15.75" customHeight="1" thickBot="1" x14ac:dyDescent="0.35">
      <c r="A129" s="1122" t="s">
        <v>1176</v>
      </c>
      <c r="B129" s="1123"/>
      <c r="C129" s="1123"/>
      <c r="D129" s="1123"/>
      <c r="E129" s="1123"/>
      <c r="F129" s="1123"/>
      <c r="G129" s="1123"/>
      <c r="H129" s="1123"/>
      <c r="I129" s="1123"/>
      <c r="J129" s="1123"/>
      <c r="K129" s="1124"/>
    </row>
    <row r="130" spans="1:11" x14ac:dyDescent="0.25">
      <c r="A130" s="1187" t="s">
        <v>81</v>
      </c>
      <c r="B130" s="1188"/>
      <c r="C130" s="1188"/>
      <c r="D130" s="1188"/>
      <c r="E130" s="1188"/>
      <c r="F130" s="1188"/>
      <c r="G130" s="1188"/>
      <c r="H130" s="1189"/>
      <c r="I130" s="1189"/>
      <c r="J130" s="1189"/>
      <c r="K130" s="1190"/>
    </row>
    <row r="131" spans="1:11" ht="15.75" customHeight="1" thickBot="1" x14ac:dyDescent="0.35">
      <c r="A131" s="1122" t="s">
        <v>1177</v>
      </c>
      <c r="B131" s="1123"/>
      <c r="C131" s="1123"/>
      <c r="D131" s="1123"/>
      <c r="E131" s="1123"/>
      <c r="F131" s="1123"/>
      <c r="G131" s="1123"/>
      <c r="H131" s="1123"/>
      <c r="I131" s="1123"/>
      <c r="J131" s="1123"/>
      <c r="K131" s="1124"/>
    </row>
  </sheetData>
  <mergeCells count="146">
    <mergeCell ref="A34:K34"/>
    <mergeCell ref="A35:K35"/>
    <mergeCell ref="A36:K36"/>
    <mergeCell ref="A1:K1"/>
    <mergeCell ref="A3:K3"/>
    <mergeCell ref="A4:K4"/>
    <mergeCell ref="A6:K6"/>
    <mergeCell ref="A8:C10"/>
    <mergeCell ref="D8:K8"/>
    <mergeCell ref="D9:G9"/>
    <mergeCell ref="H9:K9"/>
    <mergeCell ref="A18:K18"/>
    <mergeCell ref="A19:K19"/>
    <mergeCell ref="A20:K20"/>
    <mergeCell ref="A21:K21"/>
    <mergeCell ref="A22:K22"/>
    <mergeCell ref="A23:K23"/>
    <mergeCell ref="A38:K38"/>
    <mergeCell ref="A11:B12"/>
    <mergeCell ref="C11:K11"/>
    <mergeCell ref="C12:K12"/>
    <mergeCell ref="A13:A14"/>
    <mergeCell ref="B13:B14"/>
    <mergeCell ref="C13:K13"/>
    <mergeCell ref="C14:K14"/>
    <mergeCell ref="A15:B15"/>
    <mergeCell ref="A16:B16"/>
    <mergeCell ref="A17:C17"/>
    <mergeCell ref="A24:B25"/>
    <mergeCell ref="C24:K24"/>
    <mergeCell ref="C25:K25"/>
    <mergeCell ref="A26:A27"/>
    <mergeCell ref="B26:B27"/>
    <mergeCell ref="C26:K26"/>
    <mergeCell ref="C27:K27"/>
    <mergeCell ref="A28:B28"/>
    <mergeCell ref="A29:B29"/>
    <mergeCell ref="A30:C30"/>
    <mergeCell ref="A31:K31"/>
    <mergeCell ref="A32:K32"/>
    <mergeCell ref="A33:K33"/>
    <mergeCell ref="A59:A60"/>
    <mergeCell ref="B59:B60"/>
    <mergeCell ref="A51:B51"/>
    <mergeCell ref="A52:B52"/>
    <mergeCell ref="C58:K58"/>
    <mergeCell ref="C59:K59"/>
    <mergeCell ref="C60:K60"/>
    <mergeCell ref="A40:C42"/>
    <mergeCell ref="D40:K40"/>
    <mergeCell ref="D41:G41"/>
    <mergeCell ref="H41:K41"/>
    <mergeCell ref="A43:B44"/>
    <mergeCell ref="C43:K43"/>
    <mergeCell ref="C44:K44"/>
    <mergeCell ref="A45:A46"/>
    <mergeCell ref="B45:B46"/>
    <mergeCell ref="C45:K45"/>
    <mergeCell ref="C46:K46"/>
    <mergeCell ref="A47:B47"/>
    <mergeCell ref="A48:K48"/>
    <mergeCell ref="A49:K49"/>
    <mergeCell ref="A50:K50"/>
    <mergeCell ref="C51:K51"/>
    <mergeCell ref="A53:K53"/>
    <mergeCell ref="A82:B82"/>
    <mergeCell ref="A77:B78"/>
    <mergeCell ref="A73:K73"/>
    <mergeCell ref="A74:C76"/>
    <mergeCell ref="D74:K74"/>
    <mergeCell ref="D75:G75"/>
    <mergeCell ref="H75:K75"/>
    <mergeCell ref="C77:K77"/>
    <mergeCell ref="C78:K78"/>
    <mergeCell ref="A79:A80"/>
    <mergeCell ref="B79:B80"/>
    <mergeCell ref="C106:K106"/>
    <mergeCell ref="C107:K107"/>
    <mergeCell ref="C108:K108"/>
    <mergeCell ref="C109:K109"/>
    <mergeCell ref="A110:B110"/>
    <mergeCell ref="A111:B111"/>
    <mergeCell ref="A88:K88"/>
    <mergeCell ref="A89:K89"/>
    <mergeCell ref="A90:B92"/>
    <mergeCell ref="C90:K90"/>
    <mergeCell ref="C91:K91"/>
    <mergeCell ref="C92:K92"/>
    <mergeCell ref="C93:K93"/>
    <mergeCell ref="A98:B98"/>
    <mergeCell ref="A99:C99"/>
    <mergeCell ref="A100:B100"/>
    <mergeCell ref="A101:B101"/>
    <mergeCell ref="A102:K102"/>
    <mergeCell ref="A103:K103"/>
    <mergeCell ref="A104:K104"/>
    <mergeCell ref="A105:K105"/>
    <mergeCell ref="A106:B108"/>
    <mergeCell ref="A94:B97"/>
    <mergeCell ref="A54:K54"/>
    <mergeCell ref="A55:K55"/>
    <mergeCell ref="A56:K56"/>
    <mergeCell ref="C57:K57"/>
    <mergeCell ref="A57:B58"/>
    <mergeCell ref="A84:B84"/>
    <mergeCell ref="A85:B85"/>
    <mergeCell ref="A86:K86"/>
    <mergeCell ref="A87:K87"/>
    <mergeCell ref="C79:K79"/>
    <mergeCell ref="C80:K80"/>
    <mergeCell ref="A83:C83"/>
    <mergeCell ref="A61:B61"/>
    <mergeCell ref="A64:B64"/>
    <mergeCell ref="A65:B65"/>
    <mergeCell ref="A62:K62"/>
    <mergeCell ref="A63:K63"/>
    <mergeCell ref="C64:K64"/>
    <mergeCell ref="A66:K66"/>
    <mergeCell ref="A67:K67"/>
    <mergeCell ref="A68:K68"/>
    <mergeCell ref="A69:K69"/>
    <mergeCell ref="A71:K71"/>
    <mergeCell ref="A81:B81"/>
    <mergeCell ref="A114:B114"/>
    <mergeCell ref="A115:K115"/>
    <mergeCell ref="A116:K116"/>
    <mergeCell ref="A117:K117"/>
    <mergeCell ref="A118:K118"/>
    <mergeCell ref="A119:B120"/>
    <mergeCell ref="C119:K119"/>
    <mergeCell ref="C120:K120"/>
    <mergeCell ref="A112:C112"/>
    <mergeCell ref="A113:B113"/>
    <mergeCell ref="A128:K128"/>
    <mergeCell ref="A129:K129"/>
    <mergeCell ref="A130:K130"/>
    <mergeCell ref="A131:K131"/>
    <mergeCell ref="A121:A122"/>
    <mergeCell ref="B121:B122"/>
    <mergeCell ref="C121:K121"/>
    <mergeCell ref="C122:K122"/>
    <mergeCell ref="A123:B123"/>
    <mergeCell ref="A124:B124"/>
    <mergeCell ref="A125:C125"/>
    <mergeCell ref="A126:B126"/>
    <mergeCell ref="A127:B127"/>
  </mergeCells>
  <pageMargins left="0.23622047244094499" right="0.23622047244094499" top="0.15748031496063" bottom="0.196850393700787" header="0.196850393700787" footer="0.31496062992126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B1" workbookViewId="0">
      <selection activeCell="B12" sqref="B12"/>
    </sheetView>
  </sheetViews>
  <sheetFormatPr defaultRowHeight="15" x14ac:dyDescent="0.25"/>
  <cols>
    <col min="1" max="1" width="6.85546875" style="223" customWidth="1"/>
    <col min="2" max="2" width="43" style="147" customWidth="1"/>
    <col min="3" max="3" width="15.42578125" style="4" customWidth="1"/>
    <col min="4" max="4" width="15.140625" style="4" customWidth="1"/>
    <col min="5" max="5" width="15.85546875" style="4" customWidth="1"/>
    <col min="6" max="6" width="14.5703125" style="4" customWidth="1"/>
    <col min="7" max="16384" width="9.140625" style="4"/>
  </cols>
  <sheetData>
    <row r="1" spans="1:6" ht="17.25" customHeight="1" x14ac:dyDescent="0.25">
      <c r="A1" s="536" t="s">
        <v>32</v>
      </c>
      <c r="B1" s="536"/>
      <c r="C1" s="536"/>
      <c r="D1" s="536"/>
      <c r="E1" s="536"/>
      <c r="F1" s="536"/>
    </row>
    <row r="2" spans="1:6" ht="54.75" customHeight="1" x14ac:dyDescent="0.25">
      <c r="A2" s="536" t="s">
        <v>534</v>
      </c>
      <c r="B2" s="536"/>
      <c r="C2" s="536"/>
      <c r="D2" s="536"/>
      <c r="E2" s="536"/>
      <c r="F2" s="536"/>
    </row>
    <row r="3" spans="1:6" ht="17.25" x14ac:dyDescent="0.25">
      <c r="A3" s="344"/>
      <c r="B3" s="126"/>
      <c r="C3" s="344"/>
      <c r="D3" s="344"/>
      <c r="E3" s="126"/>
    </row>
    <row r="4" spans="1:6" ht="51" customHeight="1" x14ac:dyDescent="0.25">
      <c r="A4" s="537" t="s">
        <v>31</v>
      </c>
      <c r="B4" s="537"/>
      <c r="C4" s="537"/>
      <c r="D4" s="537"/>
      <c r="E4" s="537"/>
      <c r="F4" s="537"/>
    </row>
    <row r="5" spans="1:6" ht="18" customHeight="1" x14ac:dyDescent="0.25">
      <c r="A5" s="538" t="s">
        <v>5</v>
      </c>
      <c r="B5" s="538"/>
      <c r="C5" s="538"/>
      <c r="D5" s="538"/>
      <c r="E5" s="538"/>
      <c r="F5" s="538"/>
    </row>
    <row r="6" spans="1:6" ht="75" customHeight="1" x14ac:dyDescent="0.25">
      <c r="A6" s="3" t="s">
        <v>1</v>
      </c>
      <c r="B6" s="350" t="s">
        <v>6</v>
      </c>
      <c r="C6" s="128" t="s">
        <v>458</v>
      </c>
      <c r="D6" s="128" t="s">
        <v>16</v>
      </c>
      <c r="E6" s="128" t="s">
        <v>17</v>
      </c>
      <c r="F6" s="3" t="s">
        <v>7</v>
      </c>
    </row>
    <row r="7" spans="1:6" ht="17.25" x14ac:dyDescent="0.25">
      <c r="A7" s="129"/>
      <c r="B7" s="3" t="s">
        <v>0</v>
      </c>
      <c r="C7" s="7">
        <f>C9+C13+C23+C26</f>
        <v>83223.7</v>
      </c>
      <c r="D7" s="7">
        <f t="shared" ref="D7:F7" si="0">D9+D13+D23+D26</f>
        <v>223413.7</v>
      </c>
      <c r="E7" s="7">
        <f t="shared" si="0"/>
        <v>223413.7</v>
      </c>
      <c r="F7" s="7">
        <f t="shared" si="0"/>
        <v>223413.7</v>
      </c>
    </row>
    <row r="8" spans="1:6" ht="17.25" x14ac:dyDescent="0.25">
      <c r="A8" s="129"/>
      <c r="B8" s="129" t="s">
        <v>8</v>
      </c>
      <c r="C8" s="129"/>
      <c r="D8" s="129"/>
      <c r="E8" s="129"/>
      <c r="F8" s="129"/>
    </row>
    <row r="9" spans="1:6" ht="34.5" x14ac:dyDescent="0.25">
      <c r="A9" s="133">
        <v>1</v>
      </c>
      <c r="B9" s="3" t="s">
        <v>12</v>
      </c>
      <c r="C9" s="7">
        <f>SUM(C11:C12)</f>
        <v>5298.7</v>
      </c>
      <c r="D9" s="7">
        <f t="shared" ref="D9:E9" si="1">SUM(D11:D12)</f>
        <v>16923.7</v>
      </c>
      <c r="E9" s="7">
        <f t="shared" si="1"/>
        <v>16923.7</v>
      </c>
      <c r="F9" s="7">
        <f t="shared" ref="F9" si="2">SUM(F11:F12)</f>
        <v>16923.7</v>
      </c>
    </row>
    <row r="10" spans="1:6" ht="17.25" x14ac:dyDescent="0.25">
      <c r="A10" s="133"/>
      <c r="B10" s="385" t="s">
        <v>9</v>
      </c>
      <c r="C10" s="382"/>
      <c r="D10" s="382"/>
      <c r="E10" s="382"/>
      <c r="F10" s="382"/>
    </row>
    <row r="11" spans="1:6" s="136" customFormat="1" ht="54" x14ac:dyDescent="0.35">
      <c r="A11" s="144" t="s">
        <v>308</v>
      </c>
      <c r="B11" s="241" t="s">
        <v>654</v>
      </c>
      <c r="C11" s="324">
        <v>1423.7</v>
      </c>
      <c r="D11" s="324">
        <v>1423.7</v>
      </c>
      <c r="E11" s="324">
        <v>1423.7</v>
      </c>
      <c r="F11" s="324">
        <v>1423.7</v>
      </c>
    </row>
    <row r="12" spans="1:6" s="136" customFormat="1" ht="54" x14ac:dyDescent="0.35">
      <c r="A12" s="144" t="s">
        <v>309</v>
      </c>
      <c r="B12" s="241" t="s">
        <v>655</v>
      </c>
      <c r="C12" s="138">
        <f>D12*25%</f>
        <v>3875</v>
      </c>
      <c r="D12" s="324">
        <v>15500</v>
      </c>
      <c r="E12" s="324">
        <v>15500</v>
      </c>
      <c r="F12" s="324">
        <v>15500</v>
      </c>
    </row>
    <row r="13" spans="1:6" ht="34.5" x14ac:dyDescent="0.25">
      <c r="A13" s="130" t="s">
        <v>293</v>
      </c>
      <c r="B13" s="386" t="s">
        <v>11</v>
      </c>
      <c r="C13" s="131">
        <f>SUM(C15:C22)</f>
        <v>42855</v>
      </c>
      <c r="D13" s="131">
        <f>SUM(D15:D22)</f>
        <v>171420</v>
      </c>
      <c r="E13" s="131">
        <f>SUM(E15:E22)</f>
        <v>171420</v>
      </c>
      <c r="F13" s="131">
        <f>SUM(F15:F22)</f>
        <v>171420</v>
      </c>
    </row>
    <row r="14" spans="1:6" ht="17.25" x14ac:dyDescent="0.25">
      <c r="A14" s="387"/>
      <c r="B14" s="385" t="s">
        <v>9</v>
      </c>
      <c r="C14" s="385"/>
      <c r="D14" s="385"/>
      <c r="E14" s="385"/>
      <c r="F14" s="385"/>
    </row>
    <row r="15" spans="1:6" s="136" customFormat="1" ht="72" x14ac:dyDescent="0.35">
      <c r="A15" s="144" t="s">
        <v>311</v>
      </c>
      <c r="B15" s="241" t="s">
        <v>656</v>
      </c>
      <c r="C15" s="324">
        <f>D15*25%</f>
        <v>6000</v>
      </c>
      <c r="D15" s="324">
        <v>24000</v>
      </c>
      <c r="E15" s="324">
        <v>24000</v>
      </c>
      <c r="F15" s="324">
        <v>24000</v>
      </c>
    </row>
    <row r="16" spans="1:6" s="136" customFormat="1" ht="60.75" customHeight="1" x14ac:dyDescent="0.35">
      <c r="A16" s="144" t="s">
        <v>312</v>
      </c>
      <c r="B16" s="241" t="s">
        <v>657</v>
      </c>
      <c r="C16" s="324">
        <f t="shared" ref="C16:C22" si="3">D16*25%</f>
        <v>5520</v>
      </c>
      <c r="D16" s="324">
        <v>22080</v>
      </c>
      <c r="E16" s="324">
        <v>22080</v>
      </c>
      <c r="F16" s="324">
        <v>22080</v>
      </c>
    </row>
    <row r="17" spans="1:6" s="136" customFormat="1" ht="70.5" customHeight="1" x14ac:dyDescent="0.35">
      <c r="A17" s="144" t="s">
        <v>313</v>
      </c>
      <c r="B17" s="241" t="s">
        <v>658</v>
      </c>
      <c r="C17" s="324">
        <f t="shared" si="3"/>
        <v>5520</v>
      </c>
      <c r="D17" s="324">
        <v>22080</v>
      </c>
      <c r="E17" s="324">
        <v>22080</v>
      </c>
      <c r="F17" s="324">
        <v>22080</v>
      </c>
    </row>
    <row r="18" spans="1:6" s="136" customFormat="1" ht="39.75" customHeight="1" x14ac:dyDescent="0.35">
      <c r="A18" s="144" t="s">
        <v>314</v>
      </c>
      <c r="B18" s="241" t="s">
        <v>659</v>
      </c>
      <c r="C18" s="324">
        <f t="shared" si="3"/>
        <v>2400</v>
      </c>
      <c r="D18" s="324">
        <v>9600</v>
      </c>
      <c r="E18" s="324">
        <v>9600</v>
      </c>
      <c r="F18" s="324">
        <v>9600</v>
      </c>
    </row>
    <row r="19" spans="1:6" s="136" customFormat="1" ht="37.5" customHeight="1" x14ac:dyDescent="0.35">
      <c r="A19" s="144" t="s">
        <v>315</v>
      </c>
      <c r="B19" s="241" t="s">
        <v>660</v>
      </c>
      <c r="C19" s="324">
        <f t="shared" si="3"/>
        <v>5662.5</v>
      </c>
      <c r="D19" s="324">
        <v>22650</v>
      </c>
      <c r="E19" s="324">
        <v>22650</v>
      </c>
      <c r="F19" s="324">
        <v>22650</v>
      </c>
    </row>
    <row r="20" spans="1:6" s="136" customFormat="1" ht="36" x14ac:dyDescent="0.35">
      <c r="A20" s="144" t="s">
        <v>316</v>
      </c>
      <c r="B20" s="241" t="s">
        <v>661</v>
      </c>
      <c r="C20" s="324">
        <f t="shared" si="3"/>
        <v>1237.5</v>
      </c>
      <c r="D20" s="324">
        <v>4950</v>
      </c>
      <c r="E20" s="324">
        <v>4950</v>
      </c>
      <c r="F20" s="324">
        <v>4950</v>
      </c>
    </row>
    <row r="21" spans="1:6" s="136" customFormat="1" ht="36" x14ac:dyDescent="0.35">
      <c r="A21" s="144" t="s">
        <v>317</v>
      </c>
      <c r="B21" s="241" t="s">
        <v>662</v>
      </c>
      <c r="C21" s="324">
        <f t="shared" si="3"/>
        <v>1715</v>
      </c>
      <c r="D21" s="324">
        <v>6860</v>
      </c>
      <c r="E21" s="324">
        <v>6860</v>
      </c>
      <c r="F21" s="324">
        <v>6860</v>
      </c>
    </row>
    <row r="22" spans="1:6" s="136" customFormat="1" ht="54" x14ac:dyDescent="0.35">
      <c r="A22" s="144" t="s">
        <v>318</v>
      </c>
      <c r="B22" s="241" t="s">
        <v>663</v>
      </c>
      <c r="C22" s="324">
        <f t="shared" si="3"/>
        <v>14800</v>
      </c>
      <c r="D22" s="324">
        <v>59200</v>
      </c>
      <c r="E22" s="324">
        <v>59200</v>
      </c>
      <c r="F22" s="324">
        <v>59200</v>
      </c>
    </row>
    <row r="23" spans="1:6" ht="17.25" collapsed="1" x14ac:dyDescent="0.25">
      <c r="A23" s="149">
        <v>3</v>
      </c>
      <c r="B23" s="218" t="s">
        <v>304</v>
      </c>
      <c r="C23" s="219">
        <f>C25</f>
        <v>20000</v>
      </c>
      <c r="D23" s="219">
        <f t="shared" ref="D23:E23" si="4">D25</f>
        <v>20000</v>
      </c>
      <c r="E23" s="219">
        <f t="shared" si="4"/>
        <v>20000</v>
      </c>
      <c r="F23" s="219">
        <f t="shared" ref="F23" si="5">F25</f>
        <v>20000</v>
      </c>
    </row>
    <row r="24" spans="1:6" ht="18" x14ac:dyDescent="0.25">
      <c r="A24" s="137"/>
      <c r="B24" s="3" t="s">
        <v>9</v>
      </c>
      <c r="C24" s="269"/>
      <c r="D24" s="269"/>
      <c r="E24" s="269"/>
      <c r="F24" s="269"/>
    </row>
    <row r="25" spans="1:6" s="136" customFormat="1" ht="56.25" customHeight="1" x14ac:dyDescent="0.35">
      <c r="A25" s="144" t="s">
        <v>344</v>
      </c>
      <c r="B25" s="241" t="s">
        <v>653</v>
      </c>
      <c r="C25" s="324">
        <v>20000</v>
      </c>
      <c r="D25" s="324">
        <v>20000</v>
      </c>
      <c r="E25" s="324">
        <v>20000</v>
      </c>
      <c r="F25" s="324">
        <v>20000</v>
      </c>
    </row>
    <row r="26" spans="1:6" s="155" customFormat="1" ht="69" x14ac:dyDescent="0.25">
      <c r="A26" s="10">
        <v>4</v>
      </c>
      <c r="B26" s="218" t="s">
        <v>731</v>
      </c>
      <c r="C26" s="219">
        <f>SUM(C28:C32)</f>
        <v>15070</v>
      </c>
      <c r="D26" s="219">
        <f t="shared" ref="D26:F26" si="6">SUM(D28:D32)</f>
        <v>15070</v>
      </c>
      <c r="E26" s="219">
        <f t="shared" si="6"/>
        <v>15070</v>
      </c>
      <c r="F26" s="219">
        <f t="shared" si="6"/>
        <v>15070</v>
      </c>
    </row>
    <row r="27" spans="1:6" s="155" customFormat="1" ht="18" x14ac:dyDescent="0.25">
      <c r="B27" s="306" t="s">
        <v>9</v>
      </c>
      <c r="C27" s="144"/>
      <c r="D27" s="144"/>
      <c r="E27" s="144"/>
      <c r="F27" s="144"/>
    </row>
    <row r="28" spans="1:6" s="323" customFormat="1" ht="48" customHeight="1" x14ac:dyDescent="0.25">
      <c r="A28" s="269" t="s">
        <v>754</v>
      </c>
      <c r="B28" s="241" t="s">
        <v>886</v>
      </c>
      <c r="C28" s="324">
        <v>670</v>
      </c>
      <c r="D28" s="324">
        <v>670</v>
      </c>
      <c r="E28" s="324">
        <v>670</v>
      </c>
      <c r="F28" s="324">
        <v>670</v>
      </c>
    </row>
    <row r="29" spans="1:6" ht="36" x14ac:dyDescent="0.25">
      <c r="A29" s="269" t="s">
        <v>755</v>
      </c>
      <c r="B29" s="241" t="s">
        <v>887</v>
      </c>
      <c r="C29" s="324">
        <v>1500</v>
      </c>
      <c r="D29" s="324">
        <v>1500</v>
      </c>
      <c r="E29" s="324">
        <v>1500</v>
      </c>
      <c r="F29" s="324">
        <v>1500</v>
      </c>
    </row>
    <row r="30" spans="1:6" ht="36" x14ac:dyDescent="0.25">
      <c r="A30" s="269" t="s">
        <v>756</v>
      </c>
      <c r="B30" s="241" t="s">
        <v>888</v>
      </c>
      <c r="C30" s="324">
        <v>3400</v>
      </c>
      <c r="D30" s="324">
        <v>3400</v>
      </c>
      <c r="E30" s="324">
        <v>3400</v>
      </c>
      <c r="F30" s="324">
        <v>3400</v>
      </c>
    </row>
    <row r="31" spans="1:6" ht="36" x14ac:dyDescent="0.25">
      <c r="A31" s="269" t="s">
        <v>757</v>
      </c>
      <c r="B31" s="241" t="s">
        <v>889</v>
      </c>
      <c r="C31" s="324">
        <v>5200</v>
      </c>
      <c r="D31" s="324">
        <v>5200</v>
      </c>
      <c r="E31" s="324">
        <v>5200</v>
      </c>
      <c r="F31" s="324">
        <v>5200</v>
      </c>
    </row>
    <row r="32" spans="1:6" ht="36" x14ac:dyDescent="0.25">
      <c r="A32" s="269" t="s">
        <v>758</v>
      </c>
      <c r="B32" s="241" t="s">
        <v>890</v>
      </c>
      <c r="C32" s="324">
        <v>4300</v>
      </c>
      <c r="D32" s="324">
        <v>4300</v>
      </c>
      <c r="E32" s="324">
        <v>4300</v>
      </c>
      <c r="F32" s="324">
        <v>4300</v>
      </c>
    </row>
  </sheetData>
  <mergeCells count="4">
    <mergeCell ref="A5:F5"/>
    <mergeCell ref="A4:F4"/>
    <mergeCell ref="A1:F1"/>
    <mergeCell ref="A2:F2"/>
  </mergeCells>
  <pageMargins left="0.23622047244094491" right="0.23622047244094491" top="0.23622047244094491" bottom="0.19685039370078741" header="0.31496062992125984" footer="0.31496062992125984"/>
  <pageSetup paperSize="9"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opLeftCell="A124" workbookViewId="0">
      <selection activeCell="G129" sqref="G1:G1048576"/>
    </sheetView>
  </sheetViews>
  <sheetFormatPr defaultRowHeight="15" x14ac:dyDescent="0.25"/>
  <cols>
    <col min="1" max="1" width="23" style="194" customWidth="1"/>
    <col min="2" max="2" width="20" style="194" customWidth="1"/>
    <col min="3" max="3" width="27.85546875" style="194" customWidth="1"/>
    <col min="4" max="4" width="12.7109375" style="194" customWidth="1"/>
    <col min="5" max="5" width="15.140625" style="194" customWidth="1"/>
    <col min="6" max="6" width="9.140625" style="194"/>
    <col min="7" max="7" width="13.7109375" style="194" customWidth="1"/>
    <col min="8" max="8" width="10.42578125" style="194" bestFit="1" customWidth="1"/>
    <col min="9" max="9" width="10.5703125" style="194" bestFit="1" customWidth="1"/>
    <col min="10" max="16384" width="9.140625" style="194"/>
  </cols>
  <sheetData>
    <row r="1" spans="1:9" ht="16.5" x14ac:dyDescent="0.25">
      <c r="A1" s="1080" t="s">
        <v>247</v>
      </c>
      <c r="B1" s="1080"/>
      <c r="C1" s="1080"/>
      <c r="D1" s="1080"/>
      <c r="E1" s="1080"/>
      <c r="F1" s="1080"/>
      <c r="G1" s="1080"/>
      <c r="H1" s="1080"/>
      <c r="I1" s="1080"/>
    </row>
    <row r="2" spans="1:9" ht="16.5" x14ac:dyDescent="0.25">
      <c r="A2" s="192"/>
      <c r="B2" s="192"/>
      <c r="C2" s="192"/>
      <c r="D2" s="192"/>
      <c r="E2" s="192"/>
      <c r="F2" s="123"/>
      <c r="G2" s="123"/>
      <c r="H2" s="123"/>
      <c r="I2" s="123"/>
    </row>
    <row r="3" spans="1:9" ht="57.75" customHeight="1" x14ac:dyDescent="0.25">
      <c r="A3" s="1081" t="s">
        <v>248</v>
      </c>
      <c r="B3" s="1081"/>
      <c r="C3" s="1081"/>
      <c r="D3" s="1081"/>
      <c r="E3" s="1081"/>
      <c r="F3" s="1081"/>
      <c r="G3" s="1081"/>
      <c r="H3" s="1081"/>
      <c r="I3" s="1081"/>
    </row>
    <row r="4" spans="1:9" ht="48.75" customHeight="1" x14ac:dyDescent="0.25">
      <c r="A4" s="711" t="s">
        <v>63</v>
      </c>
      <c r="B4" s="711"/>
      <c r="C4" s="711"/>
      <c r="D4" s="711"/>
      <c r="E4" s="711"/>
      <c r="F4" s="711"/>
      <c r="G4" s="711"/>
      <c r="H4" s="711"/>
      <c r="I4" s="711"/>
    </row>
    <row r="5" spans="1:9" ht="16.5" x14ac:dyDescent="0.25">
      <c r="A5" s="718" t="s">
        <v>64</v>
      </c>
      <c r="B5" s="718"/>
      <c r="C5" s="718"/>
      <c r="D5" s="718"/>
      <c r="E5" s="718"/>
      <c r="F5" s="718"/>
      <c r="G5" s="718"/>
      <c r="H5" s="718"/>
      <c r="I5" s="718"/>
    </row>
    <row r="6" spans="1:9" ht="17.25" thickBot="1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31.5" customHeight="1" x14ac:dyDescent="0.25">
      <c r="A7" s="719" t="s">
        <v>65</v>
      </c>
      <c r="B7" s="720"/>
      <c r="C7" s="721"/>
      <c r="D7" s="728" t="s">
        <v>41</v>
      </c>
      <c r="E7" s="728"/>
      <c r="F7" s="728"/>
      <c r="G7" s="728"/>
      <c r="H7" s="728"/>
      <c r="I7" s="728"/>
    </row>
    <row r="8" spans="1:9" ht="16.5" x14ac:dyDescent="0.25">
      <c r="A8" s="722"/>
      <c r="B8" s="723"/>
      <c r="C8" s="724"/>
      <c r="D8" s="729" t="s">
        <v>66</v>
      </c>
      <c r="E8" s="729"/>
      <c r="F8" s="729"/>
      <c r="G8" s="729" t="s">
        <v>67</v>
      </c>
      <c r="H8" s="729"/>
      <c r="I8" s="729"/>
    </row>
    <row r="9" spans="1:9" ht="33.75" thickBot="1" x14ac:dyDescent="0.3">
      <c r="A9" s="725"/>
      <c r="B9" s="726"/>
      <c r="C9" s="727"/>
      <c r="D9" s="23" t="s">
        <v>16</v>
      </c>
      <c r="E9" s="23" t="s">
        <v>17</v>
      </c>
      <c r="F9" s="24" t="s">
        <v>7</v>
      </c>
      <c r="G9" s="23" t="s">
        <v>16</v>
      </c>
      <c r="H9" s="23" t="s">
        <v>17</v>
      </c>
      <c r="I9" s="25" t="s">
        <v>7</v>
      </c>
    </row>
    <row r="10" spans="1:9" ht="16.5" x14ac:dyDescent="0.25">
      <c r="A10" s="639" t="s">
        <v>68</v>
      </c>
      <c r="B10" s="640"/>
      <c r="C10" s="643" t="s">
        <v>38</v>
      </c>
      <c r="D10" s="644"/>
      <c r="E10" s="644"/>
      <c r="F10" s="644"/>
      <c r="G10" s="644"/>
      <c r="H10" s="644"/>
      <c r="I10" s="645"/>
    </row>
    <row r="11" spans="1:9" ht="16.5" x14ac:dyDescent="0.25">
      <c r="A11" s="641"/>
      <c r="B11" s="642"/>
      <c r="C11" s="646" t="s">
        <v>69</v>
      </c>
      <c r="D11" s="647"/>
      <c r="E11" s="647"/>
      <c r="F11" s="647"/>
      <c r="G11" s="647"/>
      <c r="H11" s="647"/>
      <c r="I11" s="648"/>
    </row>
    <row r="12" spans="1:9" ht="16.5" x14ac:dyDescent="0.25">
      <c r="A12" s="603" t="s">
        <v>70</v>
      </c>
      <c r="B12" s="605" t="s">
        <v>71</v>
      </c>
      <c r="C12" s="26" t="s">
        <v>72</v>
      </c>
      <c r="D12" s="27"/>
      <c r="E12" s="27"/>
      <c r="F12" s="28"/>
      <c r="G12" s="28"/>
      <c r="H12" s="28"/>
      <c r="I12" s="29"/>
    </row>
    <row r="13" spans="1:9" ht="42" customHeight="1" x14ac:dyDescent="0.25">
      <c r="A13" s="603"/>
      <c r="B13" s="605"/>
      <c r="C13" s="733" t="s">
        <v>419</v>
      </c>
      <c r="D13" s="734"/>
      <c r="E13" s="734"/>
      <c r="F13" s="734"/>
      <c r="G13" s="734"/>
      <c r="H13" s="734"/>
      <c r="I13" s="735"/>
    </row>
    <row r="14" spans="1:9" ht="17.25" thickBot="1" x14ac:dyDescent="0.3">
      <c r="A14" s="736" t="s">
        <v>73</v>
      </c>
      <c r="B14" s="737"/>
      <c r="C14" s="30"/>
      <c r="D14" s="173" t="s">
        <v>74</v>
      </c>
      <c r="E14" s="173" t="s">
        <v>74</v>
      </c>
      <c r="F14" s="173" t="s">
        <v>74</v>
      </c>
      <c r="G14" s="32">
        <f>SUM('Vayoc Dzor'!C15)</f>
        <v>6000</v>
      </c>
      <c r="H14" s="32">
        <f>SUM('Vayoc Dzor'!D15)</f>
        <v>24000</v>
      </c>
      <c r="I14" s="32">
        <f>SUM('Vayoc Dzor'!E15)</f>
        <v>24000</v>
      </c>
    </row>
    <row r="15" spans="1:9" ht="16.5" x14ac:dyDescent="0.25">
      <c r="A15" s="738" t="s">
        <v>75</v>
      </c>
      <c r="B15" s="739"/>
      <c r="C15" s="739"/>
      <c r="D15" s="739"/>
      <c r="E15" s="739"/>
      <c r="F15" s="739"/>
      <c r="G15" s="739"/>
      <c r="H15" s="740"/>
      <c r="I15" s="741"/>
    </row>
    <row r="16" spans="1:9" ht="17.25" thickBot="1" x14ac:dyDescent="0.3">
      <c r="A16" s="715" t="s">
        <v>420</v>
      </c>
      <c r="B16" s="716"/>
      <c r="C16" s="716"/>
      <c r="D16" s="716"/>
      <c r="E16" s="716"/>
      <c r="F16" s="716"/>
      <c r="G16" s="716"/>
      <c r="H16" s="716"/>
      <c r="I16" s="717"/>
    </row>
    <row r="17" spans="1:9" ht="17.25" thickBot="1" x14ac:dyDescent="0.3">
      <c r="A17" s="671" t="s">
        <v>76</v>
      </c>
      <c r="B17" s="672"/>
      <c r="C17" s="672"/>
      <c r="D17" s="672"/>
      <c r="E17" s="672"/>
      <c r="F17" s="672"/>
      <c r="G17" s="672"/>
      <c r="H17" s="672"/>
      <c r="I17" s="673"/>
    </row>
    <row r="18" spans="1:9" ht="56.25" customHeight="1" thickBot="1" x14ac:dyDescent="0.3">
      <c r="A18" s="674" t="s">
        <v>77</v>
      </c>
      <c r="B18" s="675"/>
      <c r="C18" s="676" t="s">
        <v>78</v>
      </c>
      <c r="D18" s="677"/>
      <c r="E18" s="677"/>
      <c r="F18" s="677"/>
      <c r="G18" s="677"/>
      <c r="H18" s="677"/>
      <c r="I18" s="678"/>
    </row>
    <row r="19" spans="1:9" ht="33.75" customHeight="1" thickBot="1" x14ac:dyDescent="0.3">
      <c r="A19" s="679" t="s">
        <v>79</v>
      </c>
      <c r="B19" s="680"/>
      <c r="C19" s="33"/>
      <c r="D19" s="33"/>
      <c r="E19" s="33"/>
      <c r="F19" s="33"/>
      <c r="G19" s="33"/>
      <c r="H19" s="33"/>
      <c r="I19" s="34"/>
    </row>
    <row r="20" spans="1:9" ht="16.5" x14ac:dyDescent="0.25">
      <c r="A20" s="595" t="s">
        <v>80</v>
      </c>
      <c r="B20" s="596"/>
      <c r="C20" s="596"/>
      <c r="D20" s="596"/>
      <c r="E20" s="596"/>
      <c r="F20" s="596"/>
      <c r="G20" s="597"/>
      <c r="H20" s="597"/>
      <c r="I20" s="598"/>
    </row>
    <row r="21" spans="1:9" ht="17.25" thickBot="1" x14ac:dyDescent="0.3">
      <c r="A21" s="587" t="s">
        <v>421</v>
      </c>
      <c r="B21" s="588"/>
      <c r="C21" s="588"/>
      <c r="D21" s="588"/>
      <c r="E21" s="588"/>
      <c r="F21" s="588"/>
      <c r="G21" s="589"/>
      <c r="H21" s="589"/>
      <c r="I21" s="590"/>
    </row>
    <row r="22" spans="1:9" ht="16.5" x14ac:dyDescent="0.25">
      <c r="A22" s="595" t="s">
        <v>81</v>
      </c>
      <c r="B22" s="596"/>
      <c r="C22" s="596"/>
      <c r="D22" s="596"/>
      <c r="E22" s="596"/>
      <c r="F22" s="596"/>
      <c r="G22" s="597"/>
      <c r="H22" s="597"/>
      <c r="I22" s="598"/>
    </row>
    <row r="23" spans="1:9" ht="17.25" thickBot="1" x14ac:dyDescent="0.3">
      <c r="A23" s="587" t="s">
        <v>100</v>
      </c>
      <c r="B23" s="588"/>
      <c r="C23" s="588"/>
      <c r="D23" s="588"/>
      <c r="E23" s="588"/>
      <c r="F23" s="588"/>
      <c r="G23" s="589"/>
      <c r="H23" s="589"/>
      <c r="I23" s="590"/>
    </row>
    <row r="24" spans="1:9" ht="16.5" x14ac:dyDescent="0.25">
      <c r="A24" s="681" t="s">
        <v>68</v>
      </c>
      <c r="B24" s="682"/>
      <c r="C24" s="685" t="s">
        <v>38</v>
      </c>
      <c r="D24" s="686"/>
      <c r="E24" s="686"/>
      <c r="F24" s="686"/>
      <c r="G24" s="686"/>
      <c r="H24" s="686"/>
      <c r="I24" s="687"/>
    </row>
    <row r="25" spans="1:9" ht="18" customHeight="1" x14ac:dyDescent="0.25">
      <c r="A25" s="683"/>
      <c r="B25" s="684"/>
      <c r="C25" s="688" t="s">
        <v>82</v>
      </c>
      <c r="D25" s="689"/>
      <c r="E25" s="689"/>
      <c r="F25" s="689"/>
      <c r="G25" s="689"/>
      <c r="H25" s="689"/>
      <c r="I25" s="690"/>
    </row>
    <row r="26" spans="1:9" ht="16.5" x14ac:dyDescent="0.25">
      <c r="A26" s="652" t="s">
        <v>83</v>
      </c>
      <c r="B26" s="653" t="s">
        <v>84</v>
      </c>
      <c r="C26" s="665" t="s">
        <v>72</v>
      </c>
      <c r="D26" s="666"/>
      <c r="E26" s="666"/>
      <c r="F26" s="666"/>
      <c r="G26" s="666"/>
      <c r="H26" s="666"/>
      <c r="I26" s="667"/>
    </row>
    <row r="27" spans="1:9" ht="16.5" x14ac:dyDescent="0.25">
      <c r="A27" s="652"/>
      <c r="B27" s="653"/>
      <c r="C27" s="668" t="s">
        <v>422</v>
      </c>
      <c r="D27" s="669"/>
      <c r="E27" s="669"/>
      <c r="F27" s="669"/>
      <c r="G27" s="669"/>
      <c r="H27" s="669"/>
      <c r="I27" s="670"/>
    </row>
    <row r="28" spans="1:9" ht="17.25" thickBot="1" x14ac:dyDescent="0.3">
      <c r="A28" s="613" t="s">
        <v>73</v>
      </c>
      <c r="B28" s="614"/>
      <c r="C28" s="35"/>
      <c r="D28" s="176" t="s">
        <v>74</v>
      </c>
      <c r="E28" s="176" t="s">
        <v>74</v>
      </c>
      <c r="F28" s="176" t="s">
        <v>74</v>
      </c>
      <c r="G28" s="37" t="e">
        <f>SUM('Vayoc Dzor'!#REF!)</f>
        <v>#REF!</v>
      </c>
      <c r="H28" s="37" t="e">
        <f>SUM('Vayoc Dzor'!#REF!)</f>
        <v>#REF!</v>
      </c>
      <c r="I28" s="37" t="e">
        <f>SUM('Vayoc Dzor'!#REF!)</f>
        <v>#REF!</v>
      </c>
    </row>
    <row r="29" spans="1:9" ht="16.5" x14ac:dyDescent="0.25">
      <c r="A29" s="615" t="s">
        <v>75</v>
      </c>
      <c r="B29" s="616"/>
      <c r="C29" s="616"/>
      <c r="D29" s="616"/>
      <c r="E29" s="616"/>
      <c r="F29" s="616"/>
      <c r="G29" s="616"/>
      <c r="H29" s="616"/>
      <c r="I29" s="617"/>
    </row>
    <row r="30" spans="1:9" ht="17.25" thickBot="1" x14ac:dyDescent="0.3">
      <c r="A30" s="618" t="s">
        <v>395</v>
      </c>
      <c r="B30" s="619"/>
      <c r="C30" s="619"/>
      <c r="D30" s="619"/>
      <c r="E30" s="619"/>
      <c r="F30" s="619"/>
      <c r="G30" s="619"/>
      <c r="H30" s="619"/>
      <c r="I30" s="620"/>
    </row>
    <row r="31" spans="1:9" ht="17.25" thickBot="1" x14ac:dyDescent="0.3">
      <c r="A31" s="621" t="s">
        <v>76</v>
      </c>
      <c r="B31" s="622"/>
      <c r="C31" s="622"/>
      <c r="D31" s="622"/>
      <c r="E31" s="622"/>
      <c r="F31" s="622"/>
      <c r="G31" s="622"/>
      <c r="H31" s="622"/>
      <c r="I31" s="623"/>
    </row>
    <row r="32" spans="1:9" ht="60" customHeight="1" thickBot="1" x14ac:dyDescent="0.3">
      <c r="A32" s="624" t="s">
        <v>77</v>
      </c>
      <c r="B32" s="625"/>
      <c r="C32" s="626" t="s">
        <v>85</v>
      </c>
      <c r="D32" s="627"/>
      <c r="E32" s="627"/>
      <c r="F32" s="627"/>
      <c r="G32" s="627"/>
      <c r="H32" s="627"/>
      <c r="I32" s="628"/>
    </row>
    <row r="33" spans="1:9" ht="42" customHeight="1" thickBot="1" x14ac:dyDescent="0.3">
      <c r="A33" s="629" t="s">
        <v>79</v>
      </c>
      <c r="B33" s="630"/>
      <c r="C33" s="38"/>
      <c r="D33" s="38"/>
      <c r="E33" s="38"/>
      <c r="F33" s="38"/>
      <c r="G33" s="38"/>
      <c r="H33" s="38"/>
      <c r="I33" s="39"/>
    </row>
    <row r="34" spans="1:9" ht="16.5" x14ac:dyDescent="0.25">
      <c r="A34" s="631" t="s">
        <v>80</v>
      </c>
      <c r="B34" s="632"/>
      <c r="C34" s="632"/>
      <c r="D34" s="632"/>
      <c r="E34" s="632"/>
      <c r="F34" s="632"/>
      <c r="G34" s="633"/>
      <c r="H34" s="633"/>
      <c r="I34" s="634"/>
    </row>
    <row r="35" spans="1:9" ht="17.25" thickBot="1" x14ac:dyDescent="0.3">
      <c r="A35" s="635" t="s">
        <v>412</v>
      </c>
      <c r="B35" s="636"/>
      <c r="C35" s="636"/>
      <c r="D35" s="636"/>
      <c r="E35" s="636"/>
      <c r="F35" s="636"/>
      <c r="G35" s="637"/>
      <c r="H35" s="637"/>
      <c r="I35" s="638"/>
    </row>
    <row r="36" spans="1:9" ht="16.5" x14ac:dyDescent="0.25">
      <c r="A36" s="631" t="s">
        <v>81</v>
      </c>
      <c r="B36" s="632"/>
      <c r="C36" s="632"/>
      <c r="D36" s="632"/>
      <c r="E36" s="632"/>
      <c r="F36" s="632"/>
      <c r="G36" s="633"/>
      <c r="H36" s="633"/>
      <c r="I36" s="634"/>
    </row>
    <row r="37" spans="1:9" ht="17.25" thickBot="1" x14ac:dyDescent="0.3">
      <c r="A37" s="635" t="s">
        <v>101</v>
      </c>
      <c r="B37" s="636"/>
      <c r="C37" s="636"/>
      <c r="D37" s="636"/>
      <c r="E37" s="636"/>
      <c r="F37" s="636"/>
      <c r="G37" s="637"/>
      <c r="H37" s="637"/>
      <c r="I37" s="638"/>
    </row>
    <row r="38" spans="1:9" ht="16.5" x14ac:dyDescent="0.25">
      <c r="A38" s="40"/>
      <c r="B38" s="40"/>
      <c r="C38" s="40"/>
      <c r="D38" s="40"/>
      <c r="E38" s="40"/>
      <c r="F38" s="40"/>
      <c r="G38" s="40"/>
      <c r="H38" s="40"/>
      <c r="I38" s="40"/>
    </row>
    <row r="39" spans="1:9" ht="16.5" x14ac:dyDescent="0.25">
      <c r="A39" s="711" t="s">
        <v>86</v>
      </c>
      <c r="B39" s="711"/>
      <c r="C39" s="711"/>
      <c r="D39" s="711"/>
      <c r="E39" s="711"/>
      <c r="F39" s="711"/>
      <c r="G39" s="711"/>
      <c r="H39" s="711"/>
      <c r="I39" s="711"/>
    </row>
    <row r="40" spans="1:9" ht="16.5" x14ac:dyDescent="0.25">
      <c r="A40" s="40"/>
      <c r="B40" s="40"/>
      <c r="C40" s="40"/>
      <c r="D40" s="40"/>
      <c r="E40" s="40"/>
      <c r="F40" s="40"/>
      <c r="G40" s="40"/>
      <c r="H40" s="40"/>
      <c r="I40" s="40"/>
    </row>
    <row r="41" spans="1:9" ht="16.5" x14ac:dyDescent="0.25">
      <c r="A41" s="711" t="s">
        <v>87</v>
      </c>
      <c r="B41" s="711"/>
      <c r="C41" s="711"/>
      <c r="D41" s="711"/>
      <c r="E41" s="711"/>
      <c r="F41" s="711"/>
      <c r="G41" s="711"/>
      <c r="H41" s="711"/>
      <c r="I41" s="711"/>
    </row>
    <row r="42" spans="1:9" ht="17.25" thickBot="1" x14ac:dyDescent="0.3">
      <c r="A42" s="40"/>
      <c r="B42" s="40"/>
      <c r="C42" s="40"/>
      <c r="D42" s="40"/>
      <c r="E42" s="40"/>
      <c r="F42" s="40"/>
      <c r="G42" s="40"/>
      <c r="H42" s="40"/>
      <c r="I42" s="40"/>
    </row>
    <row r="43" spans="1:9" ht="16.5" x14ac:dyDescent="0.25">
      <c r="A43" s="691" t="s">
        <v>65</v>
      </c>
      <c r="B43" s="692"/>
      <c r="C43" s="692"/>
      <c r="D43" s="697" t="s">
        <v>41</v>
      </c>
      <c r="E43" s="698"/>
      <c r="F43" s="698"/>
      <c r="G43" s="698"/>
      <c r="H43" s="698"/>
      <c r="I43" s="699"/>
    </row>
    <row r="44" spans="1:9" ht="19.5" customHeight="1" x14ac:dyDescent="0.25">
      <c r="A44" s="693"/>
      <c r="B44" s="694"/>
      <c r="C44" s="694"/>
      <c r="D44" s="700" t="s">
        <v>66</v>
      </c>
      <c r="E44" s="701"/>
      <c r="F44" s="583"/>
      <c r="G44" s="700" t="s">
        <v>67</v>
      </c>
      <c r="H44" s="701"/>
      <c r="I44" s="583"/>
    </row>
    <row r="45" spans="1:9" ht="33.75" thickBot="1" x14ac:dyDescent="0.3">
      <c r="A45" s="695"/>
      <c r="B45" s="696"/>
      <c r="C45" s="696"/>
      <c r="D45" s="23" t="s">
        <v>16</v>
      </c>
      <c r="E45" s="23" t="s">
        <v>17</v>
      </c>
      <c r="F45" s="175" t="s">
        <v>7</v>
      </c>
      <c r="G45" s="23" t="s">
        <v>16</v>
      </c>
      <c r="H45" s="23" t="s">
        <v>17</v>
      </c>
      <c r="I45" s="42" t="s">
        <v>7</v>
      </c>
    </row>
    <row r="46" spans="1:9" ht="16.5" x14ac:dyDescent="0.25">
      <c r="A46" s="932" t="s">
        <v>68</v>
      </c>
      <c r="B46" s="933"/>
      <c r="C46" s="938" t="s">
        <v>38</v>
      </c>
      <c r="D46" s="939"/>
      <c r="E46" s="939"/>
      <c r="F46" s="939"/>
      <c r="G46" s="939"/>
      <c r="H46" s="939"/>
      <c r="I46" s="940"/>
    </row>
    <row r="47" spans="1:9" ht="16.5" x14ac:dyDescent="0.25">
      <c r="A47" s="934"/>
      <c r="B47" s="935"/>
      <c r="C47" s="941" t="s">
        <v>88</v>
      </c>
      <c r="D47" s="942"/>
      <c r="E47" s="942"/>
      <c r="F47" s="943"/>
      <c r="G47" s="943"/>
      <c r="H47" s="943"/>
      <c r="I47" s="944"/>
    </row>
    <row r="48" spans="1:9" ht="17.25" thickBot="1" x14ac:dyDescent="0.3">
      <c r="A48" s="936"/>
      <c r="B48" s="937"/>
      <c r="C48" s="925" t="s">
        <v>89</v>
      </c>
      <c r="D48" s="926"/>
      <c r="E48" s="926"/>
      <c r="F48" s="927"/>
      <c r="G48" s="927"/>
      <c r="H48" s="927"/>
      <c r="I48" s="928"/>
    </row>
    <row r="49" spans="1:9" ht="17.25" thickBot="1" x14ac:dyDescent="0.3">
      <c r="A49" s="116" t="s">
        <v>90</v>
      </c>
      <c r="B49" s="215" t="s">
        <v>91</v>
      </c>
      <c r="C49" s="919" t="s">
        <v>414</v>
      </c>
      <c r="D49" s="920"/>
      <c r="E49" s="920"/>
      <c r="F49" s="920"/>
      <c r="G49" s="920"/>
      <c r="H49" s="920"/>
      <c r="I49" s="921"/>
    </row>
    <row r="50" spans="1:9" ht="55.5" customHeight="1" thickBot="1" x14ac:dyDescent="0.3">
      <c r="A50" s="951" t="s">
        <v>92</v>
      </c>
      <c r="B50" s="952"/>
      <c r="C50" s="189" t="s">
        <v>93</v>
      </c>
      <c r="D50" s="191">
        <v>0</v>
      </c>
      <c r="E50" s="191">
        <v>7</v>
      </c>
      <c r="F50" s="191">
        <v>7</v>
      </c>
      <c r="G50" s="191"/>
      <c r="H50" s="191"/>
      <c r="I50" s="191"/>
    </row>
    <row r="51" spans="1:9" ht="51.75" customHeight="1" thickBot="1" x14ac:dyDescent="0.3">
      <c r="A51" s="919"/>
      <c r="B51" s="921"/>
      <c r="C51" s="189" t="s">
        <v>94</v>
      </c>
      <c r="D51" s="234">
        <v>0</v>
      </c>
      <c r="E51" s="234">
        <v>4382</v>
      </c>
      <c r="F51" s="234">
        <v>4382</v>
      </c>
      <c r="G51" s="191"/>
      <c r="H51" s="191"/>
      <c r="I51" s="191"/>
    </row>
    <row r="52" spans="1:9" ht="17.25" thickBot="1" x14ac:dyDescent="0.3">
      <c r="A52" s="929" t="s">
        <v>95</v>
      </c>
      <c r="B52" s="930"/>
      <c r="C52" s="189"/>
      <c r="D52" s="189"/>
      <c r="E52" s="189"/>
      <c r="F52" s="191"/>
      <c r="G52" s="191"/>
      <c r="H52" s="191"/>
      <c r="I52" s="191"/>
    </row>
    <row r="53" spans="1:9" ht="38.25" customHeight="1" thickBot="1" x14ac:dyDescent="0.3">
      <c r="A53" s="929" t="s">
        <v>96</v>
      </c>
      <c r="B53" s="931"/>
      <c r="C53" s="930"/>
      <c r="D53" s="189"/>
      <c r="E53" s="189"/>
      <c r="F53" s="191"/>
      <c r="G53" s="193">
        <f>SUM('Vayoc Dzor'!C16:C20)</f>
        <v>20340</v>
      </c>
      <c r="H53" s="193">
        <f>SUM('Vayoc Dzor'!D16:D20)</f>
        <v>81360</v>
      </c>
      <c r="I53" s="193">
        <f>SUM('Vayoc Dzor'!E16:E20)</f>
        <v>81360</v>
      </c>
    </row>
    <row r="54" spans="1:9" ht="17.25" thickBot="1" x14ac:dyDescent="0.3">
      <c r="A54" s="929" t="s">
        <v>396</v>
      </c>
      <c r="B54" s="930"/>
      <c r="C54" s="118">
        <f>I53</f>
        <v>81360</v>
      </c>
      <c r="D54" s="198"/>
      <c r="E54" s="198"/>
      <c r="F54" s="191"/>
      <c r="G54" s="191"/>
      <c r="H54" s="191"/>
      <c r="I54" s="191"/>
    </row>
    <row r="55" spans="1:9" ht="66" customHeight="1" thickBot="1" x14ac:dyDescent="0.3">
      <c r="A55" s="929" t="s">
        <v>98</v>
      </c>
      <c r="B55" s="930"/>
      <c r="C55" s="189"/>
      <c r="D55" s="189"/>
      <c r="E55" s="189"/>
      <c r="F55" s="191"/>
      <c r="G55" s="191"/>
      <c r="H55" s="191"/>
      <c r="I55" s="191"/>
    </row>
    <row r="56" spans="1:9" ht="17.25" thickBot="1" x14ac:dyDescent="0.3">
      <c r="A56" s="1006" t="s">
        <v>80</v>
      </c>
      <c r="B56" s="1001"/>
      <c r="C56" s="1001"/>
      <c r="D56" s="1001"/>
      <c r="E56" s="1001"/>
      <c r="F56" s="1001"/>
      <c r="G56" s="1001"/>
      <c r="H56" s="1001"/>
      <c r="I56" s="1002"/>
    </row>
    <row r="57" spans="1:9" ht="17.25" thickBot="1" x14ac:dyDescent="0.3">
      <c r="A57" s="929" t="s">
        <v>415</v>
      </c>
      <c r="B57" s="931"/>
      <c r="C57" s="931"/>
      <c r="D57" s="931"/>
      <c r="E57" s="931"/>
      <c r="F57" s="931"/>
      <c r="G57" s="931"/>
      <c r="H57" s="931"/>
      <c r="I57" s="930"/>
    </row>
    <row r="58" spans="1:9" ht="17.25" thickBot="1" x14ac:dyDescent="0.3">
      <c r="A58" s="1006" t="s">
        <v>81</v>
      </c>
      <c r="B58" s="1001"/>
      <c r="C58" s="1001"/>
      <c r="D58" s="1001"/>
      <c r="E58" s="1001"/>
      <c r="F58" s="1001"/>
      <c r="G58" s="1001"/>
      <c r="H58" s="1001"/>
      <c r="I58" s="1002"/>
    </row>
    <row r="59" spans="1:9" ht="17.25" thickBot="1" x14ac:dyDescent="0.3">
      <c r="A59" s="929" t="s">
        <v>99</v>
      </c>
      <c r="B59" s="931"/>
      <c r="C59" s="931"/>
      <c r="D59" s="931"/>
      <c r="E59" s="931"/>
      <c r="F59" s="931"/>
      <c r="G59" s="931"/>
      <c r="H59" s="931"/>
      <c r="I59" s="930"/>
    </row>
    <row r="60" spans="1:9" ht="16.5" x14ac:dyDescent="0.25">
      <c r="A60" s="932" t="s">
        <v>68</v>
      </c>
      <c r="B60" s="933"/>
      <c r="C60" s="938" t="s">
        <v>38</v>
      </c>
      <c r="D60" s="939"/>
      <c r="E60" s="939"/>
      <c r="F60" s="939"/>
      <c r="G60" s="939"/>
      <c r="H60" s="939"/>
      <c r="I60" s="940"/>
    </row>
    <row r="61" spans="1:9" ht="16.5" x14ac:dyDescent="0.25">
      <c r="A61" s="934"/>
      <c r="B61" s="935"/>
      <c r="C61" s="941" t="s">
        <v>137</v>
      </c>
      <c r="D61" s="942"/>
      <c r="E61" s="942"/>
      <c r="F61" s="943"/>
      <c r="G61" s="943"/>
      <c r="H61" s="943"/>
      <c r="I61" s="944"/>
    </row>
    <row r="62" spans="1:9" ht="17.25" thickBot="1" x14ac:dyDescent="0.3">
      <c r="A62" s="936"/>
      <c r="B62" s="937"/>
      <c r="C62" s="925" t="s">
        <v>89</v>
      </c>
      <c r="D62" s="926"/>
      <c r="E62" s="926"/>
      <c r="F62" s="927"/>
      <c r="G62" s="927"/>
      <c r="H62" s="927"/>
      <c r="I62" s="928"/>
    </row>
    <row r="63" spans="1:9" ht="17.25" thickBot="1" x14ac:dyDescent="0.3">
      <c r="A63" s="116" t="s">
        <v>127</v>
      </c>
      <c r="B63" s="215" t="s">
        <v>91</v>
      </c>
      <c r="C63" s="919" t="s">
        <v>137</v>
      </c>
      <c r="D63" s="920"/>
      <c r="E63" s="920"/>
      <c r="F63" s="920"/>
      <c r="G63" s="920"/>
      <c r="H63" s="920"/>
      <c r="I63" s="921"/>
    </row>
    <row r="64" spans="1:9" ht="36.75" customHeight="1" thickBot="1" x14ac:dyDescent="0.3">
      <c r="A64" s="929" t="s">
        <v>92</v>
      </c>
      <c r="B64" s="930"/>
      <c r="C64" s="234" t="s">
        <v>138</v>
      </c>
      <c r="D64" s="234">
        <v>0</v>
      </c>
      <c r="E64" s="234">
        <v>1</v>
      </c>
      <c r="F64" s="191">
        <v>2</v>
      </c>
      <c r="G64" s="191"/>
      <c r="H64" s="191"/>
      <c r="I64" s="191"/>
    </row>
    <row r="65" spans="1:9" ht="17.25" thickBot="1" x14ac:dyDescent="0.3">
      <c r="A65" s="929" t="s">
        <v>95</v>
      </c>
      <c r="B65" s="930"/>
      <c r="C65" s="189"/>
      <c r="D65" s="189"/>
      <c r="E65" s="189"/>
      <c r="F65" s="191"/>
      <c r="G65" s="191"/>
      <c r="H65" s="191"/>
      <c r="I65" s="191"/>
    </row>
    <row r="66" spans="1:9" ht="40.5" customHeight="1" thickBot="1" x14ac:dyDescent="0.3">
      <c r="A66" s="929" t="s">
        <v>96</v>
      </c>
      <c r="B66" s="931"/>
      <c r="C66" s="930"/>
      <c r="D66" s="189"/>
      <c r="E66" s="189"/>
      <c r="F66" s="191"/>
      <c r="G66" s="193">
        <f>SUM('Vayoc Dzor'!C11)</f>
        <v>1423.7</v>
      </c>
      <c r="H66" s="193">
        <f>SUM('Vayoc Dzor'!D11)</f>
        <v>1423.7</v>
      </c>
      <c r="I66" s="193">
        <f>SUM('Vayoc Dzor'!E11)</f>
        <v>1423.7</v>
      </c>
    </row>
    <row r="67" spans="1:9" ht="17.25" thickBot="1" x14ac:dyDescent="0.3">
      <c r="A67" s="929" t="s">
        <v>97</v>
      </c>
      <c r="B67" s="930"/>
      <c r="C67" s="118">
        <f>I66</f>
        <v>1423.7</v>
      </c>
      <c r="D67" s="118"/>
      <c r="E67" s="118"/>
      <c r="F67" s="191"/>
      <c r="G67" s="191"/>
      <c r="H67" s="191"/>
      <c r="I67" s="191"/>
    </row>
    <row r="68" spans="1:9" ht="68.25" customHeight="1" thickBot="1" x14ac:dyDescent="0.3">
      <c r="A68" s="929" t="s">
        <v>98</v>
      </c>
      <c r="B68" s="930"/>
      <c r="C68" s="189"/>
      <c r="D68" s="189"/>
      <c r="E68" s="189"/>
      <c r="F68" s="191"/>
      <c r="G68" s="191"/>
      <c r="H68" s="191"/>
      <c r="I68" s="191"/>
    </row>
    <row r="69" spans="1:9" ht="16.5" x14ac:dyDescent="0.25">
      <c r="A69" s="916" t="s">
        <v>80</v>
      </c>
      <c r="B69" s="917"/>
      <c r="C69" s="917"/>
      <c r="D69" s="917"/>
      <c r="E69" s="917"/>
      <c r="F69" s="917"/>
      <c r="G69" s="917"/>
      <c r="H69" s="917"/>
      <c r="I69" s="918"/>
    </row>
    <row r="70" spans="1:9" ht="17.25" thickBot="1" x14ac:dyDescent="0.3">
      <c r="A70" s="919" t="s">
        <v>416</v>
      </c>
      <c r="B70" s="920"/>
      <c r="C70" s="920"/>
      <c r="D70" s="920"/>
      <c r="E70" s="920"/>
      <c r="F70" s="920"/>
      <c r="G70" s="920"/>
      <c r="H70" s="920"/>
      <c r="I70" s="921"/>
    </row>
    <row r="71" spans="1:9" ht="16.5" x14ac:dyDescent="0.25">
      <c r="A71" s="916" t="s">
        <v>81</v>
      </c>
      <c r="B71" s="917"/>
      <c r="C71" s="917"/>
      <c r="D71" s="917"/>
      <c r="E71" s="917"/>
      <c r="F71" s="917"/>
      <c r="G71" s="917"/>
      <c r="H71" s="917"/>
      <c r="I71" s="918"/>
    </row>
    <row r="72" spans="1:9" ht="17.25" thickBot="1" x14ac:dyDescent="0.3">
      <c r="A72" s="919" t="s">
        <v>99</v>
      </c>
      <c r="B72" s="920"/>
      <c r="C72" s="920"/>
      <c r="D72" s="920"/>
      <c r="E72" s="920"/>
      <c r="F72" s="920"/>
      <c r="G72" s="920"/>
      <c r="H72" s="920"/>
      <c r="I72" s="921"/>
    </row>
    <row r="73" spans="1:9" ht="16.5" x14ac:dyDescent="0.25">
      <c r="A73" s="657" t="s">
        <v>68</v>
      </c>
      <c r="B73" s="658"/>
      <c r="C73" s="744" t="s">
        <v>38</v>
      </c>
      <c r="D73" s="745"/>
      <c r="E73" s="745"/>
      <c r="F73" s="745"/>
      <c r="G73" s="745"/>
      <c r="H73" s="745"/>
      <c r="I73" s="746"/>
    </row>
    <row r="74" spans="1:9" ht="16.5" x14ac:dyDescent="0.25">
      <c r="A74" s="659"/>
      <c r="B74" s="660"/>
      <c r="C74" s="688" t="s">
        <v>139</v>
      </c>
      <c r="D74" s="689"/>
      <c r="E74" s="689"/>
      <c r="F74" s="689"/>
      <c r="G74" s="689"/>
      <c r="H74" s="689"/>
      <c r="I74" s="690"/>
    </row>
    <row r="75" spans="1:9" ht="16.5" x14ac:dyDescent="0.25">
      <c r="A75" s="582" t="s">
        <v>126</v>
      </c>
      <c r="B75" s="583" t="s">
        <v>91</v>
      </c>
      <c r="C75" s="584" t="s">
        <v>72</v>
      </c>
      <c r="D75" s="585"/>
      <c r="E75" s="585"/>
      <c r="F75" s="585"/>
      <c r="G75" s="585"/>
      <c r="H75" s="585"/>
      <c r="I75" s="586"/>
    </row>
    <row r="76" spans="1:9" ht="17.25" thickBot="1" x14ac:dyDescent="0.3">
      <c r="A76" s="747"/>
      <c r="B76" s="748"/>
      <c r="C76" s="749" t="s">
        <v>140</v>
      </c>
      <c r="D76" s="750"/>
      <c r="E76" s="750"/>
      <c r="F76" s="750"/>
      <c r="G76" s="750"/>
      <c r="H76" s="750"/>
      <c r="I76" s="751"/>
    </row>
    <row r="77" spans="1:9" ht="42" customHeight="1" x14ac:dyDescent="0.25">
      <c r="A77" s="752" t="s">
        <v>92</v>
      </c>
      <c r="B77" s="753"/>
      <c r="C77" s="103" t="s">
        <v>141</v>
      </c>
      <c r="D77" s="104">
        <v>0</v>
      </c>
      <c r="E77" s="104">
        <v>1</v>
      </c>
      <c r="F77" s="104">
        <v>1</v>
      </c>
      <c r="G77" s="105"/>
      <c r="H77" s="105"/>
      <c r="I77" s="106"/>
    </row>
    <row r="78" spans="1:9" ht="17.25" thickBot="1" x14ac:dyDescent="0.3">
      <c r="A78" s="754" t="s">
        <v>95</v>
      </c>
      <c r="B78" s="755"/>
      <c r="C78" s="107"/>
      <c r="D78" s="107"/>
      <c r="E78" s="107"/>
      <c r="F78" s="175"/>
      <c r="G78" s="108"/>
      <c r="H78" s="108"/>
      <c r="I78" s="42"/>
    </row>
    <row r="79" spans="1:9" ht="42" customHeight="1" thickBot="1" x14ac:dyDescent="0.3">
      <c r="A79" s="742" t="s">
        <v>107</v>
      </c>
      <c r="B79" s="743"/>
      <c r="C79" s="743"/>
      <c r="D79" s="187"/>
      <c r="E79" s="187"/>
      <c r="F79" s="76"/>
      <c r="G79" s="109">
        <f>SUM('Vayoc Dzor'!C22)</f>
        <v>14800</v>
      </c>
      <c r="H79" s="109">
        <f>SUM('Vayoc Dzor'!D22)</f>
        <v>59200</v>
      </c>
      <c r="I79" s="109">
        <f>SUM('Vayoc Dzor'!E22)</f>
        <v>59200</v>
      </c>
    </row>
    <row r="80" spans="1:9" ht="36" customHeight="1" thickBot="1" x14ac:dyDescent="0.3">
      <c r="A80" s="573" t="s">
        <v>108</v>
      </c>
      <c r="B80" s="574"/>
      <c r="C80" s="110">
        <f>I79</f>
        <v>59200</v>
      </c>
      <c r="D80" s="110"/>
      <c r="E80" s="110"/>
      <c r="F80" s="76"/>
      <c r="G80" s="79"/>
      <c r="H80" s="79"/>
      <c r="I80" s="75"/>
    </row>
    <row r="81" spans="1:9" ht="77.25" customHeight="1" thickBot="1" x14ac:dyDescent="0.3">
      <c r="A81" s="573" t="s">
        <v>109</v>
      </c>
      <c r="B81" s="574"/>
      <c r="C81" s="179"/>
      <c r="D81" s="179"/>
      <c r="E81" s="179"/>
      <c r="F81" s="76"/>
      <c r="G81" s="79"/>
      <c r="H81" s="79"/>
      <c r="I81" s="75"/>
    </row>
    <row r="82" spans="1:9" ht="16.5" x14ac:dyDescent="0.25">
      <c r="A82" s="543" t="s">
        <v>80</v>
      </c>
      <c r="B82" s="544"/>
      <c r="C82" s="544"/>
      <c r="D82" s="544"/>
      <c r="E82" s="544"/>
      <c r="F82" s="544"/>
      <c r="G82" s="545"/>
      <c r="H82" s="545"/>
      <c r="I82" s="546"/>
    </row>
    <row r="83" spans="1:9" ht="17.25" thickBot="1" x14ac:dyDescent="0.3">
      <c r="A83" s="539" t="s">
        <v>417</v>
      </c>
      <c r="B83" s="540"/>
      <c r="C83" s="540"/>
      <c r="D83" s="540"/>
      <c r="E83" s="540"/>
      <c r="F83" s="540"/>
      <c r="G83" s="541"/>
      <c r="H83" s="541"/>
      <c r="I83" s="542"/>
    </row>
    <row r="84" spans="1:9" ht="16.5" x14ac:dyDescent="0.25">
      <c r="A84" s="543" t="s">
        <v>81</v>
      </c>
      <c r="B84" s="544"/>
      <c r="C84" s="544"/>
      <c r="D84" s="544"/>
      <c r="E84" s="544"/>
      <c r="F84" s="544"/>
      <c r="G84" s="545"/>
      <c r="H84" s="545"/>
      <c r="I84" s="546"/>
    </row>
    <row r="85" spans="1:9" ht="17.25" thickBot="1" x14ac:dyDescent="0.3">
      <c r="A85" s="539" t="s">
        <v>99</v>
      </c>
      <c r="B85" s="540"/>
      <c r="C85" s="540"/>
      <c r="D85" s="540"/>
      <c r="E85" s="540"/>
      <c r="F85" s="540"/>
      <c r="G85" s="541"/>
      <c r="H85" s="541"/>
      <c r="I85" s="542"/>
    </row>
    <row r="86" spans="1:9" ht="16.5" x14ac:dyDescent="0.25">
      <c r="A86" s="932" t="s">
        <v>68</v>
      </c>
      <c r="B86" s="933"/>
      <c r="C86" s="938" t="s">
        <v>38</v>
      </c>
      <c r="D86" s="939"/>
      <c r="E86" s="939"/>
      <c r="F86" s="939"/>
      <c r="G86" s="939"/>
      <c r="H86" s="939"/>
      <c r="I86" s="940"/>
    </row>
    <row r="87" spans="1:9" ht="16.5" x14ac:dyDescent="0.25">
      <c r="A87" s="934"/>
      <c r="B87" s="935"/>
      <c r="C87" s="941" t="s">
        <v>134</v>
      </c>
      <c r="D87" s="942"/>
      <c r="E87" s="942"/>
      <c r="F87" s="943"/>
      <c r="G87" s="943"/>
      <c r="H87" s="943"/>
      <c r="I87" s="944"/>
    </row>
    <row r="88" spans="1:9" ht="17.25" thickBot="1" x14ac:dyDescent="0.3">
      <c r="A88" s="936"/>
      <c r="B88" s="937"/>
      <c r="C88" s="925" t="s">
        <v>89</v>
      </c>
      <c r="D88" s="926"/>
      <c r="E88" s="926"/>
      <c r="F88" s="927"/>
      <c r="G88" s="927"/>
      <c r="H88" s="927"/>
      <c r="I88" s="928"/>
    </row>
    <row r="89" spans="1:9" ht="17.25" thickBot="1" x14ac:dyDescent="0.3">
      <c r="A89" s="116" t="s">
        <v>103</v>
      </c>
      <c r="B89" s="215" t="s">
        <v>91</v>
      </c>
      <c r="C89" s="919" t="s">
        <v>135</v>
      </c>
      <c r="D89" s="920"/>
      <c r="E89" s="920"/>
      <c r="F89" s="920"/>
      <c r="G89" s="920"/>
      <c r="H89" s="920"/>
      <c r="I89" s="921"/>
    </row>
    <row r="90" spans="1:9" ht="50.25" thickBot="1" x14ac:dyDescent="0.3">
      <c r="A90" s="929" t="s">
        <v>92</v>
      </c>
      <c r="B90" s="930"/>
      <c r="C90" s="189" t="s">
        <v>136</v>
      </c>
      <c r="D90" s="117">
        <v>0</v>
      </c>
      <c r="E90" s="117">
        <v>0.1</v>
      </c>
      <c r="F90" s="117">
        <v>0.5</v>
      </c>
      <c r="G90" s="191"/>
      <c r="H90" s="191"/>
      <c r="I90" s="191"/>
    </row>
    <row r="91" spans="1:9" ht="17.25" thickBot="1" x14ac:dyDescent="0.3">
      <c r="A91" s="929" t="s">
        <v>95</v>
      </c>
      <c r="B91" s="930"/>
      <c r="C91" s="189"/>
      <c r="D91" s="189"/>
      <c r="E91" s="189"/>
      <c r="F91" s="191"/>
      <c r="G91" s="191"/>
      <c r="H91" s="191"/>
      <c r="I91" s="191"/>
    </row>
    <row r="92" spans="1:9" ht="37.5" customHeight="1" thickBot="1" x14ac:dyDescent="0.3">
      <c r="A92" s="929" t="s">
        <v>96</v>
      </c>
      <c r="B92" s="931"/>
      <c r="C92" s="930"/>
      <c r="D92" s="189"/>
      <c r="E92" s="189"/>
      <c r="F92" s="191"/>
      <c r="G92" s="117">
        <f>SUM('Vayoc Dzor'!C21)</f>
        <v>1715</v>
      </c>
      <c r="H92" s="117">
        <f>SUM('Vayoc Dzor'!D21)</f>
        <v>6860</v>
      </c>
      <c r="I92" s="117">
        <f>SUM('Vayoc Dzor'!E21)</f>
        <v>6860</v>
      </c>
    </row>
    <row r="93" spans="1:9" ht="17.25" thickBot="1" x14ac:dyDescent="0.3">
      <c r="A93" s="929" t="s">
        <v>97</v>
      </c>
      <c r="B93" s="930"/>
      <c r="C93" s="199">
        <f>I92</f>
        <v>6860</v>
      </c>
      <c r="D93" s="199"/>
      <c r="E93" s="199"/>
      <c r="F93" s="191"/>
      <c r="G93" s="191"/>
      <c r="H93" s="191"/>
      <c r="I93" s="191"/>
    </row>
    <row r="94" spans="1:9" ht="68.25" customHeight="1" thickBot="1" x14ac:dyDescent="0.3">
      <c r="A94" s="929" t="s">
        <v>98</v>
      </c>
      <c r="B94" s="930"/>
      <c r="C94" s="189"/>
      <c r="D94" s="189"/>
      <c r="E94" s="189"/>
      <c r="F94" s="191"/>
      <c r="G94" s="191"/>
      <c r="H94" s="191"/>
      <c r="I94" s="191"/>
    </row>
    <row r="95" spans="1:9" ht="16.5" x14ac:dyDescent="0.25">
      <c r="A95" s="916" t="s">
        <v>80</v>
      </c>
      <c r="B95" s="917"/>
      <c r="C95" s="917"/>
      <c r="D95" s="917"/>
      <c r="E95" s="917"/>
      <c r="F95" s="917"/>
      <c r="G95" s="917"/>
      <c r="H95" s="917"/>
      <c r="I95" s="918"/>
    </row>
    <row r="96" spans="1:9" ht="17.25" thickBot="1" x14ac:dyDescent="0.3">
      <c r="A96" s="919" t="s">
        <v>418</v>
      </c>
      <c r="B96" s="920"/>
      <c r="C96" s="920"/>
      <c r="D96" s="920"/>
      <c r="E96" s="920"/>
      <c r="F96" s="920"/>
      <c r="G96" s="920"/>
      <c r="H96" s="920"/>
      <c r="I96" s="921"/>
    </row>
    <row r="97" spans="1:9" ht="16.5" x14ac:dyDescent="0.25">
      <c r="A97" s="916" t="s">
        <v>81</v>
      </c>
      <c r="B97" s="917"/>
      <c r="C97" s="917"/>
      <c r="D97" s="917"/>
      <c r="E97" s="917"/>
      <c r="F97" s="917"/>
      <c r="G97" s="917"/>
      <c r="H97" s="917"/>
      <c r="I97" s="918"/>
    </row>
    <row r="98" spans="1:9" ht="17.25" thickBot="1" x14ac:dyDescent="0.3">
      <c r="A98" s="919" t="s">
        <v>99</v>
      </c>
      <c r="B98" s="920"/>
      <c r="C98" s="920"/>
      <c r="D98" s="920"/>
      <c r="E98" s="920"/>
      <c r="F98" s="920"/>
      <c r="G98" s="920"/>
      <c r="H98" s="920"/>
      <c r="I98" s="921"/>
    </row>
    <row r="99" spans="1:9" s="40" customFormat="1" ht="16.5" x14ac:dyDescent="0.25">
      <c r="A99" s="657" t="s">
        <v>68</v>
      </c>
      <c r="B99" s="658"/>
      <c r="C99" s="584" t="s">
        <v>38</v>
      </c>
      <c r="D99" s="585"/>
      <c r="E99" s="585"/>
      <c r="F99" s="585"/>
      <c r="G99" s="585"/>
      <c r="H99" s="585"/>
      <c r="I99" s="586"/>
    </row>
    <row r="100" spans="1:9" s="40" customFormat="1" ht="16.5" x14ac:dyDescent="0.25">
      <c r="A100" s="659"/>
      <c r="B100" s="660"/>
      <c r="C100" s="1007" t="s">
        <v>450</v>
      </c>
      <c r="D100" s="1008"/>
      <c r="E100" s="1008"/>
      <c r="F100" s="1009"/>
      <c r="G100" s="1009"/>
      <c r="H100" s="1009"/>
      <c r="I100" s="1010"/>
    </row>
    <row r="101" spans="1:9" s="40" customFormat="1" ht="16.5" x14ac:dyDescent="0.25">
      <c r="A101" s="582" t="s">
        <v>168</v>
      </c>
      <c r="B101" s="583" t="s">
        <v>112</v>
      </c>
      <c r="C101" s="584" t="s">
        <v>72</v>
      </c>
      <c r="D101" s="585"/>
      <c r="E101" s="585"/>
      <c r="F101" s="585"/>
      <c r="G101" s="585"/>
      <c r="H101" s="585"/>
      <c r="I101" s="586"/>
    </row>
    <row r="102" spans="1:9" s="40" customFormat="1" ht="33.75" customHeight="1" thickBot="1" x14ac:dyDescent="0.3">
      <c r="A102" s="582"/>
      <c r="B102" s="583"/>
      <c r="C102" s="654" t="s">
        <v>398</v>
      </c>
      <c r="D102" s="655"/>
      <c r="E102" s="655"/>
      <c r="F102" s="655"/>
      <c r="G102" s="655"/>
      <c r="H102" s="655"/>
      <c r="I102" s="656"/>
    </row>
    <row r="103" spans="1:9" s="252" customFormat="1" ht="50.25" customHeight="1" thickBot="1" x14ac:dyDescent="0.3">
      <c r="A103" s="866" t="s">
        <v>114</v>
      </c>
      <c r="B103" s="867"/>
      <c r="C103" s="208" t="s">
        <v>115</v>
      </c>
      <c r="D103" s="209">
        <v>0</v>
      </c>
      <c r="E103" s="209">
        <v>0</v>
      </c>
      <c r="F103" s="210">
        <v>1</v>
      </c>
      <c r="G103" s="211"/>
      <c r="H103" s="211"/>
      <c r="I103" s="212"/>
    </row>
    <row r="104" spans="1:9" s="40" customFormat="1" ht="18.75" thickBot="1" x14ac:dyDescent="0.3">
      <c r="A104" s="573" t="s">
        <v>116</v>
      </c>
      <c r="B104" s="574"/>
      <c r="C104" s="186"/>
      <c r="D104" s="76" t="s">
        <v>74</v>
      </c>
      <c r="E104" s="76" t="s">
        <v>74</v>
      </c>
      <c r="F104" s="76" t="s">
        <v>74</v>
      </c>
      <c r="G104" s="1">
        <f>SUM('Vayoc Dzor'!C23)</f>
        <v>20000</v>
      </c>
      <c r="H104" s="1">
        <f>SUM('Vayoc Dzor'!D23)</f>
        <v>20000</v>
      </c>
      <c r="I104" s="1">
        <f>SUM('Vayoc Dzor'!E23)</f>
        <v>20000</v>
      </c>
    </row>
    <row r="105" spans="1:9" s="40" customFormat="1" ht="17.25" thickBot="1" x14ac:dyDescent="0.3">
      <c r="A105" s="573" t="s">
        <v>117</v>
      </c>
      <c r="B105" s="575"/>
      <c r="C105" s="574"/>
      <c r="D105" s="178"/>
      <c r="E105" s="178"/>
      <c r="F105" s="76"/>
      <c r="G105" s="79"/>
      <c r="H105" s="79"/>
      <c r="I105" s="75"/>
    </row>
    <row r="106" spans="1:9" s="40" customFormat="1" ht="16.5" x14ac:dyDescent="0.25">
      <c r="A106" s="576" t="s">
        <v>118</v>
      </c>
      <c r="B106" s="577"/>
      <c r="C106" s="577"/>
      <c r="D106" s="577"/>
      <c r="E106" s="577"/>
      <c r="F106" s="577"/>
      <c r="G106" s="577"/>
      <c r="H106" s="577"/>
      <c r="I106" s="578"/>
    </row>
    <row r="107" spans="1:9" s="40" customFormat="1" ht="17.25" thickBot="1" x14ac:dyDescent="0.3">
      <c r="A107" s="579" t="s">
        <v>239</v>
      </c>
      <c r="B107" s="580"/>
      <c r="C107" s="580"/>
      <c r="D107" s="580"/>
      <c r="E107" s="580"/>
      <c r="F107" s="580"/>
      <c r="G107" s="580"/>
      <c r="H107" s="580"/>
      <c r="I107" s="581"/>
    </row>
    <row r="108" spans="1:9" s="40" customFormat="1" ht="16.5" x14ac:dyDescent="0.25">
      <c r="A108" s="543" t="s">
        <v>80</v>
      </c>
      <c r="B108" s="544"/>
      <c r="C108" s="544"/>
      <c r="D108" s="544"/>
      <c r="E108" s="544"/>
      <c r="F108" s="544"/>
      <c r="G108" s="545"/>
      <c r="H108" s="545"/>
      <c r="I108" s="546"/>
    </row>
    <row r="109" spans="1:9" s="40" customFormat="1" ht="17.25" thickBot="1" x14ac:dyDescent="0.3">
      <c r="A109" s="539" t="s">
        <v>120</v>
      </c>
      <c r="B109" s="540"/>
      <c r="C109" s="540"/>
      <c r="D109" s="540"/>
      <c r="E109" s="540"/>
      <c r="F109" s="540"/>
      <c r="G109" s="541"/>
      <c r="H109" s="541"/>
      <c r="I109" s="542"/>
    </row>
    <row r="110" spans="1:9" s="40" customFormat="1" ht="16.5" x14ac:dyDescent="0.25">
      <c r="A110" s="543" t="s">
        <v>81</v>
      </c>
      <c r="B110" s="544"/>
      <c r="C110" s="544"/>
      <c r="D110" s="544"/>
      <c r="E110" s="544"/>
      <c r="F110" s="544"/>
      <c r="G110" s="545"/>
      <c r="H110" s="545"/>
      <c r="I110" s="546"/>
    </row>
    <row r="111" spans="1:9" s="40" customFormat="1" ht="33.75" customHeight="1" thickBot="1" x14ac:dyDescent="0.3">
      <c r="A111" s="539" t="s">
        <v>121</v>
      </c>
      <c r="B111" s="540"/>
      <c r="C111" s="540"/>
      <c r="D111" s="540"/>
      <c r="E111" s="540"/>
      <c r="F111" s="540"/>
      <c r="G111" s="541"/>
      <c r="H111" s="541"/>
      <c r="I111" s="542"/>
    </row>
    <row r="112" spans="1:9" s="40" customFormat="1" ht="16.5" x14ac:dyDescent="0.25">
      <c r="A112" s="639" t="s">
        <v>68</v>
      </c>
      <c r="B112" s="640"/>
      <c r="C112" s="643" t="s">
        <v>38</v>
      </c>
      <c r="D112" s="644"/>
      <c r="E112" s="644"/>
      <c r="F112" s="644"/>
      <c r="G112" s="644"/>
      <c r="H112" s="644"/>
      <c r="I112" s="645"/>
    </row>
    <row r="113" spans="1:9" s="40" customFormat="1" ht="16.5" x14ac:dyDescent="0.25">
      <c r="A113" s="641"/>
      <c r="B113" s="642"/>
      <c r="C113" s="646" t="s">
        <v>102</v>
      </c>
      <c r="D113" s="647"/>
      <c r="E113" s="647"/>
      <c r="F113" s="647"/>
      <c r="G113" s="647"/>
      <c r="H113" s="647"/>
      <c r="I113" s="648"/>
    </row>
    <row r="114" spans="1:9" s="40" customFormat="1" ht="16.5" x14ac:dyDescent="0.25">
      <c r="A114" s="603" t="s">
        <v>152</v>
      </c>
      <c r="B114" s="605" t="s">
        <v>413</v>
      </c>
      <c r="C114" s="607" t="s">
        <v>72</v>
      </c>
      <c r="D114" s="608"/>
      <c r="E114" s="608"/>
      <c r="F114" s="608"/>
      <c r="G114" s="608"/>
      <c r="H114" s="608"/>
      <c r="I114" s="609"/>
    </row>
    <row r="115" spans="1:9" s="40" customFormat="1" ht="17.25" thickBot="1" x14ac:dyDescent="0.3">
      <c r="A115" s="604"/>
      <c r="B115" s="606"/>
      <c r="C115" s="610" t="s">
        <v>104</v>
      </c>
      <c r="D115" s="611"/>
      <c r="E115" s="611"/>
      <c r="F115" s="611"/>
      <c r="G115" s="611"/>
      <c r="H115" s="611"/>
      <c r="I115" s="612"/>
    </row>
    <row r="116" spans="1:9" s="40" customFormat="1" ht="66" x14ac:dyDescent="0.25">
      <c r="A116" s="601" t="s">
        <v>92</v>
      </c>
      <c r="B116" s="602"/>
      <c r="C116" s="51" t="s">
        <v>105</v>
      </c>
      <c r="D116" s="85">
        <v>12</v>
      </c>
      <c r="E116" s="85">
        <v>12</v>
      </c>
      <c r="F116" s="85">
        <v>12</v>
      </c>
      <c r="G116" s="53"/>
      <c r="H116" s="53"/>
      <c r="I116" s="54"/>
    </row>
    <row r="117" spans="1:9" s="40" customFormat="1" ht="83.25" thickBot="1" x14ac:dyDescent="0.3">
      <c r="A117" s="599" t="s">
        <v>95</v>
      </c>
      <c r="B117" s="600"/>
      <c r="C117" s="55" t="s">
        <v>106</v>
      </c>
      <c r="D117" s="55"/>
      <c r="E117" s="55"/>
      <c r="F117" s="56">
        <v>100</v>
      </c>
      <c r="G117" s="57"/>
      <c r="H117" s="57"/>
      <c r="I117" s="58"/>
    </row>
    <row r="118" spans="1:9" s="40" customFormat="1" ht="35.25" customHeight="1" thickBot="1" x14ac:dyDescent="0.3">
      <c r="A118" s="591" t="s">
        <v>107</v>
      </c>
      <c r="B118" s="592"/>
      <c r="C118" s="592"/>
      <c r="D118" s="177"/>
      <c r="E118" s="177"/>
      <c r="F118" s="60"/>
      <c r="G118" s="61" t="e">
        <f>'Vayoc Dzor'!#REF!</f>
        <v>#REF!</v>
      </c>
      <c r="H118" s="61" t="e">
        <f>'Vayoc Dzor'!#REF!</f>
        <v>#REF!</v>
      </c>
      <c r="I118" s="61" t="e">
        <f>'Vayoc Dzor'!#REF!</f>
        <v>#REF!</v>
      </c>
    </row>
    <row r="119" spans="1:9" s="40" customFormat="1" ht="35.25" customHeight="1" thickBot="1" x14ac:dyDescent="0.3">
      <c r="A119" s="593" t="s">
        <v>108</v>
      </c>
      <c r="B119" s="594"/>
      <c r="C119" s="61" t="e">
        <f>I118</f>
        <v>#REF!</v>
      </c>
      <c r="D119" s="62"/>
      <c r="E119" s="62"/>
      <c r="F119" s="60"/>
      <c r="G119" s="63"/>
      <c r="H119" s="63"/>
      <c r="I119" s="64"/>
    </row>
    <row r="120" spans="1:9" s="40" customFormat="1" ht="80.25" customHeight="1" thickBot="1" x14ac:dyDescent="0.3">
      <c r="A120" s="593" t="s">
        <v>109</v>
      </c>
      <c r="B120" s="594"/>
      <c r="C120" s="174"/>
      <c r="D120" s="174"/>
      <c r="E120" s="174"/>
      <c r="F120" s="60"/>
      <c r="G120" s="63"/>
      <c r="H120" s="63"/>
      <c r="I120" s="64"/>
    </row>
    <row r="121" spans="1:9" s="40" customFormat="1" ht="23.25" customHeight="1" x14ac:dyDescent="0.25">
      <c r="A121" s="595" t="s">
        <v>80</v>
      </c>
      <c r="B121" s="596"/>
      <c r="C121" s="596"/>
      <c r="D121" s="596"/>
      <c r="E121" s="596"/>
      <c r="F121" s="596"/>
      <c r="G121" s="597"/>
      <c r="H121" s="597"/>
      <c r="I121" s="598"/>
    </row>
    <row r="122" spans="1:9" s="40" customFormat="1" ht="17.25" thickBot="1" x14ac:dyDescent="0.3">
      <c r="A122" s="587" t="s">
        <v>417</v>
      </c>
      <c r="B122" s="588"/>
      <c r="C122" s="588"/>
      <c r="D122" s="588"/>
      <c r="E122" s="588"/>
      <c r="F122" s="588"/>
      <c r="G122" s="589"/>
      <c r="H122" s="589"/>
      <c r="I122" s="590"/>
    </row>
    <row r="123" spans="1:9" s="40" customFormat="1" ht="16.5" x14ac:dyDescent="0.25">
      <c r="A123" s="595" t="s">
        <v>81</v>
      </c>
      <c r="B123" s="596"/>
      <c r="C123" s="596"/>
      <c r="D123" s="596"/>
      <c r="E123" s="596"/>
      <c r="F123" s="596"/>
      <c r="G123" s="597"/>
      <c r="H123" s="597"/>
      <c r="I123" s="598"/>
    </row>
    <row r="124" spans="1:9" s="40" customFormat="1" ht="17.25" thickBot="1" x14ac:dyDescent="0.3">
      <c r="A124" s="587" t="s">
        <v>99</v>
      </c>
      <c r="B124" s="588"/>
      <c r="C124" s="588"/>
      <c r="D124" s="588"/>
      <c r="E124" s="588"/>
      <c r="F124" s="588"/>
      <c r="G124" s="589"/>
      <c r="H124" s="589"/>
      <c r="I124" s="590"/>
    </row>
    <row r="125" spans="1:9" s="252" customFormat="1" ht="16.5" x14ac:dyDescent="0.25">
      <c r="A125" s="859" t="s">
        <v>68</v>
      </c>
      <c r="B125" s="860"/>
      <c r="C125" s="790" t="s">
        <v>38</v>
      </c>
      <c r="D125" s="791"/>
      <c r="E125" s="791"/>
      <c r="F125" s="791"/>
      <c r="G125" s="791"/>
      <c r="H125" s="791"/>
      <c r="I125" s="792"/>
    </row>
    <row r="126" spans="1:9" s="252" customFormat="1" ht="16.5" x14ac:dyDescent="0.3">
      <c r="A126" s="861"/>
      <c r="B126" s="862"/>
      <c r="C126" s="1076" t="s">
        <v>397</v>
      </c>
      <c r="D126" s="1077"/>
      <c r="E126" s="1077"/>
      <c r="F126" s="1078"/>
      <c r="G126" s="1078"/>
      <c r="H126" s="1078"/>
      <c r="I126" s="1079"/>
    </row>
    <row r="127" spans="1:9" s="252" customFormat="1" ht="16.5" x14ac:dyDescent="0.25">
      <c r="A127" s="895" t="s">
        <v>168</v>
      </c>
      <c r="B127" s="850" t="s">
        <v>112</v>
      </c>
      <c r="C127" s="790" t="s">
        <v>72</v>
      </c>
      <c r="D127" s="791"/>
      <c r="E127" s="791"/>
      <c r="F127" s="791"/>
      <c r="G127" s="791"/>
      <c r="H127" s="791"/>
      <c r="I127" s="792"/>
    </row>
    <row r="128" spans="1:9" s="252" customFormat="1" ht="33.75" customHeight="1" thickBot="1" x14ac:dyDescent="0.3">
      <c r="A128" s="895"/>
      <c r="B128" s="850"/>
      <c r="C128" s="654" t="s">
        <v>432</v>
      </c>
      <c r="D128" s="655"/>
      <c r="E128" s="655"/>
      <c r="F128" s="655"/>
      <c r="G128" s="655"/>
      <c r="H128" s="655"/>
      <c r="I128" s="656"/>
    </row>
    <row r="129" spans="1:9" s="252" customFormat="1" ht="50.25" customHeight="1" thickBot="1" x14ac:dyDescent="0.3">
      <c r="A129" s="866" t="s">
        <v>114</v>
      </c>
      <c r="B129" s="867"/>
      <c r="C129" s="208" t="s">
        <v>115</v>
      </c>
      <c r="D129" s="209">
        <v>12</v>
      </c>
      <c r="E129" s="209">
        <v>12</v>
      </c>
      <c r="F129" s="210">
        <v>12</v>
      </c>
      <c r="G129" s="211"/>
      <c r="H129" s="211"/>
      <c r="I129" s="212"/>
    </row>
    <row r="130" spans="1:9" s="252" customFormat="1" ht="17.25" thickBot="1" x14ac:dyDescent="0.3">
      <c r="A130" s="866" t="s">
        <v>116</v>
      </c>
      <c r="B130" s="867"/>
      <c r="C130" s="208"/>
      <c r="D130" s="253" t="s">
        <v>74</v>
      </c>
      <c r="E130" s="253" t="s">
        <v>74</v>
      </c>
      <c r="F130" s="253" t="s">
        <v>74</v>
      </c>
      <c r="G130" s="254">
        <f>SUM('Vayoc Dzor'!C26)</f>
        <v>15070</v>
      </c>
      <c r="H130" s="254">
        <f>SUM('Vayoc Dzor'!D26)</f>
        <v>15070</v>
      </c>
      <c r="I130" s="254">
        <f>SUM('Vayoc Dzor'!E26)</f>
        <v>15070</v>
      </c>
    </row>
    <row r="131" spans="1:9" s="252" customFormat="1" ht="17.25" thickBot="1" x14ac:dyDescent="0.3">
      <c r="A131" s="866" t="s">
        <v>117</v>
      </c>
      <c r="B131" s="845"/>
      <c r="C131" s="867"/>
      <c r="D131" s="255"/>
      <c r="E131" s="255"/>
      <c r="F131" s="253"/>
      <c r="G131" s="211"/>
      <c r="H131" s="211"/>
      <c r="I131" s="212"/>
    </row>
    <row r="132" spans="1:9" s="252" customFormat="1" ht="16.5" x14ac:dyDescent="0.25">
      <c r="A132" s="868" t="s">
        <v>118</v>
      </c>
      <c r="B132" s="869"/>
      <c r="C132" s="869"/>
      <c r="D132" s="869"/>
      <c r="E132" s="869"/>
      <c r="F132" s="869"/>
      <c r="G132" s="869"/>
      <c r="H132" s="869"/>
      <c r="I132" s="870"/>
    </row>
    <row r="133" spans="1:9" s="252" customFormat="1" ht="17.25" thickBot="1" x14ac:dyDescent="0.3">
      <c r="A133" s="836" t="s">
        <v>363</v>
      </c>
      <c r="B133" s="837"/>
      <c r="C133" s="837"/>
      <c r="D133" s="837"/>
      <c r="E133" s="837"/>
      <c r="F133" s="837"/>
      <c r="G133" s="837"/>
      <c r="H133" s="837"/>
      <c r="I133" s="838"/>
    </row>
    <row r="134" spans="1:9" s="252" customFormat="1" ht="16.5" x14ac:dyDescent="0.25">
      <c r="A134" s="832" t="s">
        <v>80</v>
      </c>
      <c r="B134" s="833"/>
      <c r="C134" s="833"/>
      <c r="D134" s="833"/>
      <c r="E134" s="833"/>
      <c r="F134" s="833"/>
      <c r="G134" s="834"/>
      <c r="H134" s="834"/>
      <c r="I134" s="835"/>
    </row>
    <row r="135" spans="1:9" s="252" customFormat="1" ht="15" customHeight="1" thickBot="1" x14ac:dyDescent="0.3">
      <c r="A135" s="885" t="s">
        <v>120</v>
      </c>
      <c r="B135" s="886"/>
      <c r="C135" s="886"/>
      <c r="D135" s="886"/>
      <c r="E135" s="886"/>
      <c r="F135" s="886"/>
      <c r="G135" s="887"/>
      <c r="H135" s="887"/>
      <c r="I135" s="888"/>
    </row>
    <row r="136" spans="1:9" s="252" customFormat="1" ht="16.5" x14ac:dyDescent="0.25">
      <c r="A136" s="832" t="s">
        <v>81</v>
      </c>
      <c r="B136" s="833"/>
      <c r="C136" s="833"/>
      <c r="D136" s="833"/>
      <c r="E136" s="833"/>
      <c r="F136" s="833"/>
      <c r="G136" s="834"/>
      <c r="H136" s="834"/>
      <c r="I136" s="835"/>
    </row>
    <row r="137" spans="1:9" s="252" customFormat="1" ht="33.75" customHeight="1" thickBot="1" x14ac:dyDescent="0.3">
      <c r="A137" s="885" t="s">
        <v>121</v>
      </c>
      <c r="B137" s="886"/>
      <c r="C137" s="886"/>
      <c r="D137" s="886"/>
      <c r="E137" s="886"/>
      <c r="F137" s="886"/>
      <c r="G137" s="887"/>
      <c r="H137" s="887"/>
      <c r="I137" s="888"/>
    </row>
    <row r="138" spans="1:9" s="223" customFormat="1" x14ac:dyDescent="0.25"/>
    <row r="139" spans="1:9" x14ac:dyDescent="0.25">
      <c r="I139" s="204"/>
    </row>
  </sheetData>
  <mergeCells count="155">
    <mergeCell ref="A131:C131"/>
    <mergeCell ref="A132:I132"/>
    <mergeCell ref="A133:I133"/>
    <mergeCell ref="A134:I134"/>
    <mergeCell ref="A135:I135"/>
    <mergeCell ref="A136:I136"/>
    <mergeCell ref="A137:I137"/>
    <mergeCell ref="A125:B126"/>
    <mergeCell ref="C125:I125"/>
    <mergeCell ref="C126:I126"/>
    <mergeCell ref="A127:A128"/>
    <mergeCell ref="B127:B128"/>
    <mergeCell ref="C127:I127"/>
    <mergeCell ref="C128:I128"/>
    <mergeCell ref="A129:B129"/>
    <mergeCell ref="A130:B130"/>
    <mergeCell ref="A121:I121"/>
    <mergeCell ref="A122:I122"/>
    <mergeCell ref="A123:I123"/>
    <mergeCell ref="A124:I124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0:B120"/>
    <mergeCell ref="A105:C105"/>
    <mergeCell ref="A106:I106"/>
    <mergeCell ref="A107:I107"/>
    <mergeCell ref="A108:I108"/>
    <mergeCell ref="A109:I109"/>
    <mergeCell ref="A110:I110"/>
    <mergeCell ref="A111:I111"/>
    <mergeCell ref="A112:B113"/>
    <mergeCell ref="C112:I112"/>
    <mergeCell ref="C113:I113"/>
    <mergeCell ref="A99:B100"/>
    <mergeCell ref="C99:I99"/>
    <mergeCell ref="C100:I100"/>
    <mergeCell ref="A101:A102"/>
    <mergeCell ref="B101:B102"/>
    <mergeCell ref="C101:I101"/>
    <mergeCell ref="C102:I102"/>
    <mergeCell ref="A103:B103"/>
    <mergeCell ref="A104:B104"/>
    <mergeCell ref="A96:I96"/>
    <mergeCell ref="A97:I97"/>
    <mergeCell ref="A98:I98"/>
    <mergeCell ref="A86:B88"/>
    <mergeCell ref="C86:I86"/>
    <mergeCell ref="C87:I87"/>
    <mergeCell ref="C88:I88"/>
    <mergeCell ref="C89:I89"/>
    <mergeCell ref="A90:B90"/>
    <mergeCell ref="A91:B91"/>
    <mergeCell ref="A92:C92"/>
    <mergeCell ref="A93:B93"/>
    <mergeCell ref="A94:B94"/>
    <mergeCell ref="A95:I95"/>
    <mergeCell ref="A85:I85"/>
    <mergeCell ref="A79:C79"/>
    <mergeCell ref="A80:B80"/>
    <mergeCell ref="A81:B81"/>
    <mergeCell ref="A82:I82"/>
    <mergeCell ref="A83:I83"/>
    <mergeCell ref="A84:I84"/>
    <mergeCell ref="A75:A76"/>
    <mergeCell ref="B75:B76"/>
    <mergeCell ref="C75:I75"/>
    <mergeCell ref="C76:I76"/>
    <mergeCell ref="A77:B77"/>
    <mergeCell ref="A78:B78"/>
    <mergeCell ref="A72:I72"/>
    <mergeCell ref="A60:B62"/>
    <mergeCell ref="C60:I60"/>
    <mergeCell ref="C61:I61"/>
    <mergeCell ref="A73:B74"/>
    <mergeCell ref="C73:I73"/>
    <mergeCell ref="C74:I74"/>
    <mergeCell ref="A66:C66"/>
    <mergeCell ref="A67:B67"/>
    <mergeCell ref="A68:B68"/>
    <mergeCell ref="A69:I69"/>
    <mergeCell ref="A70:I70"/>
    <mergeCell ref="A71:I71"/>
    <mergeCell ref="C62:I62"/>
    <mergeCell ref="C63:I63"/>
    <mergeCell ref="A64:B64"/>
    <mergeCell ref="A65:B65"/>
    <mergeCell ref="A56:I56"/>
    <mergeCell ref="A57:I57"/>
    <mergeCell ref="A58:I58"/>
    <mergeCell ref="A59:I59"/>
    <mergeCell ref="C49:I49"/>
    <mergeCell ref="A50:B51"/>
    <mergeCell ref="A52:B52"/>
    <mergeCell ref="A53:C53"/>
    <mergeCell ref="A54:B54"/>
    <mergeCell ref="A55:B55"/>
    <mergeCell ref="A41:I41"/>
    <mergeCell ref="A43:C45"/>
    <mergeCell ref="D43:I43"/>
    <mergeCell ref="D44:F44"/>
    <mergeCell ref="G44:I44"/>
    <mergeCell ref="A46:B48"/>
    <mergeCell ref="C46:I46"/>
    <mergeCell ref="C47:I47"/>
    <mergeCell ref="C48:I48"/>
    <mergeCell ref="A33:B33"/>
    <mergeCell ref="A34:I34"/>
    <mergeCell ref="A35:I35"/>
    <mergeCell ref="A36:I36"/>
    <mergeCell ref="A37:I37"/>
    <mergeCell ref="A39:I39"/>
    <mergeCell ref="A28:B28"/>
    <mergeCell ref="A29:I29"/>
    <mergeCell ref="A30:I30"/>
    <mergeCell ref="A31:I31"/>
    <mergeCell ref="A32:B32"/>
    <mergeCell ref="C32:I32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17:I17"/>
    <mergeCell ref="A18:B18"/>
    <mergeCell ref="C18:I18"/>
    <mergeCell ref="A19:B19"/>
    <mergeCell ref="A20:I20"/>
    <mergeCell ref="A21:I21"/>
    <mergeCell ref="A12:A13"/>
    <mergeCell ref="B12:B13"/>
    <mergeCell ref="C13:I13"/>
    <mergeCell ref="A14:B14"/>
    <mergeCell ref="A15:I15"/>
    <mergeCell ref="A16:I16"/>
    <mergeCell ref="A5:I5"/>
    <mergeCell ref="A7:C9"/>
    <mergeCell ref="D7:I7"/>
    <mergeCell ref="D8:F8"/>
    <mergeCell ref="G8:I8"/>
    <mergeCell ref="A10:B11"/>
    <mergeCell ref="C10:I10"/>
    <mergeCell ref="C11:I11"/>
    <mergeCell ref="A1:I1"/>
    <mergeCell ref="A3:I3"/>
    <mergeCell ref="A4:I4"/>
  </mergeCells>
  <pageMargins left="0.2" right="0.19" top="0.17" bottom="0.17" header="0.17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8" workbookViewId="0">
      <selection activeCell="K27" sqref="K1:K1048576"/>
    </sheetView>
  </sheetViews>
  <sheetFormatPr defaultRowHeight="15" x14ac:dyDescent="0.25"/>
  <cols>
    <col min="1" max="1" width="23" style="223" customWidth="1"/>
    <col min="2" max="2" width="20" style="223" customWidth="1"/>
    <col min="3" max="3" width="27.85546875" style="223" customWidth="1"/>
    <col min="4" max="5" width="12.7109375" style="223" customWidth="1"/>
    <col min="6" max="6" width="15.140625" style="223" customWidth="1"/>
    <col min="7" max="7" width="9.140625" style="223"/>
    <col min="8" max="9" width="13.7109375" style="223" customWidth="1"/>
    <col min="10" max="10" width="10.42578125" style="223" bestFit="1" customWidth="1"/>
    <col min="11" max="11" width="10.5703125" style="223" bestFit="1" customWidth="1"/>
    <col min="12" max="16384" width="9.140625" style="223"/>
  </cols>
  <sheetData>
    <row r="1" spans="1:11" ht="16.5" x14ac:dyDescent="0.25">
      <c r="A1" s="871" t="s">
        <v>247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</row>
    <row r="2" spans="1:11" ht="16.5" x14ac:dyDescent="0.25">
      <c r="A2" s="358"/>
      <c r="B2" s="358"/>
      <c r="C2" s="358"/>
      <c r="D2" s="358"/>
      <c r="E2" s="358"/>
      <c r="F2" s="358"/>
      <c r="G2" s="252"/>
      <c r="H2" s="252"/>
      <c r="I2" s="252"/>
      <c r="J2" s="252"/>
      <c r="K2" s="252"/>
    </row>
    <row r="3" spans="1:11" ht="57.75" customHeight="1" x14ac:dyDescent="0.25">
      <c r="A3" s="714" t="s">
        <v>794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</row>
    <row r="4" spans="1:11" ht="48.75" customHeight="1" x14ac:dyDescent="0.25">
      <c r="A4" s="711" t="s">
        <v>63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</row>
    <row r="5" spans="1:11" ht="27" customHeight="1" x14ac:dyDescent="0.25">
      <c r="A5" s="711" t="s">
        <v>110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</row>
    <row r="6" spans="1:11" ht="27" customHeight="1" x14ac:dyDescent="0.25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</row>
    <row r="7" spans="1:11" ht="27" customHeight="1" x14ac:dyDescent="0.25">
      <c r="A7" s="872" t="s">
        <v>65</v>
      </c>
      <c r="B7" s="872"/>
      <c r="C7" s="872"/>
      <c r="D7" s="824" t="s">
        <v>41</v>
      </c>
      <c r="E7" s="824"/>
      <c r="F7" s="824"/>
      <c r="G7" s="824"/>
      <c r="H7" s="824"/>
      <c r="I7" s="824"/>
      <c r="J7" s="824"/>
      <c r="K7" s="824"/>
    </row>
    <row r="8" spans="1:11" ht="27" customHeight="1" x14ac:dyDescent="0.25">
      <c r="A8" s="872"/>
      <c r="B8" s="872"/>
      <c r="C8" s="872"/>
      <c r="D8" s="873" t="s">
        <v>66</v>
      </c>
      <c r="E8" s="874"/>
      <c r="F8" s="874"/>
      <c r="G8" s="850"/>
      <c r="H8" s="873" t="s">
        <v>67</v>
      </c>
      <c r="I8" s="874"/>
      <c r="J8" s="874"/>
      <c r="K8" s="850"/>
    </row>
    <row r="9" spans="1:11" ht="39" customHeight="1" thickBot="1" x14ac:dyDescent="0.3">
      <c r="A9" s="872"/>
      <c r="B9" s="872"/>
      <c r="C9" s="872"/>
      <c r="D9" s="280" t="s">
        <v>458</v>
      </c>
      <c r="E9" s="280" t="s">
        <v>16</v>
      </c>
      <c r="F9" s="280" t="s">
        <v>17</v>
      </c>
      <c r="G9" s="354" t="s">
        <v>7</v>
      </c>
      <c r="H9" s="280" t="s">
        <v>458</v>
      </c>
      <c r="I9" s="280" t="s">
        <v>16</v>
      </c>
      <c r="J9" s="280" t="s">
        <v>17</v>
      </c>
      <c r="K9" s="282" t="s">
        <v>7</v>
      </c>
    </row>
    <row r="10" spans="1:11" ht="27" customHeight="1" x14ac:dyDescent="0.25">
      <c r="A10" s="859" t="s">
        <v>68</v>
      </c>
      <c r="B10" s="860"/>
      <c r="C10" s="863" t="s">
        <v>38</v>
      </c>
      <c r="D10" s="864"/>
      <c r="E10" s="864"/>
      <c r="F10" s="864"/>
      <c r="G10" s="864"/>
      <c r="H10" s="864"/>
      <c r="I10" s="864"/>
      <c r="J10" s="864"/>
      <c r="K10" s="865"/>
    </row>
    <row r="11" spans="1:11" ht="27" customHeight="1" x14ac:dyDescent="0.25">
      <c r="A11" s="861"/>
      <c r="B11" s="862"/>
      <c r="C11" s="688" t="s">
        <v>891</v>
      </c>
      <c r="D11" s="689"/>
      <c r="E11" s="689"/>
      <c r="F11" s="689"/>
      <c r="G11" s="689"/>
      <c r="H11" s="689"/>
      <c r="I11" s="689"/>
      <c r="J11" s="689"/>
      <c r="K11" s="690"/>
    </row>
    <row r="12" spans="1:11" ht="27" customHeight="1" x14ac:dyDescent="0.25">
      <c r="A12" s="849">
        <v>1047</v>
      </c>
      <c r="B12" s="850" t="s">
        <v>1156</v>
      </c>
      <c r="C12" s="790" t="s">
        <v>72</v>
      </c>
      <c r="D12" s="791"/>
      <c r="E12" s="791"/>
      <c r="F12" s="791"/>
      <c r="G12" s="791"/>
      <c r="H12" s="791"/>
      <c r="I12" s="791"/>
      <c r="J12" s="791"/>
      <c r="K12" s="792"/>
    </row>
    <row r="13" spans="1:11" ht="37.5" customHeight="1" thickBot="1" x14ac:dyDescent="0.3">
      <c r="A13" s="849"/>
      <c r="B13" s="850"/>
      <c r="C13" s="654" t="s">
        <v>1084</v>
      </c>
      <c r="D13" s="655"/>
      <c r="E13" s="655"/>
      <c r="F13" s="655"/>
      <c r="G13" s="655"/>
      <c r="H13" s="655"/>
      <c r="I13" s="655"/>
      <c r="J13" s="655"/>
      <c r="K13" s="656"/>
    </row>
    <row r="14" spans="1:11" ht="51.75" customHeight="1" thickBot="1" x14ac:dyDescent="0.3">
      <c r="A14" s="866" t="s">
        <v>114</v>
      </c>
      <c r="B14" s="867"/>
      <c r="C14" s="355" t="s">
        <v>115</v>
      </c>
      <c r="D14" s="210">
        <v>5</v>
      </c>
      <c r="E14" s="210">
        <v>5</v>
      </c>
      <c r="F14" s="210">
        <v>5</v>
      </c>
      <c r="G14" s="210">
        <v>5</v>
      </c>
      <c r="H14" s="209"/>
      <c r="I14" s="209"/>
      <c r="J14" s="209"/>
      <c r="K14" s="212"/>
    </row>
    <row r="15" spans="1:11" ht="27" customHeight="1" thickBot="1" x14ac:dyDescent="0.3">
      <c r="A15" s="866" t="s">
        <v>116</v>
      </c>
      <c r="B15" s="867"/>
      <c r="C15" s="355"/>
      <c r="D15" s="253" t="s">
        <v>74</v>
      </c>
      <c r="E15" s="253" t="s">
        <v>74</v>
      </c>
      <c r="F15" s="253" t="s">
        <v>74</v>
      </c>
      <c r="G15" s="253" t="s">
        <v>74</v>
      </c>
      <c r="H15" s="298">
        <f>SUM('Vayoc Dzor'!C28:C32)</f>
        <v>15070</v>
      </c>
      <c r="I15" s="298">
        <f>SUM('Vayoc Dzor'!D28:D32)</f>
        <v>15070</v>
      </c>
      <c r="J15" s="298">
        <f>SUM('Vayoc Dzor'!E28:E32)</f>
        <v>15070</v>
      </c>
      <c r="K15" s="298">
        <f>SUM('Vayoc Dzor'!F28:F32)</f>
        <v>15070</v>
      </c>
    </row>
    <row r="16" spans="1:11" ht="48.75" customHeight="1" thickBot="1" x14ac:dyDescent="0.3">
      <c r="A16" s="866" t="s">
        <v>117</v>
      </c>
      <c r="B16" s="845"/>
      <c r="C16" s="867"/>
      <c r="D16" s="353"/>
      <c r="E16" s="353"/>
      <c r="F16" s="353"/>
      <c r="G16" s="253"/>
      <c r="H16" s="211"/>
      <c r="I16" s="211"/>
      <c r="J16" s="211"/>
      <c r="K16" s="212"/>
    </row>
    <row r="17" spans="1:11" ht="24.75" customHeight="1" x14ac:dyDescent="0.25">
      <c r="A17" s="868" t="s">
        <v>118</v>
      </c>
      <c r="B17" s="869"/>
      <c r="C17" s="869"/>
      <c r="D17" s="869"/>
      <c r="E17" s="869"/>
      <c r="F17" s="869"/>
      <c r="G17" s="869"/>
      <c r="H17" s="869"/>
      <c r="I17" s="869"/>
      <c r="J17" s="869"/>
      <c r="K17" s="870"/>
    </row>
    <row r="18" spans="1:11" ht="18.75" customHeight="1" thickBot="1" x14ac:dyDescent="0.3">
      <c r="A18" s="836" t="s">
        <v>363</v>
      </c>
      <c r="B18" s="837"/>
      <c r="C18" s="837"/>
      <c r="D18" s="837"/>
      <c r="E18" s="837"/>
      <c r="F18" s="837"/>
      <c r="G18" s="837"/>
      <c r="H18" s="837"/>
      <c r="I18" s="837"/>
      <c r="J18" s="837"/>
      <c r="K18" s="838"/>
    </row>
    <row r="19" spans="1:11" ht="18" customHeight="1" x14ac:dyDescent="0.25">
      <c r="A19" s="832" t="s">
        <v>80</v>
      </c>
      <c r="B19" s="833"/>
      <c r="C19" s="833"/>
      <c r="D19" s="833"/>
      <c r="E19" s="833"/>
      <c r="F19" s="833"/>
      <c r="G19" s="833"/>
      <c r="H19" s="834"/>
      <c r="I19" s="834"/>
      <c r="J19" s="834"/>
      <c r="K19" s="835"/>
    </row>
    <row r="20" spans="1:11" ht="24.75" customHeight="1" thickBot="1" x14ac:dyDescent="0.35">
      <c r="A20" s="564" t="s">
        <v>1176</v>
      </c>
      <c r="B20" s="565"/>
      <c r="C20" s="565"/>
      <c r="D20" s="565"/>
      <c r="E20" s="565"/>
      <c r="F20" s="565"/>
      <c r="G20" s="565"/>
      <c r="H20" s="565"/>
      <c r="I20" s="565"/>
      <c r="J20" s="565"/>
      <c r="K20" s="566"/>
    </row>
    <row r="21" spans="1:11" ht="21.75" customHeight="1" x14ac:dyDescent="0.25">
      <c r="A21" s="832" t="s">
        <v>81</v>
      </c>
      <c r="B21" s="833"/>
      <c r="C21" s="833"/>
      <c r="D21" s="833"/>
      <c r="E21" s="833"/>
      <c r="F21" s="833"/>
      <c r="G21" s="833"/>
      <c r="H21" s="834"/>
      <c r="I21" s="834"/>
      <c r="J21" s="834"/>
      <c r="K21" s="835"/>
    </row>
    <row r="22" spans="1:11" ht="42.75" customHeight="1" thickBot="1" x14ac:dyDescent="0.35">
      <c r="A22" s="564" t="s">
        <v>1177</v>
      </c>
      <c r="B22" s="565"/>
      <c r="C22" s="565"/>
      <c r="D22" s="565"/>
      <c r="E22" s="565"/>
      <c r="F22" s="565"/>
      <c r="G22" s="565"/>
      <c r="H22" s="565"/>
      <c r="I22" s="565"/>
      <c r="J22" s="565"/>
      <c r="K22" s="566"/>
    </row>
    <row r="23" spans="1:11" ht="27.75" customHeight="1" x14ac:dyDescent="0.25">
      <c r="A23" s="859" t="s">
        <v>68</v>
      </c>
      <c r="B23" s="860"/>
      <c r="C23" s="863" t="s">
        <v>38</v>
      </c>
      <c r="D23" s="864"/>
      <c r="E23" s="864"/>
      <c r="F23" s="864"/>
      <c r="G23" s="864"/>
      <c r="H23" s="864"/>
      <c r="I23" s="864"/>
      <c r="J23" s="864"/>
      <c r="K23" s="865"/>
    </row>
    <row r="24" spans="1:11" ht="18" customHeight="1" x14ac:dyDescent="0.25">
      <c r="A24" s="861"/>
      <c r="B24" s="862"/>
      <c r="C24" s="688" t="s">
        <v>797</v>
      </c>
      <c r="D24" s="689"/>
      <c r="E24" s="689"/>
      <c r="F24" s="689"/>
      <c r="G24" s="689"/>
      <c r="H24" s="689"/>
      <c r="I24" s="689"/>
      <c r="J24" s="689"/>
      <c r="K24" s="690"/>
    </row>
    <row r="25" spans="1:11" ht="27" customHeight="1" x14ac:dyDescent="0.25">
      <c r="A25" s="849">
        <v>1047</v>
      </c>
      <c r="B25" s="850" t="s">
        <v>1157</v>
      </c>
      <c r="C25" s="790" t="s">
        <v>72</v>
      </c>
      <c r="D25" s="791"/>
      <c r="E25" s="791"/>
      <c r="F25" s="791"/>
      <c r="G25" s="791"/>
      <c r="H25" s="791"/>
      <c r="I25" s="791"/>
      <c r="J25" s="791"/>
      <c r="K25" s="792"/>
    </row>
    <row r="26" spans="1:11" ht="33" customHeight="1" thickBot="1" x14ac:dyDescent="0.3">
      <c r="A26" s="849"/>
      <c r="B26" s="850"/>
      <c r="C26" s="654" t="s">
        <v>798</v>
      </c>
      <c r="D26" s="655"/>
      <c r="E26" s="655"/>
      <c r="F26" s="655"/>
      <c r="G26" s="655"/>
      <c r="H26" s="655"/>
      <c r="I26" s="655"/>
      <c r="J26" s="655"/>
      <c r="K26" s="656"/>
    </row>
    <row r="27" spans="1:11" ht="42.75" customHeight="1" thickBot="1" x14ac:dyDescent="0.3">
      <c r="A27" s="866" t="s">
        <v>114</v>
      </c>
      <c r="B27" s="867"/>
      <c r="C27" s="355" t="s">
        <v>115</v>
      </c>
      <c r="D27" s="210">
        <v>1</v>
      </c>
      <c r="E27" s="210">
        <v>1</v>
      </c>
      <c r="F27" s="210">
        <v>1</v>
      </c>
      <c r="G27" s="210">
        <v>1</v>
      </c>
      <c r="H27" s="209"/>
      <c r="I27" s="209"/>
      <c r="J27" s="209"/>
      <c r="K27" s="212"/>
    </row>
    <row r="28" spans="1:11" ht="42.75" customHeight="1" thickBot="1" x14ac:dyDescent="0.3">
      <c r="A28" s="866" t="s">
        <v>116</v>
      </c>
      <c r="B28" s="867"/>
      <c r="C28" s="355"/>
      <c r="D28" s="253" t="s">
        <v>74</v>
      </c>
      <c r="E28" s="253" t="s">
        <v>74</v>
      </c>
      <c r="F28" s="253" t="s">
        <v>74</v>
      </c>
      <c r="G28" s="253" t="s">
        <v>74</v>
      </c>
      <c r="H28" s="298">
        <f>SUM('Vayoc Dzor'!C25)</f>
        <v>20000</v>
      </c>
      <c r="I28" s="298">
        <f>SUM('Vayoc Dzor'!D25)</f>
        <v>20000</v>
      </c>
      <c r="J28" s="298">
        <f>SUM('Vayoc Dzor'!E25)</f>
        <v>20000</v>
      </c>
      <c r="K28" s="298">
        <f>SUM('Vayoc Dzor'!F25)</f>
        <v>20000</v>
      </c>
    </row>
    <row r="29" spans="1:11" ht="42.75" customHeight="1" thickBot="1" x14ac:dyDescent="0.3">
      <c r="A29" s="866" t="s">
        <v>117</v>
      </c>
      <c r="B29" s="845"/>
      <c r="C29" s="867"/>
      <c r="D29" s="353"/>
      <c r="E29" s="353"/>
      <c r="F29" s="353"/>
      <c r="G29" s="253"/>
      <c r="H29" s="211"/>
      <c r="I29" s="211"/>
      <c r="J29" s="211"/>
      <c r="K29" s="212"/>
    </row>
    <row r="30" spans="1:11" ht="20.25" customHeight="1" x14ac:dyDescent="0.25">
      <c r="A30" s="868" t="s">
        <v>118</v>
      </c>
      <c r="B30" s="869"/>
      <c r="C30" s="869"/>
      <c r="D30" s="869"/>
      <c r="E30" s="869"/>
      <c r="F30" s="869"/>
      <c r="G30" s="869"/>
      <c r="H30" s="869"/>
      <c r="I30" s="869"/>
      <c r="J30" s="869"/>
      <c r="K30" s="870"/>
    </row>
    <row r="31" spans="1:11" ht="19.5" customHeight="1" thickBot="1" x14ac:dyDescent="0.3">
      <c r="A31" s="836" t="s">
        <v>363</v>
      </c>
      <c r="B31" s="837"/>
      <c r="C31" s="837"/>
      <c r="D31" s="837"/>
      <c r="E31" s="837"/>
      <c r="F31" s="837"/>
      <c r="G31" s="837"/>
      <c r="H31" s="837"/>
      <c r="I31" s="837"/>
      <c r="J31" s="837"/>
      <c r="K31" s="838"/>
    </row>
    <row r="32" spans="1:11" ht="22.5" customHeight="1" x14ac:dyDescent="0.25">
      <c r="A32" s="832" t="s">
        <v>80</v>
      </c>
      <c r="B32" s="833"/>
      <c r="C32" s="833"/>
      <c r="D32" s="833"/>
      <c r="E32" s="833"/>
      <c r="F32" s="833"/>
      <c r="G32" s="833"/>
      <c r="H32" s="834"/>
      <c r="I32" s="834"/>
      <c r="J32" s="834"/>
      <c r="K32" s="835"/>
    </row>
    <row r="33" spans="1:11" ht="19.5" customHeight="1" thickBot="1" x14ac:dyDescent="0.35">
      <c r="A33" s="564" t="s">
        <v>1176</v>
      </c>
      <c r="B33" s="565"/>
      <c r="C33" s="565"/>
      <c r="D33" s="565"/>
      <c r="E33" s="565"/>
      <c r="F33" s="565"/>
      <c r="G33" s="565"/>
      <c r="H33" s="565"/>
      <c r="I33" s="565"/>
      <c r="J33" s="565"/>
      <c r="K33" s="566"/>
    </row>
    <row r="34" spans="1:11" ht="23.25" customHeight="1" x14ac:dyDescent="0.25">
      <c r="A34" s="832" t="s">
        <v>81</v>
      </c>
      <c r="B34" s="833"/>
      <c r="C34" s="833"/>
      <c r="D34" s="833"/>
      <c r="E34" s="833"/>
      <c r="F34" s="833"/>
      <c r="G34" s="833"/>
      <c r="H34" s="834"/>
      <c r="I34" s="834"/>
      <c r="J34" s="834"/>
      <c r="K34" s="835"/>
    </row>
    <row r="35" spans="1:11" ht="36.75" customHeight="1" thickBot="1" x14ac:dyDescent="0.35">
      <c r="A35" s="564" t="s">
        <v>1177</v>
      </c>
      <c r="B35" s="565"/>
      <c r="C35" s="565"/>
      <c r="D35" s="565"/>
      <c r="E35" s="565"/>
      <c r="F35" s="565"/>
      <c r="G35" s="565"/>
      <c r="H35" s="565"/>
      <c r="I35" s="565"/>
      <c r="J35" s="565"/>
      <c r="K35" s="566"/>
    </row>
    <row r="36" spans="1:11" ht="18" customHeight="1" x14ac:dyDescent="0.25">
      <c r="A36" s="336"/>
      <c r="B36" s="336"/>
      <c r="C36" s="336"/>
      <c r="D36" s="336"/>
      <c r="E36" s="336"/>
      <c r="F36" s="336"/>
      <c r="G36" s="336"/>
      <c r="H36" s="336"/>
      <c r="I36" s="336"/>
      <c r="J36" s="336"/>
      <c r="K36" s="336"/>
    </row>
    <row r="37" spans="1:11" ht="18" customHeight="1" x14ac:dyDescent="0.25">
      <c r="A37" s="336"/>
      <c r="B37" s="336"/>
      <c r="C37" s="336"/>
      <c r="D37" s="336"/>
      <c r="E37" s="336"/>
      <c r="F37" s="336"/>
      <c r="G37" s="336"/>
      <c r="H37" s="336"/>
      <c r="I37" s="336"/>
      <c r="J37" s="336"/>
      <c r="K37" s="336"/>
    </row>
    <row r="38" spans="1:11" ht="16.5" x14ac:dyDescent="0.25">
      <c r="A38" s="718" t="s">
        <v>64</v>
      </c>
      <c r="B38" s="718"/>
      <c r="C38" s="718"/>
      <c r="D38" s="718"/>
      <c r="E38" s="718"/>
      <c r="F38" s="718"/>
      <c r="G38" s="718"/>
      <c r="H38" s="718"/>
      <c r="I38" s="718"/>
      <c r="J38" s="718"/>
      <c r="K38" s="718"/>
    </row>
    <row r="39" spans="1:11" ht="17.25" thickBot="1" x14ac:dyDescent="0.3">
      <c r="A39" s="348"/>
      <c r="B39" s="348"/>
      <c r="C39" s="348"/>
      <c r="D39" s="348"/>
      <c r="E39" s="348"/>
      <c r="F39" s="348"/>
      <c r="G39" s="348"/>
      <c r="H39" s="348"/>
      <c r="I39" s="348"/>
      <c r="J39" s="348"/>
      <c r="K39" s="348"/>
    </row>
    <row r="40" spans="1:11" ht="31.5" customHeight="1" x14ac:dyDescent="0.25">
      <c r="A40" s="719" t="s">
        <v>65</v>
      </c>
      <c r="B40" s="720"/>
      <c r="C40" s="721"/>
      <c r="D40" s="824" t="s">
        <v>41</v>
      </c>
      <c r="E40" s="824"/>
      <c r="F40" s="824"/>
      <c r="G40" s="824"/>
      <c r="H40" s="824"/>
      <c r="I40" s="824"/>
      <c r="J40" s="824"/>
      <c r="K40" s="824"/>
    </row>
    <row r="41" spans="1:11" ht="16.5" x14ac:dyDescent="0.25">
      <c r="A41" s="722"/>
      <c r="B41" s="723"/>
      <c r="C41" s="724"/>
      <c r="D41" s="729" t="s">
        <v>66</v>
      </c>
      <c r="E41" s="729"/>
      <c r="F41" s="729"/>
      <c r="G41" s="729"/>
      <c r="H41" s="729" t="s">
        <v>67</v>
      </c>
      <c r="I41" s="729"/>
      <c r="J41" s="729"/>
      <c r="K41" s="729"/>
    </row>
    <row r="42" spans="1:11" ht="33.75" thickBot="1" x14ac:dyDescent="0.3">
      <c r="A42" s="725"/>
      <c r="B42" s="726"/>
      <c r="C42" s="727"/>
      <c r="D42" s="280" t="s">
        <v>458</v>
      </c>
      <c r="E42" s="280" t="s">
        <v>16</v>
      </c>
      <c r="F42" s="280" t="s">
        <v>17</v>
      </c>
      <c r="G42" s="24" t="s">
        <v>7</v>
      </c>
      <c r="H42" s="280" t="s">
        <v>458</v>
      </c>
      <c r="I42" s="280" t="s">
        <v>16</v>
      </c>
      <c r="J42" s="280" t="s">
        <v>17</v>
      </c>
      <c r="K42" s="25" t="s">
        <v>7</v>
      </c>
    </row>
    <row r="43" spans="1:11" ht="16.5" x14ac:dyDescent="0.25">
      <c r="A43" s="639" t="s">
        <v>68</v>
      </c>
      <c r="B43" s="640"/>
      <c r="C43" s="643" t="s">
        <v>38</v>
      </c>
      <c r="D43" s="644"/>
      <c r="E43" s="644"/>
      <c r="F43" s="644"/>
      <c r="G43" s="644"/>
      <c r="H43" s="644"/>
      <c r="I43" s="644"/>
      <c r="J43" s="644"/>
      <c r="K43" s="645"/>
    </row>
    <row r="44" spans="1:11" ht="16.5" x14ac:dyDescent="0.25">
      <c r="A44" s="641"/>
      <c r="B44" s="642"/>
      <c r="C44" s="646" t="s">
        <v>69</v>
      </c>
      <c r="D44" s="647"/>
      <c r="E44" s="647"/>
      <c r="F44" s="647"/>
      <c r="G44" s="647"/>
      <c r="H44" s="647"/>
      <c r="I44" s="647"/>
      <c r="J44" s="647"/>
      <c r="K44" s="648"/>
    </row>
    <row r="45" spans="1:11" ht="16.5" x14ac:dyDescent="0.25">
      <c r="A45" s="849">
        <v>1146</v>
      </c>
      <c r="B45" s="605" t="s">
        <v>1158</v>
      </c>
      <c r="C45" s="26" t="s">
        <v>72</v>
      </c>
      <c r="D45" s="27"/>
      <c r="E45" s="27"/>
      <c r="F45" s="27"/>
      <c r="G45" s="28"/>
      <c r="H45" s="28"/>
      <c r="I45" s="28"/>
      <c r="J45" s="28"/>
      <c r="K45" s="29"/>
    </row>
    <row r="46" spans="1:11" ht="42" customHeight="1" x14ac:dyDescent="0.25">
      <c r="A46" s="849"/>
      <c r="B46" s="605"/>
      <c r="C46" s="733" t="s">
        <v>419</v>
      </c>
      <c r="D46" s="734"/>
      <c r="E46" s="734"/>
      <c r="F46" s="734"/>
      <c r="G46" s="734"/>
      <c r="H46" s="734"/>
      <c r="I46" s="734"/>
      <c r="J46" s="734"/>
      <c r="K46" s="735"/>
    </row>
    <row r="47" spans="1:11" ht="17.25" thickBot="1" x14ac:dyDescent="0.3">
      <c r="A47" s="736" t="s">
        <v>73</v>
      </c>
      <c r="B47" s="737"/>
      <c r="C47" s="30"/>
      <c r="D47" s="349" t="s">
        <v>74</v>
      </c>
      <c r="E47" s="349" t="s">
        <v>74</v>
      </c>
      <c r="F47" s="349" t="s">
        <v>74</v>
      </c>
      <c r="G47" s="349" t="s">
        <v>74</v>
      </c>
      <c r="H47" s="370">
        <f>SUM('Vayoc Dzor'!C11:C12,'Vayoc Dzor'!C18)</f>
        <v>7698.7</v>
      </c>
      <c r="I47" s="370">
        <f>SUM('Vayoc Dzor'!D11:D12,'Vayoc Dzor'!D18)</f>
        <v>26523.7</v>
      </c>
      <c r="J47" s="370">
        <f>SUM('Vayoc Dzor'!E11:E12,'Vayoc Dzor'!E18)</f>
        <v>26523.7</v>
      </c>
      <c r="K47" s="370">
        <f>SUM('Vayoc Dzor'!F11:F12,'Vayoc Dzor'!F18)</f>
        <v>26523.7</v>
      </c>
    </row>
    <row r="48" spans="1:11" ht="16.5" x14ac:dyDescent="0.25">
      <c r="A48" s="738" t="s">
        <v>75</v>
      </c>
      <c r="B48" s="739"/>
      <c r="C48" s="739"/>
      <c r="D48" s="739"/>
      <c r="E48" s="739"/>
      <c r="F48" s="739"/>
      <c r="G48" s="739"/>
      <c r="H48" s="739"/>
      <c r="I48" s="740"/>
      <c r="J48" s="740"/>
      <c r="K48" s="741"/>
    </row>
    <row r="49" spans="1:11" ht="17.25" thickBot="1" x14ac:dyDescent="0.3">
      <c r="A49" s="715" t="s">
        <v>795</v>
      </c>
      <c r="B49" s="716"/>
      <c r="C49" s="716"/>
      <c r="D49" s="716"/>
      <c r="E49" s="716"/>
      <c r="F49" s="716"/>
      <c r="G49" s="716"/>
      <c r="H49" s="716"/>
      <c r="I49" s="716"/>
      <c r="J49" s="716"/>
      <c r="K49" s="717"/>
    </row>
    <row r="50" spans="1:11" ht="17.25" thickBot="1" x14ac:dyDescent="0.3">
      <c r="A50" s="671" t="s">
        <v>76</v>
      </c>
      <c r="B50" s="672"/>
      <c r="C50" s="672"/>
      <c r="D50" s="672"/>
      <c r="E50" s="672"/>
      <c r="F50" s="672"/>
      <c r="G50" s="672"/>
      <c r="H50" s="672"/>
      <c r="I50" s="672"/>
      <c r="J50" s="672"/>
      <c r="K50" s="673"/>
    </row>
    <row r="51" spans="1:11" ht="56.25" customHeight="1" thickBot="1" x14ac:dyDescent="0.3">
      <c r="A51" s="674" t="s">
        <v>77</v>
      </c>
      <c r="B51" s="675"/>
      <c r="C51" s="676" t="s">
        <v>78</v>
      </c>
      <c r="D51" s="677"/>
      <c r="E51" s="677"/>
      <c r="F51" s="677"/>
      <c r="G51" s="677"/>
      <c r="H51" s="677"/>
      <c r="I51" s="677"/>
      <c r="J51" s="677"/>
      <c r="K51" s="678"/>
    </row>
    <row r="52" spans="1:11" ht="33.75" customHeight="1" thickBot="1" x14ac:dyDescent="0.3">
      <c r="A52" s="679" t="s">
        <v>79</v>
      </c>
      <c r="B52" s="680"/>
      <c r="C52" s="33"/>
      <c r="D52" s="33"/>
      <c r="E52" s="33"/>
      <c r="F52" s="33"/>
      <c r="G52" s="33"/>
      <c r="H52" s="33"/>
      <c r="I52" s="33"/>
      <c r="J52" s="33"/>
      <c r="K52" s="34"/>
    </row>
    <row r="53" spans="1:11" ht="16.5" x14ac:dyDescent="0.25">
      <c r="A53" s="595" t="s">
        <v>80</v>
      </c>
      <c r="B53" s="596"/>
      <c r="C53" s="596"/>
      <c r="D53" s="596"/>
      <c r="E53" s="596"/>
      <c r="F53" s="596"/>
      <c r="G53" s="596"/>
      <c r="H53" s="597"/>
      <c r="I53" s="597"/>
      <c r="J53" s="597"/>
      <c r="K53" s="598"/>
    </row>
    <row r="54" spans="1:11" ht="15.75" customHeight="1" thickBot="1" x14ac:dyDescent="0.3">
      <c r="A54" s="587" t="s">
        <v>1172</v>
      </c>
      <c r="B54" s="588"/>
      <c r="C54" s="588"/>
      <c r="D54" s="588"/>
      <c r="E54" s="588"/>
      <c r="F54" s="588"/>
      <c r="G54" s="588"/>
      <c r="H54" s="589"/>
      <c r="I54" s="589"/>
      <c r="J54" s="589"/>
      <c r="K54" s="590"/>
    </row>
    <row r="55" spans="1:11" ht="16.5" x14ac:dyDescent="0.25">
      <c r="A55" s="595" t="s">
        <v>81</v>
      </c>
      <c r="B55" s="596"/>
      <c r="C55" s="596"/>
      <c r="D55" s="596"/>
      <c r="E55" s="596"/>
      <c r="F55" s="596"/>
      <c r="G55" s="596"/>
      <c r="H55" s="597"/>
      <c r="I55" s="597"/>
      <c r="J55" s="597"/>
      <c r="K55" s="598"/>
    </row>
    <row r="56" spans="1:11" ht="15.75" customHeight="1" thickBot="1" x14ac:dyDescent="0.3">
      <c r="A56" s="587" t="s">
        <v>1173</v>
      </c>
      <c r="B56" s="588"/>
      <c r="C56" s="588"/>
      <c r="D56" s="588"/>
      <c r="E56" s="588"/>
      <c r="F56" s="588"/>
      <c r="G56" s="588"/>
      <c r="H56" s="589"/>
      <c r="I56" s="589"/>
      <c r="J56" s="589"/>
      <c r="K56" s="590"/>
    </row>
    <row r="57" spans="1:11" ht="16.5" x14ac:dyDescent="0.25">
      <c r="A57" s="859" t="s">
        <v>68</v>
      </c>
      <c r="B57" s="860"/>
      <c r="C57" s="863" t="s">
        <v>38</v>
      </c>
      <c r="D57" s="864"/>
      <c r="E57" s="864"/>
      <c r="F57" s="864"/>
      <c r="G57" s="864"/>
      <c r="H57" s="864"/>
      <c r="I57" s="864"/>
      <c r="J57" s="864"/>
      <c r="K57" s="865"/>
    </row>
    <row r="58" spans="1:11" ht="18" customHeight="1" x14ac:dyDescent="0.25">
      <c r="A58" s="861"/>
      <c r="B58" s="862"/>
      <c r="C58" s="688" t="s">
        <v>82</v>
      </c>
      <c r="D58" s="689"/>
      <c r="E58" s="689"/>
      <c r="F58" s="689"/>
      <c r="G58" s="689"/>
      <c r="H58" s="689"/>
      <c r="I58" s="689"/>
      <c r="J58" s="689"/>
      <c r="K58" s="690"/>
    </row>
    <row r="59" spans="1:11" ht="16.5" x14ac:dyDescent="0.25">
      <c r="A59" s="849">
        <v>1168</v>
      </c>
      <c r="B59" s="850" t="s">
        <v>1159</v>
      </c>
      <c r="C59" s="790" t="s">
        <v>72</v>
      </c>
      <c r="D59" s="791"/>
      <c r="E59" s="791"/>
      <c r="F59" s="791"/>
      <c r="G59" s="791"/>
      <c r="H59" s="791"/>
      <c r="I59" s="791"/>
      <c r="J59" s="791"/>
      <c r="K59" s="792"/>
    </row>
    <row r="60" spans="1:11" ht="16.5" x14ac:dyDescent="0.25">
      <c r="A60" s="849"/>
      <c r="B60" s="850"/>
      <c r="C60" s="851" t="s">
        <v>892</v>
      </c>
      <c r="D60" s="852"/>
      <c r="E60" s="852"/>
      <c r="F60" s="852"/>
      <c r="G60" s="852"/>
      <c r="H60" s="852"/>
      <c r="I60" s="852"/>
      <c r="J60" s="852"/>
      <c r="K60" s="853"/>
    </row>
    <row r="61" spans="1:11" ht="17.25" thickBot="1" x14ac:dyDescent="0.3">
      <c r="A61" s="854" t="s">
        <v>73</v>
      </c>
      <c r="B61" s="855"/>
      <c r="C61" s="238"/>
      <c r="D61" s="357" t="s">
        <v>74</v>
      </c>
      <c r="E61" s="357" t="s">
        <v>74</v>
      </c>
      <c r="F61" s="357" t="s">
        <v>74</v>
      </c>
      <c r="G61" s="357" t="s">
        <v>74</v>
      </c>
      <c r="H61" s="240">
        <f>SUM('Vayoc Dzor'!C19:C20)</f>
        <v>6900</v>
      </c>
      <c r="I61" s="240">
        <f>SUM('Vayoc Dzor'!D19:D20)</f>
        <v>27600</v>
      </c>
      <c r="J61" s="240">
        <f>SUM('Vayoc Dzor'!E19:E20)</f>
        <v>27600</v>
      </c>
      <c r="K61" s="240">
        <f>SUM('Vayoc Dzor'!F19:F20)</f>
        <v>27600</v>
      </c>
    </row>
    <row r="62" spans="1:11" ht="16.5" x14ac:dyDescent="0.25">
      <c r="A62" s="856" t="s">
        <v>75</v>
      </c>
      <c r="B62" s="857"/>
      <c r="C62" s="857"/>
      <c r="D62" s="857"/>
      <c r="E62" s="857"/>
      <c r="F62" s="857"/>
      <c r="G62" s="857"/>
      <c r="H62" s="857"/>
      <c r="I62" s="857"/>
      <c r="J62" s="857"/>
      <c r="K62" s="858"/>
    </row>
    <row r="63" spans="1:11" ht="17.25" thickBot="1" x14ac:dyDescent="0.3">
      <c r="A63" s="836" t="s">
        <v>395</v>
      </c>
      <c r="B63" s="837"/>
      <c r="C63" s="837"/>
      <c r="D63" s="837"/>
      <c r="E63" s="837"/>
      <c r="F63" s="837"/>
      <c r="G63" s="837"/>
      <c r="H63" s="837"/>
      <c r="I63" s="837"/>
      <c r="J63" s="837"/>
      <c r="K63" s="838"/>
    </row>
    <row r="64" spans="1:11" ht="17.25" thickBot="1" x14ac:dyDescent="0.3">
      <c r="A64" s="839" t="s">
        <v>76</v>
      </c>
      <c r="B64" s="840"/>
      <c r="C64" s="840"/>
      <c r="D64" s="840"/>
      <c r="E64" s="840"/>
      <c r="F64" s="840"/>
      <c r="G64" s="840"/>
      <c r="H64" s="840"/>
      <c r="I64" s="840"/>
      <c r="J64" s="840"/>
      <c r="K64" s="841"/>
    </row>
    <row r="65" spans="1:11" ht="60" customHeight="1" thickBot="1" x14ac:dyDescent="0.3">
      <c r="A65" s="842" t="s">
        <v>77</v>
      </c>
      <c r="B65" s="843"/>
      <c r="C65" s="844" t="s">
        <v>85</v>
      </c>
      <c r="D65" s="845"/>
      <c r="E65" s="845"/>
      <c r="F65" s="845"/>
      <c r="G65" s="845"/>
      <c r="H65" s="845"/>
      <c r="I65" s="845"/>
      <c r="J65" s="845"/>
      <c r="K65" s="846"/>
    </row>
    <row r="66" spans="1:11" ht="42" customHeight="1" thickBot="1" x14ac:dyDescent="0.3">
      <c r="A66" s="847" t="s">
        <v>79</v>
      </c>
      <c r="B66" s="848"/>
      <c r="C66" s="286"/>
      <c r="D66" s="286"/>
      <c r="E66" s="286"/>
      <c r="F66" s="286"/>
      <c r="G66" s="286"/>
      <c r="H66" s="286"/>
      <c r="I66" s="286"/>
      <c r="J66" s="286"/>
      <c r="K66" s="287"/>
    </row>
    <row r="67" spans="1:11" ht="16.5" x14ac:dyDescent="0.25">
      <c r="A67" s="832" t="s">
        <v>80</v>
      </c>
      <c r="B67" s="833"/>
      <c r="C67" s="833"/>
      <c r="D67" s="833"/>
      <c r="E67" s="833"/>
      <c r="F67" s="833"/>
      <c r="G67" s="833"/>
      <c r="H67" s="834"/>
      <c r="I67" s="834"/>
      <c r="J67" s="834"/>
      <c r="K67" s="835"/>
    </row>
    <row r="68" spans="1:11" ht="15.75" customHeight="1" thickBot="1" x14ac:dyDescent="0.3">
      <c r="A68" s="635" t="s">
        <v>1174</v>
      </c>
      <c r="B68" s="636"/>
      <c r="C68" s="636"/>
      <c r="D68" s="636"/>
      <c r="E68" s="636"/>
      <c r="F68" s="636"/>
      <c r="G68" s="636"/>
      <c r="H68" s="637"/>
      <c r="I68" s="637"/>
      <c r="J68" s="637"/>
      <c r="K68" s="638"/>
    </row>
    <row r="69" spans="1:11" ht="16.5" x14ac:dyDescent="0.25">
      <c r="A69" s="832" t="s">
        <v>81</v>
      </c>
      <c r="B69" s="833"/>
      <c r="C69" s="833"/>
      <c r="D69" s="833"/>
      <c r="E69" s="833"/>
      <c r="F69" s="833"/>
      <c r="G69" s="833"/>
      <c r="H69" s="834"/>
      <c r="I69" s="834"/>
      <c r="J69" s="834"/>
      <c r="K69" s="835"/>
    </row>
    <row r="70" spans="1:11" ht="15.75" customHeight="1" thickBot="1" x14ac:dyDescent="0.3">
      <c r="A70" s="635" t="s">
        <v>1175</v>
      </c>
      <c r="B70" s="636"/>
      <c r="C70" s="636"/>
      <c r="D70" s="636"/>
      <c r="E70" s="636"/>
      <c r="F70" s="636"/>
      <c r="G70" s="636"/>
      <c r="H70" s="637"/>
      <c r="I70" s="637"/>
      <c r="J70" s="637"/>
      <c r="K70" s="638"/>
    </row>
    <row r="71" spans="1:11" ht="16.5" x14ac:dyDescent="0.25">
      <c r="A71" s="252"/>
      <c r="B71" s="252"/>
      <c r="C71" s="252"/>
      <c r="D71" s="252"/>
      <c r="E71" s="252"/>
      <c r="F71" s="252"/>
      <c r="G71" s="252"/>
      <c r="H71" s="252"/>
      <c r="I71" s="252"/>
      <c r="J71" s="252"/>
      <c r="K71" s="252"/>
    </row>
    <row r="72" spans="1:11" ht="16.5" x14ac:dyDescent="0.25">
      <c r="A72" s="711" t="s">
        <v>86</v>
      </c>
      <c r="B72" s="711"/>
      <c r="C72" s="711"/>
      <c r="D72" s="711"/>
      <c r="E72" s="711"/>
      <c r="F72" s="711"/>
      <c r="G72" s="711"/>
      <c r="H72" s="711"/>
      <c r="I72" s="711"/>
      <c r="J72" s="711"/>
      <c r="K72" s="711"/>
    </row>
    <row r="73" spans="1:11" ht="16.5" x14ac:dyDescent="0.25">
      <c r="A73" s="252"/>
      <c r="B73" s="252"/>
      <c r="C73" s="252"/>
      <c r="D73" s="252"/>
      <c r="E73" s="252"/>
      <c r="F73" s="252"/>
      <c r="G73" s="252"/>
      <c r="H73" s="252"/>
      <c r="I73" s="252"/>
      <c r="J73" s="252"/>
      <c r="K73" s="252"/>
    </row>
    <row r="74" spans="1:11" ht="16.5" x14ac:dyDescent="0.25">
      <c r="A74" s="711" t="s">
        <v>87</v>
      </c>
      <c r="B74" s="711"/>
      <c r="C74" s="711"/>
      <c r="D74" s="711"/>
      <c r="E74" s="711"/>
      <c r="F74" s="711"/>
      <c r="G74" s="711"/>
      <c r="H74" s="711"/>
      <c r="I74" s="711"/>
      <c r="J74" s="711"/>
      <c r="K74" s="711"/>
    </row>
    <row r="75" spans="1:11" ht="17.25" thickBot="1" x14ac:dyDescent="0.3">
      <c r="A75" s="252"/>
      <c r="B75" s="252"/>
      <c r="C75" s="252"/>
      <c r="D75" s="252"/>
      <c r="E75" s="252"/>
      <c r="F75" s="252"/>
      <c r="G75" s="252"/>
      <c r="H75" s="252"/>
      <c r="I75" s="252"/>
      <c r="J75" s="252"/>
      <c r="K75" s="252"/>
    </row>
    <row r="76" spans="1:11" ht="16.5" x14ac:dyDescent="0.25">
      <c r="A76" s="898" t="s">
        <v>65</v>
      </c>
      <c r="B76" s="899"/>
      <c r="C76" s="899"/>
      <c r="D76" s="903" t="s">
        <v>41</v>
      </c>
      <c r="E76" s="904"/>
      <c r="F76" s="904"/>
      <c r="G76" s="904"/>
      <c r="H76" s="904"/>
      <c r="I76" s="904"/>
      <c r="J76" s="904"/>
      <c r="K76" s="905"/>
    </row>
    <row r="77" spans="1:11" ht="19.5" customHeight="1" x14ac:dyDescent="0.25">
      <c r="A77" s="900"/>
      <c r="B77" s="872"/>
      <c r="C77" s="872"/>
      <c r="D77" s="873" t="s">
        <v>66</v>
      </c>
      <c r="E77" s="874"/>
      <c r="F77" s="874"/>
      <c r="G77" s="850"/>
      <c r="H77" s="873" t="s">
        <v>67</v>
      </c>
      <c r="I77" s="874"/>
      <c r="J77" s="874"/>
      <c r="K77" s="850"/>
    </row>
    <row r="78" spans="1:11" ht="33.75" thickBot="1" x14ac:dyDescent="0.3">
      <c r="A78" s="901"/>
      <c r="B78" s="902"/>
      <c r="C78" s="902"/>
      <c r="D78" s="280" t="s">
        <v>458</v>
      </c>
      <c r="E78" s="280" t="s">
        <v>16</v>
      </c>
      <c r="F78" s="280" t="s">
        <v>17</v>
      </c>
      <c r="G78" s="354" t="s">
        <v>7</v>
      </c>
      <c r="H78" s="280" t="s">
        <v>458</v>
      </c>
      <c r="I78" s="280" t="s">
        <v>16</v>
      </c>
      <c r="J78" s="280" t="s">
        <v>17</v>
      </c>
      <c r="K78" s="282" t="s">
        <v>7</v>
      </c>
    </row>
    <row r="79" spans="1:11" ht="16.5" x14ac:dyDescent="0.25">
      <c r="A79" s="1013" t="s">
        <v>68</v>
      </c>
      <c r="B79" s="1014"/>
      <c r="C79" s="1019" t="s">
        <v>38</v>
      </c>
      <c r="D79" s="1020"/>
      <c r="E79" s="1020"/>
      <c r="F79" s="1020"/>
      <c r="G79" s="1020"/>
      <c r="H79" s="1020"/>
      <c r="I79" s="1020"/>
      <c r="J79" s="1020"/>
      <c r="K79" s="1021"/>
    </row>
    <row r="80" spans="1:11" ht="16.5" x14ac:dyDescent="0.25">
      <c r="A80" s="1015"/>
      <c r="B80" s="1016"/>
      <c r="C80" s="941" t="s">
        <v>88</v>
      </c>
      <c r="D80" s="942"/>
      <c r="E80" s="942"/>
      <c r="F80" s="942"/>
      <c r="G80" s="943"/>
      <c r="H80" s="943"/>
      <c r="I80" s="943"/>
      <c r="J80" s="943"/>
      <c r="K80" s="944"/>
    </row>
    <row r="81" spans="1:11" ht="17.25" thickBot="1" x14ac:dyDescent="0.3">
      <c r="A81" s="1017"/>
      <c r="B81" s="1018"/>
      <c r="C81" s="1022" t="s">
        <v>89</v>
      </c>
      <c r="D81" s="1023"/>
      <c r="E81" s="1023"/>
      <c r="F81" s="1023"/>
      <c r="G81" s="1024"/>
      <c r="H81" s="1024"/>
      <c r="I81" s="1024"/>
      <c r="J81" s="1024"/>
      <c r="K81" s="1025"/>
    </row>
    <row r="82" spans="1:11" ht="39" customHeight="1" thickBot="1" x14ac:dyDescent="0.3">
      <c r="A82" s="377">
        <v>1047</v>
      </c>
      <c r="B82" s="458" t="s">
        <v>1160</v>
      </c>
      <c r="C82" s="948" t="s">
        <v>796</v>
      </c>
      <c r="D82" s="949"/>
      <c r="E82" s="949"/>
      <c r="F82" s="949"/>
      <c r="G82" s="949"/>
      <c r="H82" s="949"/>
      <c r="I82" s="949"/>
      <c r="J82" s="949"/>
      <c r="K82" s="950"/>
    </row>
    <row r="83" spans="1:11" ht="55.5" customHeight="1" thickBot="1" x14ac:dyDescent="0.3">
      <c r="A83" s="1035" t="s">
        <v>92</v>
      </c>
      <c r="B83" s="1036"/>
      <c r="C83" s="359" t="s">
        <v>93</v>
      </c>
      <c r="D83" s="251">
        <v>2</v>
      </c>
      <c r="E83" s="251">
        <v>7</v>
      </c>
      <c r="F83" s="251">
        <v>7</v>
      </c>
      <c r="G83" s="251">
        <v>7</v>
      </c>
      <c r="H83" s="203"/>
      <c r="I83" s="203"/>
      <c r="J83" s="203"/>
      <c r="K83" s="203"/>
    </row>
    <row r="84" spans="1:11" ht="51.75" customHeight="1" thickBot="1" x14ac:dyDescent="0.3">
      <c r="A84" s="948"/>
      <c r="B84" s="950"/>
      <c r="C84" s="359" t="s">
        <v>94</v>
      </c>
      <c r="D84" s="251">
        <v>1393.5</v>
      </c>
      <c r="E84" s="251">
        <v>5573.7</v>
      </c>
      <c r="F84" s="251">
        <v>5573.7</v>
      </c>
      <c r="G84" s="251">
        <v>5573.7</v>
      </c>
      <c r="H84" s="203"/>
      <c r="I84" s="203"/>
      <c r="J84" s="203"/>
      <c r="K84" s="203"/>
    </row>
    <row r="85" spans="1:11" ht="17.25" thickBot="1" x14ac:dyDescent="0.3">
      <c r="A85" s="1011" t="s">
        <v>95</v>
      </c>
      <c r="B85" s="1012"/>
      <c r="C85" s="359"/>
      <c r="D85" s="359"/>
      <c r="E85" s="359"/>
      <c r="F85" s="359"/>
      <c r="G85" s="203"/>
      <c r="H85" s="203"/>
      <c r="I85" s="203"/>
      <c r="J85" s="203"/>
      <c r="K85" s="203"/>
    </row>
    <row r="86" spans="1:11" ht="38.25" customHeight="1" thickBot="1" x14ac:dyDescent="0.3">
      <c r="A86" s="1011" t="s">
        <v>96</v>
      </c>
      <c r="B86" s="1031"/>
      <c r="C86" s="1012"/>
      <c r="D86" s="359"/>
      <c r="E86" s="359"/>
      <c r="F86" s="359"/>
      <c r="G86" s="203"/>
      <c r="H86" s="378">
        <f>SUM('Vayoc Dzor'!C15:C17)</f>
        <v>17040</v>
      </c>
      <c r="I86" s="378">
        <f>SUM('Vayoc Dzor'!D15:D17)</f>
        <v>68160</v>
      </c>
      <c r="J86" s="378">
        <f>SUM('Vayoc Dzor'!E15:E17)</f>
        <v>68160</v>
      </c>
      <c r="K86" s="378">
        <f>SUM('Vayoc Dzor'!F15:F17)</f>
        <v>68160</v>
      </c>
    </row>
    <row r="87" spans="1:11" ht="17.25" thickBot="1" x14ac:dyDescent="0.3">
      <c r="A87" s="1011" t="s">
        <v>396</v>
      </c>
      <c r="B87" s="1012"/>
      <c r="C87" s="378">
        <f>K86</f>
        <v>68160</v>
      </c>
      <c r="D87" s="380"/>
      <c r="E87" s="380"/>
      <c r="F87" s="380"/>
      <c r="G87" s="203"/>
      <c r="H87" s="203"/>
      <c r="I87" s="203"/>
      <c r="J87" s="203"/>
      <c r="K87" s="203"/>
    </row>
    <row r="88" spans="1:11" ht="66" customHeight="1" thickBot="1" x14ac:dyDescent="0.3">
      <c r="A88" s="1011" t="s">
        <v>98</v>
      </c>
      <c r="B88" s="1012"/>
      <c r="C88" s="359"/>
      <c r="D88" s="359"/>
      <c r="E88" s="359"/>
      <c r="F88" s="359"/>
      <c r="G88" s="203"/>
      <c r="H88" s="203"/>
      <c r="I88" s="203"/>
      <c r="J88" s="203"/>
      <c r="K88" s="203"/>
    </row>
    <row r="89" spans="1:11" ht="30.75" customHeight="1" thickBot="1" x14ac:dyDescent="0.3">
      <c r="A89" s="1032" t="s">
        <v>80</v>
      </c>
      <c r="B89" s="1033"/>
      <c r="C89" s="1033"/>
      <c r="D89" s="1033"/>
      <c r="E89" s="1033"/>
      <c r="F89" s="1033"/>
      <c r="G89" s="1033"/>
      <c r="H89" s="1033"/>
      <c r="I89" s="1033"/>
      <c r="J89" s="1033"/>
      <c r="K89" s="1034"/>
    </row>
    <row r="90" spans="1:11" ht="36.75" customHeight="1" thickBot="1" x14ac:dyDescent="0.35">
      <c r="A90" s="564" t="s">
        <v>1176</v>
      </c>
      <c r="B90" s="565"/>
      <c r="C90" s="565"/>
      <c r="D90" s="565"/>
      <c r="E90" s="565"/>
      <c r="F90" s="565"/>
      <c r="G90" s="565"/>
      <c r="H90" s="565"/>
      <c r="I90" s="565"/>
      <c r="J90" s="565"/>
      <c r="K90" s="566"/>
    </row>
    <row r="91" spans="1:11" ht="36" customHeight="1" thickBot="1" x14ac:dyDescent="0.3">
      <c r="A91" s="1032" t="s">
        <v>81</v>
      </c>
      <c r="B91" s="1033"/>
      <c r="C91" s="1033"/>
      <c r="D91" s="1033"/>
      <c r="E91" s="1033"/>
      <c r="F91" s="1033"/>
      <c r="G91" s="1033"/>
      <c r="H91" s="1033"/>
      <c r="I91" s="1033"/>
      <c r="J91" s="1033"/>
      <c r="K91" s="1034"/>
    </row>
    <row r="92" spans="1:11" ht="15.75" customHeight="1" thickBot="1" x14ac:dyDescent="0.35">
      <c r="A92" s="564" t="s">
        <v>1177</v>
      </c>
      <c r="B92" s="565"/>
      <c r="C92" s="565"/>
      <c r="D92" s="565"/>
      <c r="E92" s="565"/>
      <c r="F92" s="565"/>
      <c r="G92" s="565"/>
      <c r="H92" s="565"/>
      <c r="I92" s="565"/>
      <c r="J92" s="565"/>
      <c r="K92" s="566"/>
    </row>
    <row r="93" spans="1:11" ht="16.5" x14ac:dyDescent="0.25">
      <c r="A93" s="1013" t="s">
        <v>68</v>
      </c>
      <c r="B93" s="1014"/>
      <c r="C93" s="1019" t="s">
        <v>38</v>
      </c>
      <c r="D93" s="1020"/>
      <c r="E93" s="1020"/>
      <c r="F93" s="1020"/>
      <c r="G93" s="1020"/>
      <c r="H93" s="1020"/>
      <c r="I93" s="1020"/>
      <c r="J93" s="1020"/>
      <c r="K93" s="1021"/>
    </row>
    <row r="94" spans="1:11" ht="16.5" x14ac:dyDescent="0.25">
      <c r="A94" s="1015"/>
      <c r="B94" s="1016"/>
      <c r="C94" s="941" t="s">
        <v>137</v>
      </c>
      <c r="D94" s="942"/>
      <c r="E94" s="942"/>
      <c r="F94" s="942"/>
      <c r="G94" s="943"/>
      <c r="H94" s="943"/>
      <c r="I94" s="943"/>
      <c r="J94" s="943"/>
      <c r="K94" s="944"/>
    </row>
    <row r="95" spans="1:11" ht="17.25" thickBot="1" x14ac:dyDescent="0.3">
      <c r="A95" s="1017"/>
      <c r="B95" s="1018"/>
      <c r="C95" s="1022" t="s">
        <v>89</v>
      </c>
      <c r="D95" s="1023"/>
      <c r="E95" s="1023"/>
      <c r="F95" s="1023"/>
      <c r="G95" s="1024"/>
      <c r="H95" s="1024"/>
      <c r="I95" s="1024"/>
      <c r="J95" s="1024"/>
      <c r="K95" s="1025"/>
    </row>
    <row r="96" spans="1:11" ht="17.25" thickBot="1" x14ac:dyDescent="0.3">
      <c r="A96" s="377">
        <v>1047</v>
      </c>
      <c r="B96" s="458" t="s">
        <v>1161</v>
      </c>
      <c r="C96" s="948" t="s">
        <v>137</v>
      </c>
      <c r="D96" s="949"/>
      <c r="E96" s="949"/>
      <c r="F96" s="949"/>
      <c r="G96" s="949"/>
      <c r="H96" s="949"/>
      <c r="I96" s="949"/>
      <c r="J96" s="949"/>
      <c r="K96" s="950"/>
    </row>
    <row r="97" spans="1:11" ht="36.75" customHeight="1" thickBot="1" x14ac:dyDescent="0.3">
      <c r="A97" s="1011" t="s">
        <v>92</v>
      </c>
      <c r="B97" s="1012"/>
      <c r="C97" s="203" t="s">
        <v>138</v>
      </c>
      <c r="D97" s="251">
        <v>1.581</v>
      </c>
      <c r="E97" s="251">
        <v>6.3239999999999998</v>
      </c>
      <c r="F97" s="251">
        <v>6.3239999999999998</v>
      </c>
      <c r="G97" s="251">
        <v>6.3239999999999998</v>
      </c>
      <c r="H97" s="203"/>
      <c r="I97" s="203"/>
      <c r="J97" s="203"/>
      <c r="K97" s="203"/>
    </row>
    <row r="98" spans="1:11" ht="17.25" thickBot="1" x14ac:dyDescent="0.3">
      <c r="A98" s="1011" t="s">
        <v>95</v>
      </c>
      <c r="B98" s="1012"/>
      <c r="C98" s="359"/>
      <c r="D98" s="359"/>
      <c r="E98" s="359"/>
      <c r="F98" s="359"/>
      <c r="G98" s="203"/>
      <c r="H98" s="203"/>
      <c r="I98" s="203"/>
      <c r="J98" s="203"/>
      <c r="K98" s="203"/>
    </row>
    <row r="99" spans="1:11" ht="40.5" customHeight="1" thickBot="1" x14ac:dyDescent="0.3">
      <c r="A99" s="1011" t="s">
        <v>96</v>
      </c>
      <c r="B99" s="1031"/>
      <c r="C99" s="1012"/>
      <c r="D99" s="359"/>
      <c r="E99" s="359"/>
      <c r="F99" s="359"/>
      <c r="G99" s="203"/>
      <c r="H99" s="378">
        <f>SUM('Vayoc Dzor'!C21)</f>
        <v>1715</v>
      </c>
      <c r="I99" s="378">
        <f>SUM('Vayoc Dzor'!D21)</f>
        <v>6860</v>
      </c>
      <c r="J99" s="378">
        <f>SUM('Vayoc Dzor'!E21)</f>
        <v>6860</v>
      </c>
      <c r="K99" s="378">
        <f>SUM('Vayoc Dzor'!F21)</f>
        <v>6860</v>
      </c>
    </row>
    <row r="100" spans="1:11" ht="17.25" thickBot="1" x14ac:dyDescent="0.3">
      <c r="A100" s="1011" t="s">
        <v>97</v>
      </c>
      <c r="B100" s="1012"/>
      <c r="C100" s="378">
        <f>K99</f>
        <v>6860</v>
      </c>
      <c r="D100" s="378"/>
      <c r="E100" s="378"/>
      <c r="F100" s="378"/>
      <c r="G100" s="203"/>
      <c r="H100" s="203"/>
      <c r="I100" s="203"/>
      <c r="J100" s="203"/>
      <c r="K100" s="203"/>
    </row>
    <row r="101" spans="1:11" ht="68.25" customHeight="1" thickBot="1" x14ac:dyDescent="0.3">
      <c r="A101" s="1011" t="s">
        <v>98</v>
      </c>
      <c r="B101" s="1012"/>
      <c r="C101" s="359"/>
      <c r="D101" s="359"/>
      <c r="E101" s="359"/>
      <c r="F101" s="359"/>
      <c r="G101" s="203"/>
      <c r="H101" s="203"/>
      <c r="I101" s="203"/>
      <c r="J101" s="203"/>
      <c r="K101" s="203"/>
    </row>
    <row r="102" spans="1:11" ht="16.5" x14ac:dyDescent="0.25">
      <c r="A102" s="1028" t="s">
        <v>80</v>
      </c>
      <c r="B102" s="1029"/>
      <c r="C102" s="1029"/>
      <c r="D102" s="1029"/>
      <c r="E102" s="1029"/>
      <c r="F102" s="1029"/>
      <c r="G102" s="1029"/>
      <c r="H102" s="1029"/>
      <c r="I102" s="1029"/>
      <c r="J102" s="1029"/>
      <c r="K102" s="1030"/>
    </row>
    <row r="103" spans="1:11" ht="15.75" customHeight="1" thickBot="1" x14ac:dyDescent="0.35">
      <c r="A103" s="564" t="s">
        <v>1176</v>
      </c>
      <c r="B103" s="565"/>
      <c r="C103" s="565"/>
      <c r="D103" s="565"/>
      <c r="E103" s="565"/>
      <c r="F103" s="565"/>
      <c r="G103" s="565"/>
      <c r="H103" s="565"/>
      <c r="I103" s="565"/>
      <c r="J103" s="565"/>
      <c r="K103" s="566"/>
    </row>
    <row r="104" spans="1:11" ht="16.5" x14ac:dyDescent="0.25">
      <c r="A104" s="1028" t="s">
        <v>81</v>
      </c>
      <c r="B104" s="1029"/>
      <c r="C104" s="1029"/>
      <c r="D104" s="1029"/>
      <c r="E104" s="1029"/>
      <c r="F104" s="1029"/>
      <c r="G104" s="1029"/>
      <c r="H104" s="1029"/>
      <c r="I104" s="1029"/>
      <c r="J104" s="1029"/>
      <c r="K104" s="1030"/>
    </row>
    <row r="105" spans="1:11" ht="15.75" customHeight="1" thickBot="1" x14ac:dyDescent="0.35">
      <c r="A105" s="564" t="s">
        <v>1177</v>
      </c>
      <c r="B105" s="565"/>
      <c r="C105" s="565"/>
      <c r="D105" s="565"/>
      <c r="E105" s="565"/>
      <c r="F105" s="565"/>
      <c r="G105" s="565"/>
      <c r="H105" s="565"/>
      <c r="I105" s="565"/>
      <c r="J105" s="565"/>
      <c r="K105" s="566"/>
    </row>
    <row r="106" spans="1:11" ht="16.5" x14ac:dyDescent="0.25">
      <c r="A106" s="1013" t="s">
        <v>68</v>
      </c>
      <c r="B106" s="1014"/>
      <c r="C106" s="1019" t="s">
        <v>38</v>
      </c>
      <c r="D106" s="1020"/>
      <c r="E106" s="1020"/>
      <c r="F106" s="1020"/>
      <c r="G106" s="1020"/>
      <c r="H106" s="1020"/>
      <c r="I106" s="1020"/>
      <c r="J106" s="1020"/>
      <c r="K106" s="1021"/>
    </row>
    <row r="107" spans="1:11" ht="16.5" x14ac:dyDescent="0.25">
      <c r="A107" s="1015"/>
      <c r="B107" s="1016"/>
      <c r="C107" s="941" t="s">
        <v>134</v>
      </c>
      <c r="D107" s="942"/>
      <c r="E107" s="942"/>
      <c r="F107" s="942"/>
      <c r="G107" s="943"/>
      <c r="H107" s="943"/>
      <c r="I107" s="943"/>
      <c r="J107" s="943"/>
      <c r="K107" s="944"/>
    </row>
    <row r="108" spans="1:11" ht="17.25" thickBot="1" x14ac:dyDescent="0.3">
      <c r="A108" s="1017"/>
      <c r="B108" s="1018"/>
      <c r="C108" s="1022" t="s">
        <v>89</v>
      </c>
      <c r="D108" s="1023"/>
      <c r="E108" s="1023"/>
      <c r="F108" s="1023"/>
      <c r="G108" s="1024"/>
      <c r="H108" s="1024"/>
      <c r="I108" s="1024"/>
      <c r="J108" s="1024"/>
      <c r="K108" s="1025"/>
    </row>
    <row r="109" spans="1:11" ht="34.5" customHeight="1" thickBot="1" x14ac:dyDescent="0.3">
      <c r="A109" s="377">
        <v>1047</v>
      </c>
      <c r="B109" s="458" t="s">
        <v>1162</v>
      </c>
      <c r="C109" s="948" t="s">
        <v>135</v>
      </c>
      <c r="D109" s="949"/>
      <c r="E109" s="949"/>
      <c r="F109" s="949"/>
      <c r="G109" s="949"/>
      <c r="H109" s="949"/>
      <c r="I109" s="949"/>
      <c r="J109" s="949"/>
      <c r="K109" s="950"/>
    </row>
    <row r="110" spans="1:11" ht="50.25" thickBot="1" x14ac:dyDescent="0.3">
      <c r="A110" s="1011" t="s">
        <v>92</v>
      </c>
      <c r="B110" s="1012"/>
      <c r="C110" s="413" t="s">
        <v>136</v>
      </c>
      <c r="D110" s="424">
        <v>0.105</v>
      </c>
      <c r="E110" s="424">
        <v>0.40200000000000002</v>
      </c>
      <c r="F110" s="424">
        <v>0.40200000000000002</v>
      </c>
      <c r="G110" s="424">
        <v>0.40200000000000002</v>
      </c>
      <c r="H110" s="203"/>
      <c r="I110" s="203"/>
      <c r="J110" s="203"/>
      <c r="K110" s="203"/>
    </row>
    <row r="111" spans="1:11" ht="27" customHeight="1" thickBot="1" x14ac:dyDescent="0.3">
      <c r="A111" s="1011" t="s">
        <v>95</v>
      </c>
      <c r="B111" s="1012"/>
      <c r="C111" s="359"/>
      <c r="D111" s="359"/>
      <c r="E111" s="359"/>
      <c r="F111" s="359"/>
      <c r="G111" s="203"/>
      <c r="H111" s="203"/>
      <c r="I111" s="203"/>
      <c r="J111" s="203"/>
      <c r="K111" s="203"/>
    </row>
    <row r="112" spans="1:11" ht="42.75" customHeight="1" thickBot="1" x14ac:dyDescent="0.3">
      <c r="A112" s="1011" t="s">
        <v>96</v>
      </c>
      <c r="B112" s="1031"/>
      <c r="C112" s="1012"/>
      <c r="D112" s="359"/>
      <c r="E112" s="359"/>
      <c r="F112" s="359"/>
      <c r="G112" s="203"/>
      <c r="H112" s="381">
        <f>SUM('Vayoc Dzor'!C22)</f>
        <v>14800</v>
      </c>
      <c r="I112" s="381">
        <f>SUM('Vayoc Dzor'!D22)</f>
        <v>59200</v>
      </c>
      <c r="J112" s="381">
        <f>SUM('Vayoc Dzor'!E22)</f>
        <v>59200</v>
      </c>
      <c r="K112" s="381">
        <f>SUM('Vayoc Dzor'!F22)</f>
        <v>59200</v>
      </c>
    </row>
    <row r="113" spans="1:11" ht="42" customHeight="1" thickBot="1" x14ac:dyDescent="0.3">
      <c r="A113" s="1011" t="s">
        <v>97</v>
      </c>
      <c r="B113" s="1012"/>
      <c r="C113" s="381">
        <f>K112</f>
        <v>59200</v>
      </c>
      <c r="D113" s="381"/>
      <c r="E113" s="381"/>
      <c r="F113" s="381"/>
      <c r="G113" s="203"/>
      <c r="H113" s="203"/>
      <c r="I113" s="203"/>
      <c r="J113" s="203"/>
      <c r="K113" s="203"/>
    </row>
    <row r="114" spans="1:11" ht="68.25" customHeight="1" thickBot="1" x14ac:dyDescent="0.3">
      <c r="A114" s="1011" t="s">
        <v>98</v>
      </c>
      <c r="B114" s="1012"/>
      <c r="C114" s="359"/>
      <c r="D114" s="359"/>
      <c r="E114" s="359"/>
      <c r="F114" s="359"/>
      <c r="G114" s="203"/>
      <c r="H114" s="203"/>
      <c r="I114" s="203"/>
      <c r="J114" s="203"/>
      <c r="K114" s="203"/>
    </row>
    <row r="115" spans="1:11" ht="16.5" x14ac:dyDescent="0.25">
      <c r="A115" s="1028" t="s">
        <v>80</v>
      </c>
      <c r="B115" s="1029"/>
      <c r="C115" s="1029"/>
      <c r="D115" s="1029"/>
      <c r="E115" s="1029"/>
      <c r="F115" s="1029"/>
      <c r="G115" s="1029"/>
      <c r="H115" s="1029"/>
      <c r="I115" s="1029"/>
      <c r="J115" s="1029"/>
      <c r="K115" s="1030"/>
    </row>
    <row r="116" spans="1:11" ht="15.75" customHeight="1" thickBot="1" x14ac:dyDescent="0.35">
      <c r="A116" s="564" t="s">
        <v>1176</v>
      </c>
      <c r="B116" s="565"/>
      <c r="C116" s="565"/>
      <c r="D116" s="565"/>
      <c r="E116" s="565"/>
      <c r="F116" s="565"/>
      <c r="G116" s="565"/>
      <c r="H116" s="565"/>
      <c r="I116" s="565"/>
      <c r="J116" s="565"/>
      <c r="K116" s="566"/>
    </row>
    <row r="117" spans="1:11" ht="16.5" x14ac:dyDescent="0.25">
      <c r="A117" s="1028" t="s">
        <v>81</v>
      </c>
      <c r="B117" s="1029"/>
      <c r="C117" s="1029"/>
      <c r="D117" s="1029"/>
      <c r="E117" s="1029"/>
      <c r="F117" s="1029"/>
      <c r="G117" s="1029"/>
      <c r="H117" s="1029"/>
      <c r="I117" s="1029"/>
      <c r="J117" s="1029"/>
      <c r="K117" s="1030"/>
    </row>
    <row r="118" spans="1:11" ht="15.75" customHeight="1" thickBot="1" x14ac:dyDescent="0.35">
      <c r="A118" s="564" t="s">
        <v>1177</v>
      </c>
      <c r="B118" s="565"/>
      <c r="C118" s="565"/>
      <c r="D118" s="565"/>
      <c r="E118" s="565"/>
      <c r="F118" s="565"/>
      <c r="G118" s="565"/>
      <c r="H118" s="565"/>
      <c r="I118" s="565"/>
      <c r="J118" s="565"/>
      <c r="K118" s="566"/>
    </row>
  </sheetData>
  <mergeCells count="128">
    <mergeCell ref="A27:B27"/>
    <mergeCell ref="A28:B28"/>
    <mergeCell ref="A29:C29"/>
    <mergeCell ref="A30:K30"/>
    <mergeCell ref="A31:K31"/>
    <mergeCell ref="A32:K32"/>
    <mergeCell ref="A33:K33"/>
    <mergeCell ref="A34:K34"/>
    <mergeCell ref="A35:K35"/>
    <mergeCell ref="A21:K21"/>
    <mergeCell ref="A22:K22"/>
    <mergeCell ref="A23:B24"/>
    <mergeCell ref="C23:K23"/>
    <mergeCell ref="C24:K24"/>
    <mergeCell ref="A25:A26"/>
    <mergeCell ref="B25:B26"/>
    <mergeCell ref="C25:K25"/>
    <mergeCell ref="C26:K26"/>
    <mergeCell ref="C12:K12"/>
    <mergeCell ref="C13:K13"/>
    <mergeCell ref="A14:B14"/>
    <mergeCell ref="A15:B15"/>
    <mergeCell ref="A16:C16"/>
    <mergeCell ref="A17:K17"/>
    <mergeCell ref="A18:K18"/>
    <mergeCell ref="A19:K19"/>
    <mergeCell ref="A20:K20"/>
    <mergeCell ref="A43:B44"/>
    <mergeCell ref="C43:K43"/>
    <mergeCell ref="C44:K44"/>
    <mergeCell ref="A45:A46"/>
    <mergeCell ref="B45:B46"/>
    <mergeCell ref="C46:K46"/>
    <mergeCell ref="A1:K1"/>
    <mergeCell ref="A3:K3"/>
    <mergeCell ref="A4:K4"/>
    <mergeCell ref="A38:K38"/>
    <mergeCell ref="A40:C42"/>
    <mergeCell ref="D40:K40"/>
    <mergeCell ref="D41:G41"/>
    <mergeCell ref="H41:K41"/>
    <mergeCell ref="A5:K5"/>
    <mergeCell ref="A7:C9"/>
    <mergeCell ref="D7:K7"/>
    <mergeCell ref="D8:G8"/>
    <mergeCell ref="H8:K8"/>
    <mergeCell ref="A10:B11"/>
    <mergeCell ref="C10:K10"/>
    <mergeCell ref="C11:K11"/>
    <mergeCell ref="A12:A13"/>
    <mergeCell ref="B12:B13"/>
    <mergeCell ref="A52:B52"/>
    <mergeCell ref="A53:K53"/>
    <mergeCell ref="A54:K54"/>
    <mergeCell ref="A55:K55"/>
    <mergeCell ref="A56:K56"/>
    <mergeCell ref="A57:B58"/>
    <mergeCell ref="C57:K57"/>
    <mergeCell ref="C58:K58"/>
    <mergeCell ref="A47:B47"/>
    <mergeCell ref="A48:K48"/>
    <mergeCell ref="A49:K49"/>
    <mergeCell ref="A50:K50"/>
    <mergeCell ref="A51:B51"/>
    <mergeCell ref="C51:K51"/>
    <mergeCell ref="A63:K63"/>
    <mergeCell ref="A64:K64"/>
    <mergeCell ref="A65:B65"/>
    <mergeCell ref="C65:K65"/>
    <mergeCell ref="A66:B66"/>
    <mergeCell ref="A67:K67"/>
    <mergeCell ref="A59:A60"/>
    <mergeCell ref="B59:B60"/>
    <mergeCell ref="C59:K59"/>
    <mergeCell ref="C60:K60"/>
    <mergeCell ref="A61:B61"/>
    <mergeCell ref="A62:K62"/>
    <mergeCell ref="A68:K68"/>
    <mergeCell ref="A69:K69"/>
    <mergeCell ref="A70:K70"/>
    <mergeCell ref="A72:K72"/>
    <mergeCell ref="A74:K74"/>
    <mergeCell ref="A76:C78"/>
    <mergeCell ref="D76:K76"/>
    <mergeCell ref="D77:G77"/>
    <mergeCell ref="H77:K77"/>
    <mergeCell ref="A85:B85"/>
    <mergeCell ref="A86:C86"/>
    <mergeCell ref="A87:B87"/>
    <mergeCell ref="A88:B88"/>
    <mergeCell ref="A89:K89"/>
    <mergeCell ref="A90:K90"/>
    <mergeCell ref="A79:B81"/>
    <mergeCell ref="C79:K79"/>
    <mergeCell ref="C80:K80"/>
    <mergeCell ref="C81:K81"/>
    <mergeCell ref="C82:K82"/>
    <mergeCell ref="A83:B84"/>
    <mergeCell ref="C96:K96"/>
    <mergeCell ref="A97:B97"/>
    <mergeCell ref="A98:B98"/>
    <mergeCell ref="A99:C99"/>
    <mergeCell ref="A100:B100"/>
    <mergeCell ref="A101:B101"/>
    <mergeCell ref="A91:K91"/>
    <mergeCell ref="A92:K92"/>
    <mergeCell ref="A93:B95"/>
    <mergeCell ref="C93:K93"/>
    <mergeCell ref="C94:K94"/>
    <mergeCell ref="C95:K95"/>
    <mergeCell ref="A106:B108"/>
    <mergeCell ref="C106:K106"/>
    <mergeCell ref="C107:K107"/>
    <mergeCell ref="C108:K108"/>
    <mergeCell ref="C109:K109"/>
    <mergeCell ref="A102:K102"/>
    <mergeCell ref="A103:K103"/>
    <mergeCell ref="A104:K104"/>
    <mergeCell ref="A105:K105"/>
    <mergeCell ref="A116:K116"/>
    <mergeCell ref="A117:K117"/>
    <mergeCell ref="A118:K118"/>
    <mergeCell ref="A110:B110"/>
    <mergeCell ref="A111:B111"/>
    <mergeCell ref="A112:C112"/>
    <mergeCell ref="A113:B113"/>
    <mergeCell ref="A114:B114"/>
    <mergeCell ref="A115:K115"/>
  </mergeCells>
  <pageMargins left="0.2" right="0.19" top="0.17" bottom="0.17" header="0.17" footer="0.31496062992126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50" sqref="B50"/>
    </sheetView>
  </sheetViews>
  <sheetFormatPr defaultRowHeight="13.5" x14ac:dyDescent="0.25"/>
  <cols>
    <col min="1" max="1" width="7.42578125" style="360" customWidth="1"/>
    <col min="2" max="2" width="56.42578125" style="360" customWidth="1"/>
    <col min="3" max="3" width="24.28515625" style="360" customWidth="1"/>
    <col min="4" max="4" width="16.85546875" style="360" customWidth="1"/>
    <col min="5" max="5" width="16.7109375" style="360" customWidth="1"/>
    <col min="6" max="6" width="17.42578125" style="360" customWidth="1"/>
    <col min="7" max="7" width="20.5703125" style="360" hidden="1" customWidth="1"/>
    <col min="8" max="255" width="9.140625" style="360"/>
    <col min="256" max="256" width="5.42578125" style="360" customWidth="1"/>
    <col min="257" max="257" width="56.42578125" style="360" customWidth="1"/>
    <col min="258" max="258" width="17.5703125" style="360" customWidth="1"/>
    <col min="259" max="259" width="13.42578125" style="360" customWidth="1"/>
    <col min="260" max="260" width="12.5703125" style="360" bestFit="1" customWidth="1"/>
    <col min="261" max="261" width="13.7109375" style="360" customWidth="1"/>
    <col min="262" max="262" width="11.5703125" style="360" customWidth="1"/>
    <col min="263" max="511" width="9.140625" style="360"/>
    <col min="512" max="512" width="5.42578125" style="360" customWidth="1"/>
    <col min="513" max="513" width="56.42578125" style="360" customWidth="1"/>
    <col min="514" max="514" width="17.5703125" style="360" customWidth="1"/>
    <col min="515" max="515" width="13.42578125" style="360" customWidth="1"/>
    <col min="516" max="516" width="12.5703125" style="360" bestFit="1" customWidth="1"/>
    <col min="517" max="517" width="13.7109375" style="360" customWidth="1"/>
    <col min="518" max="518" width="11.5703125" style="360" customWidth="1"/>
    <col min="519" max="767" width="9.140625" style="360"/>
    <col min="768" max="768" width="5.42578125" style="360" customWidth="1"/>
    <col min="769" max="769" width="56.42578125" style="360" customWidth="1"/>
    <col min="770" max="770" width="17.5703125" style="360" customWidth="1"/>
    <col min="771" max="771" width="13.42578125" style="360" customWidth="1"/>
    <col min="772" max="772" width="12.5703125" style="360" bestFit="1" customWidth="1"/>
    <col min="773" max="773" width="13.7109375" style="360" customWidth="1"/>
    <col min="774" max="774" width="11.5703125" style="360" customWidth="1"/>
    <col min="775" max="1023" width="9.140625" style="360"/>
    <col min="1024" max="1024" width="5.42578125" style="360" customWidth="1"/>
    <col min="1025" max="1025" width="56.42578125" style="360" customWidth="1"/>
    <col min="1026" max="1026" width="17.5703125" style="360" customWidth="1"/>
    <col min="1027" max="1027" width="13.42578125" style="360" customWidth="1"/>
    <col min="1028" max="1028" width="12.5703125" style="360" bestFit="1" customWidth="1"/>
    <col min="1029" max="1029" width="13.7109375" style="360" customWidth="1"/>
    <col min="1030" max="1030" width="11.5703125" style="360" customWidth="1"/>
    <col min="1031" max="1279" width="9.140625" style="360"/>
    <col min="1280" max="1280" width="5.42578125" style="360" customWidth="1"/>
    <col min="1281" max="1281" width="56.42578125" style="360" customWidth="1"/>
    <col min="1282" max="1282" width="17.5703125" style="360" customWidth="1"/>
    <col min="1283" max="1283" width="13.42578125" style="360" customWidth="1"/>
    <col min="1284" max="1284" width="12.5703125" style="360" bestFit="1" customWidth="1"/>
    <col min="1285" max="1285" width="13.7109375" style="360" customWidth="1"/>
    <col min="1286" max="1286" width="11.5703125" style="360" customWidth="1"/>
    <col min="1287" max="1535" width="9.140625" style="360"/>
    <col min="1536" max="1536" width="5.42578125" style="360" customWidth="1"/>
    <col min="1537" max="1537" width="56.42578125" style="360" customWidth="1"/>
    <col min="1538" max="1538" width="17.5703125" style="360" customWidth="1"/>
    <col min="1539" max="1539" width="13.42578125" style="360" customWidth="1"/>
    <col min="1540" max="1540" width="12.5703125" style="360" bestFit="1" customWidth="1"/>
    <col min="1541" max="1541" width="13.7109375" style="360" customWidth="1"/>
    <col min="1542" max="1542" width="11.5703125" style="360" customWidth="1"/>
    <col min="1543" max="1791" width="9.140625" style="360"/>
    <col min="1792" max="1792" width="5.42578125" style="360" customWidth="1"/>
    <col min="1793" max="1793" width="56.42578125" style="360" customWidth="1"/>
    <col min="1794" max="1794" width="17.5703125" style="360" customWidth="1"/>
    <col min="1795" max="1795" width="13.42578125" style="360" customWidth="1"/>
    <col min="1796" max="1796" width="12.5703125" style="360" bestFit="1" customWidth="1"/>
    <col min="1797" max="1797" width="13.7109375" style="360" customWidth="1"/>
    <col min="1798" max="1798" width="11.5703125" style="360" customWidth="1"/>
    <col min="1799" max="2047" width="9.140625" style="360"/>
    <col min="2048" max="2048" width="5.42578125" style="360" customWidth="1"/>
    <col min="2049" max="2049" width="56.42578125" style="360" customWidth="1"/>
    <col min="2050" max="2050" width="17.5703125" style="360" customWidth="1"/>
    <col min="2051" max="2051" width="13.42578125" style="360" customWidth="1"/>
    <col min="2052" max="2052" width="12.5703125" style="360" bestFit="1" customWidth="1"/>
    <col min="2053" max="2053" width="13.7109375" style="360" customWidth="1"/>
    <col min="2054" max="2054" width="11.5703125" style="360" customWidth="1"/>
    <col min="2055" max="2303" width="9.140625" style="360"/>
    <col min="2304" max="2304" width="5.42578125" style="360" customWidth="1"/>
    <col min="2305" max="2305" width="56.42578125" style="360" customWidth="1"/>
    <col min="2306" max="2306" width="17.5703125" style="360" customWidth="1"/>
    <col min="2307" max="2307" width="13.42578125" style="360" customWidth="1"/>
    <col min="2308" max="2308" width="12.5703125" style="360" bestFit="1" customWidth="1"/>
    <col min="2309" max="2309" width="13.7109375" style="360" customWidth="1"/>
    <col min="2310" max="2310" width="11.5703125" style="360" customWidth="1"/>
    <col min="2311" max="2559" width="9.140625" style="360"/>
    <col min="2560" max="2560" width="5.42578125" style="360" customWidth="1"/>
    <col min="2561" max="2561" width="56.42578125" style="360" customWidth="1"/>
    <col min="2562" max="2562" width="17.5703125" style="360" customWidth="1"/>
    <col min="2563" max="2563" width="13.42578125" style="360" customWidth="1"/>
    <col min="2564" max="2564" width="12.5703125" style="360" bestFit="1" customWidth="1"/>
    <col min="2565" max="2565" width="13.7109375" style="360" customWidth="1"/>
    <col min="2566" max="2566" width="11.5703125" style="360" customWidth="1"/>
    <col min="2567" max="2815" width="9.140625" style="360"/>
    <col min="2816" max="2816" width="5.42578125" style="360" customWidth="1"/>
    <col min="2817" max="2817" width="56.42578125" style="360" customWidth="1"/>
    <col min="2818" max="2818" width="17.5703125" style="360" customWidth="1"/>
    <col min="2819" max="2819" width="13.42578125" style="360" customWidth="1"/>
    <col min="2820" max="2820" width="12.5703125" style="360" bestFit="1" customWidth="1"/>
    <col min="2821" max="2821" width="13.7109375" style="360" customWidth="1"/>
    <col min="2822" max="2822" width="11.5703125" style="360" customWidth="1"/>
    <col min="2823" max="3071" width="9.140625" style="360"/>
    <col min="3072" max="3072" width="5.42578125" style="360" customWidth="1"/>
    <col min="3073" max="3073" width="56.42578125" style="360" customWidth="1"/>
    <col min="3074" max="3074" width="17.5703125" style="360" customWidth="1"/>
    <col min="3075" max="3075" width="13.42578125" style="360" customWidth="1"/>
    <col min="3076" max="3076" width="12.5703125" style="360" bestFit="1" customWidth="1"/>
    <col min="3077" max="3077" width="13.7109375" style="360" customWidth="1"/>
    <col min="3078" max="3078" width="11.5703125" style="360" customWidth="1"/>
    <col min="3079" max="3327" width="9.140625" style="360"/>
    <col min="3328" max="3328" width="5.42578125" style="360" customWidth="1"/>
    <col min="3329" max="3329" width="56.42578125" style="360" customWidth="1"/>
    <col min="3330" max="3330" width="17.5703125" style="360" customWidth="1"/>
    <col min="3331" max="3331" width="13.42578125" style="360" customWidth="1"/>
    <col min="3332" max="3332" width="12.5703125" style="360" bestFit="1" customWidth="1"/>
    <col min="3333" max="3333" width="13.7109375" style="360" customWidth="1"/>
    <col min="3334" max="3334" width="11.5703125" style="360" customWidth="1"/>
    <col min="3335" max="3583" width="9.140625" style="360"/>
    <col min="3584" max="3584" width="5.42578125" style="360" customWidth="1"/>
    <col min="3585" max="3585" width="56.42578125" style="360" customWidth="1"/>
    <col min="3586" max="3586" width="17.5703125" style="360" customWidth="1"/>
    <col min="3587" max="3587" width="13.42578125" style="360" customWidth="1"/>
    <col min="3588" max="3588" width="12.5703125" style="360" bestFit="1" customWidth="1"/>
    <col min="3589" max="3589" width="13.7109375" style="360" customWidth="1"/>
    <col min="3590" max="3590" width="11.5703125" style="360" customWidth="1"/>
    <col min="3591" max="3839" width="9.140625" style="360"/>
    <col min="3840" max="3840" width="5.42578125" style="360" customWidth="1"/>
    <col min="3841" max="3841" width="56.42578125" style="360" customWidth="1"/>
    <col min="3842" max="3842" width="17.5703125" style="360" customWidth="1"/>
    <col min="3843" max="3843" width="13.42578125" style="360" customWidth="1"/>
    <col min="3844" max="3844" width="12.5703125" style="360" bestFit="1" customWidth="1"/>
    <col min="3845" max="3845" width="13.7109375" style="360" customWidth="1"/>
    <col min="3846" max="3846" width="11.5703125" style="360" customWidth="1"/>
    <col min="3847" max="4095" width="9.140625" style="360"/>
    <col min="4096" max="4096" width="5.42578125" style="360" customWidth="1"/>
    <col min="4097" max="4097" width="56.42578125" style="360" customWidth="1"/>
    <col min="4098" max="4098" width="17.5703125" style="360" customWidth="1"/>
    <col min="4099" max="4099" width="13.42578125" style="360" customWidth="1"/>
    <col min="4100" max="4100" width="12.5703125" style="360" bestFit="1" customWidth="1"/>
    <col min="4101" max="4101" width="13.7109375" style="360" customWidth="1"/>
    <col min="4102" max="4102" width="11.5703125" style="360" customWidth="1"/>
    <col min="4103" max="4351" width="9.140625" style="360"/>
    <col min="4352" max="4352" width="5.42578125" style="360" customWidth="1"/>
    <col min="4353" max="4353" width="56.42578125" style="360" customWidth="1"/>
    <col min="4354" max="4354" width="17.5703125" style="360" customWidth="1"/>
    <col min="4355" max="4355" width="13.42578125" style="360" customWidth="1"/>
    <col min="4356" max="4356" width="12.5703125" style="360" bestFit="1" customWidth="1"/>
    <col min="4357" max="4357" width="13.7109375" style="360" customWidth="1"/>
    <col min="4358" max="4358" width="11.5703125" style="360" customWidth="1"/>
    <col min="4359" max="4607" width="9.140625" style="360"/>
    <col min="4608" max="4608" width="5.42578125" style="360" customWidth="1"/>
    <col min="4609" max="4609" width="56.42578125" style="360" customWidth="1"/>
    <col min="4610" max="4610" width="17.5703125" style="360" customWidth="1"/>
    <col min="4611" max="4611" width="13.42578125" style="360" customWidth="1"/>
    <col min="4612" max="4612" width="12.5703125" style="360" bestFit="1" customWidth="1"/>
    <col min="4613" max="4613" width="13.7109375" style="360" customWidth="1"/>
    <col min="4614" max="4614" width="11.5703125" style="360" customWidth="1"/>
    <col min="4615" max="4863" width="9.140625" style="360"/>
    <col min="4864" max="4864" width="5.42578125" style="360" customWidth="1"/>
    <col min="4865" max="4865" width="56.42578125" style="360" customWidth="1"/>
    <col min="4866" max="4866" width="17.5703125" style="360" customWidth="1"/>
    <col min="4867" max="4867" width="13.42578125" style="360" customWidth="1"/>
    <col min="4868" max="4868" width="12.5703125" style="360" bestFit="1" customWidth="1"/>
    <col min="4869" max="4869" width="13.7109375" style="360" customWidth="1"/>
    <col min="4870" max="4870" width="11.5703125" style="360" customWidth="1"/>
    <col min="4871" max="5119" width="9.140625" style="360"/>
    <col min="5120" max="5120" width="5.42578125" style="360" customWidth="1"/>
    <col min="5121" max="5121" width="56.42578125" style="360" customWidth="1"/>
    <col min="5122" max="5122" width="17.5703125" style="360" customWidth="1"/>
    <col min="5123" max="5123" width="13.42578125" style="360" customWidth="1"/>
    <col min="5124" max="5124" width="12.5703125" style="360" bestFit="1" customWidth="1"/>
    <col min="5125" max="5125" width="13.7109375" style="360" customWidth="1"/>
    <col min="5126" max="5126" width="11.5703125" style="360" customWidth="1"/>
    <col min="5127" max="5375" width="9.140625" style="360"/>
    <col min="5376" max="5376" width="5.42578125" style="360" customWidth="1"/>
    <col min="5377" max="5377" width="56.42578125" style="360" customWidth="1"/>
    <col min="5378" max="5378" width="17.5703125" style="360" customWidth="1"/>
    <col min="5379" max="5379" width="13.42578125" style="360" customWidth="1"/>
    <col min="5380" max="5380" width="12.5703125" style="360" bestFit="1" customWidth="1"/>
    <col min="5381" max="5381" width="13.7109375" style="360" customWidth="1"/>
    <col min="5382" max="5382" width="11.5703125" style="360" customWidth="1"/>
    <col min="5383" max="5631" width="9.140625" style="360"/>
    <col min="5632" max="5632" width="5.42578125" style="360" customWidth="1"/>
    <col min="5633" max="5633" width="56.42578125" style="360" customWidth="1"/>
    <col min="5634" max="5634" width="17.5703125" style="360" customWidth="1"/>
    <col min="5635" max="5635" width="13.42578125" style="360" customWidth="1"/>
    <col min="5636" max="5636" width="12.5703125" style="360" bestFit="1" customWidth="1"/>
    <col min="5637" max="5637" width="13.7109375" style="360" customWidth="1"/>
    <col min="5638" max="5638" width="11.5703125" style="360" customWidth="1"/>
    <col min="5639" max="5887" width="9.140625" style="360"/>
    <col min="5888" max="5888" width="5.42578125" style="360" customWidth="1"/>
    <col min="5889" max="5889" width="56.42578125" style="360" customWidth="1"/>
    <col min="5890" max="5890" width="17.5703125" style="360" customWidth="1"/>
    <col min="5891" max="5891" width="13.42578125" style="360" customWidth="1"/>
    <col min="5892" max="5892" width="12.5703125" style="360" bestFit="1" customWidth="1"/>
    <col min="5893" max="5893" width="13.7109375" style="360" customWidth="1"/>
    <col min="5894" max="5894" width="11.5703125" style="360" customWidth="1"/>
    <col min="5895" max="6143" width="9.140625" style="360"/>
    <col min="6144" max="6144" width="5.42578125" style="360" customWidth="1"/>
    <col min="6145" max="6145" width="56.42578125" style="360" customWidth="1"/>
    <col min="6146" max="6146" width="17.5703125" style="360" customWidth="1"/>
    <col min="6147" max="6147" width="13.42578125" style="360" customWidth="1"/>
    <col min="6148" max="6148" width="12.5703125" style="360" bestFit="1" customWidth="1"/>
    <col min="6149" max="6149" width="13.7109375" style="360" customWidth="1"/>
    <col min="6150" max="6150" width="11.5703125" style="360" customWidth="1"/>
    <col min="6151" max="6399" width="9.140625" style="360"/>
    <col min="6400" max="6400" width="5.42578125" style="360" customWidth="1"/>
    <col min="6401" max="6401" width="56.42578125" style="360" customWidth="1"/>
    <col min="6402" max="6402" width="17.5703125" style="360" customWidth="1"/>
    <col min="6403" max="6403" width="13.42578125" style="360" customWidth="1"/>
    <col min="6404" max="6404" width="12.5703125" style="360" bestFit="1" customWidth="1"/>
    <col min="6405" max="6405" width="13.7109375" style="360" customWidth="1"/>
    <col min="6406" max="6406" width="11.5703125" style="360" customWidth="1"/>
    <col min="6407" max="6655" width="9.140625" style="360"/>
    <col min="6656" max="6656" width="5.42578125" style="360" customWidth="1"/>
    <col min="6657" max="6657" width="56.42578125" style="360" customWidth="1"/>
    <col min="6658" max="6658" width="17.5703125" style="360" customWidth="1"/>
    <col min="6659" max="6659" width="13.42578125" style="360" customWidth="1"/>
    <col min="6660" max="6660" width="12.5703125" style="360" bestFit="1" customWidth="1"/>
    <col min="6661" max="6661" width="13.7109375" style="360" customWidth="1"/>
    <col min="6662" max="6662" width="11.5703125" style="360" customWidth="1"/>
    <col min="6663" max="6911" width="9.140625" style="360"/>
    <col min="6912" max="6912" width="5.42578125" style="360" customWidth="1"/>
    <col min="6913" max="6913" width="56.42578125" style="360" customWidth="1"/>
    <col min="6914" max="6914" width="17.5703125" style="360" customWidth="1"/>
    <col min="6915" max="6915" width="13.42578125" style="360" customWidth="1"/>
    <col min="6916" max="6916" width="12.5703125" style="360" bestFit="1" customWidth="1"/>
    <col min="6917" max="6917" width="13.7109375" style="360" customWidth="1"/>
    <col min="6918" max="6918" width="11.5703125" style="360" customWidth="1"/>
    <col min="6919" max="7167" width="9.140625" style="360"/>
    <col min="7168" max="7168" width="5.42578125" style="360" customWidth="1"/>
    <col min="7169" max="7169" width="56.42578125" style="360" customWidth="1"/>
    <col min="7170" max="7170" width="17.5703125" style="360" customWidth="1"/>
    <col min="7171" max="7171" width="13.42578125" style="360" customWidth="1"/>
    <col min="7172" max="7172" width="12.5703125" style="360" bestFit="1" customWidth="1"/>
    <col min="7173" max="7173" width="13.7109375" style="360" customWidth="1"/>
    <col min="7174" max="7174" width="11.5703125" style="360" customWidth="1"/>
    <col min="7175" max="7423" width="9.140625" style="360"/>
    <col min="7424" max="7424" width="5.42578125" style="360" customWidth="1"/>
    <col min="7425" max="7425" width="56.42578125" style="360" customWidth="1"/>
    <col min="7426" max="7426" width="17.5703125" style="360" customWidth="1"/>
    <col min="7427" max="7427" width="13.42578125" style="360" customWidth="1"/>
    <col min="7428" max="7428" width="12.5703125" style="360" bestFit="1" customWidth="1"/>
    <col min="7429" max="7429" width="13.7109375" style="360" customWidth="1"/>
    <col min="7430" max="7430" width="11.5703125" style="360" customWidth="1"/>
    <col min="7431" max="7679" width="9.140625" style="360"/>
    <col min="7680" max="7680" width="5.42578125" style="360" customWidth="1"/>
    <col min="7681" max="7681" width="56.42578125" style="360" customWidth="1"/>
    <col min="7682" max="7682" width="17.5703125" style="360" customWidth="1"/>
    <col min="7683" max="7683" width="13.42578125" style="360" customWidth="1"/>
    <col min="7684" max="7684" width="12.5703125" style="360" bestFit="1" customWidth="1"/>
    <col min="7685" max="7685" width="13.7109375" style="360" customWidth="1"/>
    <col min="7686" max="7686" width="11.5703125" style="360" customWidth="1"/>
    <col min="7687" max="7935" width="9.140625" style="360"/>
    <col min="7936" max="7936" width="5.42578125" style="360" customWidth="1"/>
    <col min="7937" max="7937" width="56.42578125" style="360" customWidth="1"/>
    <col min="7938" max="7938" width="17.5703125" style="360" customWidth="1"/>
    <col min="7939" max="7939" width="13.42578125" style="360" customWidth="1"/>
    <col min="7940" max="7940" width="12.5703125" style="360" bestFit="1" customWidth="1"/>
    <col min="7941" max="7941" width="13.7109375" style="360" customWidth="1"/>
    <col min="7942" max="7942" width="11.5703125" style="360" customWidth="1"/>
    <col min="7943" max="8191" width="9.140625" style="360"/>
    <col min="8192" max="8192" width="5.42578125" style="360" customWidth="1"/>
    <col min="8193" max="8193" width="56.42578125" style="360" customWidth="1"/>
    <col min="8194" max="8194" width="17.5703125" style="360" customWidth="1"/>
    <col min="8195" max="8195" width="13.42578125" style="360" customWidth="1"/>
    <col min="8196" max="8196" width="12.5703125" style="360" bestFit="1" customWidth="1"/>
    <col min="8197" max="8197" width="13.7109375" style="360" customWidth="1"/>
    <col min="8198" max="8198" width="11.5703125" style="360" customWidth="1"/>
    <col min="8199" max="8447" width="9.140625" style="360"/>
    <col min="8448" max="8448" width="5.42578125" style="360" customWidth="1"/>
    <col min="8449" max="8449" width="56.42578125" style="360" customWidth="1"/>
    <col min="8450" max="8450" width="17.5703125" style="360" customWidth="1"/>
    <col min="8451" max="8451" width="13.42578125" style="360" customWidth="1"/>
    <col min="8452" max="8452" width="12.5703125" style="360" bestFit="1" customWidth="1"/>
    <col min="8453" max="8453" width="13.7109375" style="360" customWidth="1"/>
    <col min="8454" max="8454" width="11.5703125" style="360" customWidth="1"/>
    <col min="8455" max="8703" width="9.140625" style="360"/>
    <col min="8704" max="8704" width="5.42578125" style="360" customWidth="1"/>
    <col min="8705" max="8705" width="56.42578125" style="360" customWidth="1"/>
    <col min="8706" max="8706" width="17.5703125" style="360" customWidth="1"/>
    <col min="8707" max="8707" width="13.42578125" style="360" customWidth="1"/>
    <col min="8708" max="8708" width="12.5703125" style="360" bestFit="1" customWidth="1"/>
    <col min="8709" max="8709" width="13.7109375" style="360" customWidth="1"/>
    <col min="8710" max="8710" width="11.5703125" style="360" customWidth="1"/>
    <col min="8711" max="8959" width="9.140625" style="360"/>
    <col min="8960" max="8960" width="5.42578125" style="360" customWidth="1"/>
    <col min="8961" max="8961" width="56.42578125" style="360" customWidth="1"/>
    <col min="8962" max="8962" width="17.5703125" style="360" customWidth="1"/>
    <col min="8963" max="8963" width="13.42578125" style="360" customWidth="1"/>
    <col min="8964" max="8964" width="12.5703125" style="360" bestFit="1" customWidth="1"/>
    <col min="8965" max="8965" width="13.7109375" style="360" customWidth="1"/>
    <col min="8966" max="8966" width="11.5703125" style="360" customWidth="1"/>
    <col min="8967" max="9215" width="9.140625" style="360"/>
    <col min="9216" max="9216" width="5.42578125" style="360" customWidth="1"/>
    <col min="9217" max="9217" width="56.42578125" style="360" customWidth="1"/>
    <col min="9218" max="9218" width="17.5703125" style="360" customWidth="1"/>
    <col min="9219" max="9219" width="13.42578125" style="360" customWidth="1"/>
    <col min="9220" max="9220" width="12.5703125" style="360" bestFit="1" customWidth="1"/>
    <col min="9221" max="9221" width="13.7109375" style="360" customWidth="1"/>
    <col min="9222" max="9222" width="11.5703125" style="360" customWidth="1"/>
    <col min="9223" max="9471" width="9.140625" style="360"/>
    <col min="9472" max="9472" width="5.42578125" style="360" customWidth="1"/>
    <col min="9473" max="9473" width="56.42578125" style="360" customWidth="1"/>
    <col min="9474" max="9474" width="17.5703125" style="360" customWidth="1"/>
    <col min="9475" max="9475" width="13.42578125" style="360" customWidth="1"/>
    <col min="9476" max="9476" width="12.5703125" style="360" bestFit="1" customWidth="1"/>
    <col min="9477" max="9477" width="13.7109375" style="360" customWidth="1"/>
    <col min="9478" max="9478" width="11.5703125" style="360" customWidth="1"/>
    <col min="9479" max="9727" width="9.140625" style="360"/>
    <col min="9728" max="9728" width="5.42578125" style="360" customWidth="1"/>
    <col min="9729" max="9729" width="56.42578125" style="360" customWidth="1"/>
    <col min="9730" max="9730" width="17.5703125" style="360" customWidth="1"/>
    <col min="9731" max="9731" width="13.42578125" style="360" customWidth="1"/>
    <col min="9732" max="9732" width="12.5703125" style="360" bestFit="1" customWidth="1"/>
    <col min="9733" max="9733" width="13.7109375" style="360" customWidth="1"/>
    <col min="9734" max="9734" width="11.5703125" style="360" customWidth="1"/>
    <col min="9735" max="9983" width="9.140625" style="360"/>
    <col min="9984" max="9984" width="5.42578125" style="360" customWidth="1"/>
    <col min="9985" max="9985" width="56.42578125" style="360" customWidth="1"/>
    <col min="9986" max="9986" width="17.5703125" style="360" customWidth="1"/>
    <col min="9987" max="9987" width="13.42578125" style="360" customWidth="1"/>
    <col min="9988" max="9988" width="12.5703125" style="360" bestFit="1" customWidth="1"/>
    <col min="9989" max="9989" width="13.7109375" style="360" customWidth="1"/>
    <col min="9990" max="9990" width="11.5703125" style="360" customWidth="1"/>
    <col min="9991" max="10239" width="9.140625" style="360"/>
    <col min="10240" max="10240" width="5.42578125" style="360" customWidth="1"/>
    <col min="10241" max="10241" width="56.42578125" style="360" customWidth="1"/>
    <col min="10242" max="10242" width="17.5703125" style="360" customWidth="1"/>
    <col min="10243" max="10243" width="13.42578125" style="360" customWidth="1"/>
    <col min="10244" max="10244" width="12.5703125" style="360" bestFit="1" customWidth="1"/>
    <col min="10245" max="10245" width="13.7109375" style="360" customWidth="1"/>
    <col min="10246" max="10246" width="11.5703125" style="360" customWidth="1"/>
    <col min="10247" max="10495" width="9.140625" style="360"/>
    <col min="10496" max="10496" width="5.42578125" style="360" customWidth="1"/>
    <col min="10497" max="10497" width="56.42578125" style="360" customWidth="1"/>
    <col min="10498" max="10498" width="17.5703125" style="360" customWidth="1"/>
    <col min="10499" max="10499" width="13.42578125" style="360" customWidth="1"/>
    <col min="10500" max="10500" width="12.5703125" style="360" bestFit="1" customWidth="1"/>
    <col min="10501" max="10501" width="13.7109375" style="360" customWidth="1"/>
    <col min="10502" max="10502" width="11.5703125" style="360" customWidth="1"/>
    <col min="10503" max="10751" width="9.140625" style="360"/>
    <col min="10752" max="10752" width="5.42578125" style="360" customWidth="1"/>
    <col min="10753" max="10753" width="56.42578125" style="360" customWidth="1"/>
    <col min="10754" max="10754" width="17.5703125" style="360" customWidth="1"/>
    <col min="10755" max="10755" width="13.42578125" style="360" customWidth="1"/>
    <col min="10756" max="10756" width="12.5703125" style="360" bestFit="1" customWidth="1"/>
    <col min="10757" max="10757" width="13.7109375" style="360" customWidth="1"/>
    <col min="10758" max="10758" width="11.5703125" style="360" customWidth="1"/>
    <col min="10759" max="11007" width="9.140625" style="360"/>
    <col min="11008" max="11008" width="5.42578125" style="360" customWidth="1"/>
    <col min="11009" max="11009" width="56.42578125" style="360" customWidth="1"/>
    <col min="11010" max="11010" width="17.5703125" style="360" customWidth="1"/>
    <col min="11011" max="11011" width="13.42578125" style="360" customWidth="1"/>
    <col min="11012" max="11012" width="12.5703125" style="360" bestFit="1" customWidth="1"/>
    <col min="11013" max="11013" width="13.7109375" style="360" customWidth="1"/>
    <col min="11014" max="11014" width="11.5703125" style="360" customWidth="1"/>
    <col min="11015" max="11263" width="9.140625" style="360"/>
    <col min="11264" max="11264" width="5.42578125" style="360" customWidth="1"/>
    <col min="11265" max="11265" width="56.42578125" style="360" customWidth="1"/>
    <col min="11266" max="11266" width="17.5703125" style="360" customWidth="1"/>
    <col min="11267" max="11267" width="13.42578125" style="360" customWidth="1"/>
    <col min="11268" max="11268" width="12.5703125" style="360" bestFit="1" customWidth="1"/>
    <col min="11269" max="11269" width="13.7109375" style="360" customWidth="1"/>
    <col min="11270" max="11270" width="11.5703125" style="360" customWidth="1"/>
    <col min="11271" max="11519" width="9.140625" style="360"/>
    <col min="11520" max="11520" width="5.42578125" style="360" customWidth="1"/>
    <col min="11521" max="11521" width="56.42578125" style="360" customWidth="1"/>
    <col min="11522" max="11522" width="17.5703125" style="360" customWidth="1"/>
    <col min="11523" max="11523" width="13.42578125" style="360" customWidth="1"/>
    <col min="11524" max="11524" width="12.5703125" style="360" bestFit="1" customWidth="1"/>
    <col min="11525" max="11525" width="13.7109375" style="360" customWidth="1"/>
    <col min="11526" max="11526" width="11.5703125" style="360" customWidth="1"/>
    <col min="11527" max="11775" width="9.140625" style="360"/>
    <col min="11776" max="11776" width="5.42578125" style="360" customWidth="1"/>
    <col min="11777" max="11777" width="56.42578125" style="360" customWidth="1"/>
    <col min="11778" max="11778" width="17.5703125" style="360" customWidth="1"/>
    <col min="11779" max="11779" width="13.42578125" style="360" customWidth="1"/>
    <col min="11780" max="11780" width="12.5703125" style="360" bestFit="1" customWidth="1"/>
    <col min="11781" max="11781" width="13.7109375" style="360" customWidth="1"/>
    <col min="11782" max="11782" width="11.5703125" style="360" customWidth="1"/>
    <col min="11783" max="12031" width="9.140625" style="360"/>
    <col min="12032" max="12032" width="5.42578125" style="360" customWidth="1"/>
    <col min="12033" max="12033" width="56.42578125" style="360" customWidth="1"/>
    <col min="12034" max="12034" width="17.5703125" style="360" customWidth="1"/>
    <col min="12035" max="12035" width="13.42578125" style="360" customWidth="1"/>
    <col min="12036" max="12036" width="12.5703125" style="360" bestFit="1" customWidth="1"/>
    <col min="12037" max="12037" width="13.7109375" style="360" customWidth="1"/>
    <col min="12038" max="12038" width="11.5703125" style="360" customWidth="1"/>
    <col min="12039" max="12287" width="9.140625" style="360"/>
    <col min="12288" max="12288" width="5.42578125" style="360" customWidth="1"/>
    <col min="12289" max="12289" width="56.42578125" style="360" customWidth="1"/>
    <col min="12290" max="12290" width="17.5703125" style="360" customWidth="1"/>
    <col min="12291" max="12291" width="13.42578125" style="360" customWidth="1"/>
    <col min="12292" max="12292" width="12.5703125" style="360" bestFit="1" customWidth="1"/>
    <col min="12293" max="12293" width="13.7109375" style="360" customWidth="1"/>
    <col min="12294" max="12294" width="11.5703125" style="360" customWidth="1"/>
    <col min="12295" max="12543" width="9.140625" style="360"/>
    <col min="12544" max="12544" width="5.42578125" style="360" customWidth="1"/>
    <col min="12545" max="12545" width="56.42578125" style="360" customWidth="1"/>
    <col min="12546" max="12546" width="17.5703125" style="360" customWidth="1"/>
    <col min="12547" max="12547" width="13.42578125" style="360" customWidth="1"/>
    <col min="12548" max="12548" width="12.5703125" style="360" bestFit="1" customWidth="1"/>
    <col min="12549" max="12549" width="13.7109375" style="360" customWidth="1"/>
    <col min="12550" max="12550" width="11.5703125" style="360" customWidth="1"/>
    <col min="12551" max="12799" width="9.140625" style="360"/>
    <col min="12800" max="12800" width="5.42578125" style="360" customWidth="1"/>
    <col min="12801" max="12801" width="56.42578125" style="360" customWidth="1"/>
    <col min="12802" max="12802" width="17.5703125" style="360" customWidth="1"/>
    <col min="12803" max="12803" width="13.42578125" style="360" customWidth="1"/>
    <col min="12804" max="12804" width="12.5703125" style="360" bestFit="1" customWidth="1"/>
    <col min="12805" max="12805" width="13.7109375" style="360" customWidth="1"/>
    <col min="12806" max="12806" width="11.5703125" style="360" customWidth="1"/>
    <col min="12807" max="13055" width="9.140625" style="360"/>
    <col min="13056" max="13056" width="5.42578125" style="360" customWidth="1"/>
    <col min="13057" max="13057" width="56.42578125" style="360" customWidth="1"/>
    <col min="13058" max="13058" width="17.5703125" style="360" customWidth="1"/>
    <col min="13059" max="13059" width="13.42578125" style="360" customWidth="1"/>
    <col min="13060" max="13060" width="12.5703125" style="360" bestFit="1" customWidth="1"/>
    <col min="13061" max="13061" width="13.7109375" style="360" customWidth="1"/>
    <col min="13062" max="13062" width="11.5703125" style="360" customWidth="1"/>
    <col min="13063" max="13311" width="9.140625" style="360"/>
    <col min="13312" max="13312" width="5.42578125" style="360" customWidth="1"/>
    <col min="13313" max="13313" width="56.42578125" style="360" customWidth="1"/>
    <col min="13314" max="13314" width="17.5703125" style="360" customWidth="1"/>
    <col min="13315" max="13315" width="13.42578125" style="360" customWidth="1"/>
    <col min="13316" max="13316" width="12.5703125" style="360" bestFit="1" customWidth="1"/>
    <col min="13317" max="13317" width="13.7109375" style="360" customWidth="1"/>
    <col min="13318" max="13318" width="11.5703125" style="360" customWidth="1"/>
    <col min="13319" max="13567" width="9.140625" style="360"/>
    <col min="13568" max="13568" width="5.42578125" style="360" customWidth="1"/>
    <col min="13569" max="13569" width="56.42578125" style="360" customWidth="1"/>
    <col min="13570" max="13570" width="17.5703125" style="360" customWidth="1"/>
    <col min="13571" max="13571" width="13.42578125" style="360" customWidth="1"/>
    <col min="13572" max="13572" width="12.5703125" style="360" bestFit="1" customWidth="1"/>
    <col min="13573" max="13573" width="13.7109375" style="360" customWidth="1"/>
    <col min="13574" max="13574" width="11.5703125" style="360" customWidth="1"/>
    <col min="13575" max="13823" width="9.140625" style="360"/>
    <col min="13824" max="13824" width="5.42578125" style="360" customWidth="1"/>
    <col min="13825" max="13825" width="56.42578125" style="360" customWidth="1"/>
    <col min="13826" max="13826" width="17.5703125" style="360" customWidth="1"/>
    <col min="13827" max="13827" width="13.42578125" style="360" customWidth="1"/>
    <col min="13828" max="13828" width="12.5703125" style="360" bestFit="1" customWidth="1"/>
    <col min="13829" max="13829" width="13.7109375" style="360" customWidth="1"/>
    <col min="13830" max="13830" width="11.5703125" style="360" customWidth="1"/>
    <col min="13831" max="14079" width="9.140625" style="360"/>
    <col min="14080" max="14080" width="5.42578125" style="360" customWidth="1"/>
    <col min="14081" max="14081" width="56.42578125" style="360" customWidth="1"/>
    <col min="14082" max="14082" width="17.5703125" style="360" customWidth="1"/>
    <col min="14083" max="14083" width="13.42578125" style="360" customWidth="1"/>
    <col min="14084" max="14084" width="12.5703125" style="360" bestFit="1" customWidth="1"/>
    <col min="14085" max="14085" width="13.7109375" style="360" customWidth="1"/>
    <col min="14086" max="14086" width="11.5703125" style="360" customWidth="1"/>
    <col min="14087" max="14335" width="9.140625" style="360"/>
    <col min="14336" max="14336" width="5.42578125" style="360" customWidth="1"/>
    <col min="14337" max="14337" width="56.42578125" style="360" customWidth="1"/>
    <col min="14338" max="14338" width="17.5703125" style="360" customWidth="1"/>
    <col min="14339" max="14339" width="13.42578125" style="360" customWidth="1"/>
    <col min="14340" max="14340" width="12.5703125" style="360" bestFit="1" customWidth="1"/>
    <col min="14341" max="14341" width="13.7109375" style="360" customWidth="1"/>
    <col min="14342" max="14342" width="11.5703125" style="360" customWidth="1"/>
    <col min="14343" max="14591" width="9.140625" style="360"/>
    <col min="14592" max="14592" width="5.42578125" style="360" customWidth="1"/>
    <col min="14593" max="14593" width="56.42578125" style="360" customWidth="1"/>
    <col min="14594" max="14594" width="17.5703125" style="360" customWidth="1"/>
    <col min="14595" max="14595" width="13.42578125" style="360" customWidth="1"/>
    <col min="14596" max="14596" width="12.5703125" style="360" bestFit="1" customWidth="1"/>
    <col min="14597" max="14597" width="13.7109375" style="360" customWidth="1"/>
    <col min="14598" max="14598" width="11.5703125" style="360" customWidth="1"/>
    <col min="14599" max="14847" width="9.140625" style="360"/>
    <col min="14848" max="14848" width="5.42578125" style="360" customWidth="1"/>
    <col min="14849" max="14849" width="56.42578125" style="360" customWidth="1"/>
    <col min="14850" max="14850" width="17.5703125" style="360" customWidth="1"/>
    <col min="14851" max="14851" width="13.42578125" style="360" customWidth="1"/>
    <col min="14852" max="14852" width="12.5703125" style="360" bestFit="1" customWidth="1"/>
    <col min="14853" max="14853" width="13.7109375" style="360" customWidth="1"/>
    <col min="14854" max="14854" width="11.5703125" style="360" customWidth="1"/>
    <col min="14855" max="15103" width="9.140625" style="360"/>
    <col min="15104" max="15104" width="5.42578125" style="360" customWidth="1"/>
    <col min="15105" max="15105" width="56.42578125" style="360" customWidth="1"/>
    <col min="15106" max="15106" width="17.5703125" style="360" customWidth="1"/>
    <col min="15107" max="15107" width="13.42578125" style="360" customWidth="1"/>
    <col min="15108" max="15108" width="12.5703125" style="360" bestFit="1" customWidth="1"/>
    <col min="15109" max="15109" width="13.7109375" style="360" customWidth="1"/>
    <col min="15110" max="15110" width="11.5703125" style="360" customWidth="1"/>
    <col min="15111" max="15359" width="9.140625" style="360"/>
    <col min="15360" max="15360" width="5.42578125" style="360" customWidth="1"/>
    <col min="15361" max="15361" width="56.42578125" style="360" customWidth="1"/>
    <col min="15362" max="15362" width="17.5703125" style="360" customWidth="1"/>
    <col min="15363" max="15363" width="13.42578125" style="360" customWidth="1"/>
    <col min="15364" max="15364" width="12.5703125" style="360" bestFit="1" customWidth="1"/>
    <col min="15365" max="15365" width="13.7109375" style="360" customWidth="1"/>
    <col min="15366" max="15366" width="11.5703125" style="360" customWidth="1"/>
    <col min="15367" max="15615" width="9.140625" style="360"/>
    <col min="15616" max="15616" width="5.42578125" style="360" customWidth="1"/>
    <col min="15617" max="15617" width="56.42578125" style="360" customWidth="1"/>
    <col min="15618" max="15618" width="17.5703125" style="360" customWidth="1"/>
    <col min="15619" max="15619" width="13.42578125" style="360" customWidth="1"/>
    <col min="15620" max="15620" width="12.5703125" style="360" bestFit="1" customWidth="1"/>
    <col min="15621" max="15621" width="13.7109375" style="360" customWidth="1"/>
    <col min="15622" max="15622" width="11.5703125" style="360" customWidth="1"/>
    <col min="15623" max="15871" width="9.140625" style="360"/>
    <col min="15872" max="15872" width="5.42578125" style="360" customWidth="1"/>
    <col min="15873" max="15873" width="56.42578125" style="360" customWidth="1"/>
    <col min="15874" max="15874" width="17.5703125" style="360" customWidth="1"/>
    <col min="15875" max="15875" width="13.42578125" style="360" customWidth="1"/>
    <col min="15876" max="15876" width="12.5703125" style="360" bestFit="1" customWidth="1"/>
    <col min="15877" max="15877" width="13.7109375" style="360" customWidth="1"/>
    <col min="15878" max="15878" width="11.5703125" style="360" customWidth="1"/>
    <col min="15879" max="16127" width="9.140625" style="360"/>
    <col min="16128" max="16128" width="5.42578125" style="360" customWidth="1"/>
    <col min="16129" max="16129" width="56.42578125" style="360" customWidth="1"/>
    <col min="16130" max="16130" width="17.5703125" style="360" customWidth="1"/>
    <col min="16131" max="16131" width="13.42578125" style="360" customWidth="1"/>
    <col min="16132" max="16132" width="12.5703125" style="360" bestFit="1" customWidth="1"/>
    <col min="16133" max="16133" width="13.7109375" style="360" customWidth="1"/>
    <col min="16134" max="16134" width="11.5703125" style="360" customWidth="1"/>
    <col min="16135" max="16384" width="9.140625" style="360"/>
  </cols>
  <sheetData>
    <row r="1" spans="1:7" ht="39.75" customHeight="1" x14ac:dyDescent="0.25">
      <c r="A1" s="756" t="s">
        <v>830</v>
      </c>
      <c r="B1" s="756"/>
      <c r="C1" s="756"/>
      <c r="D1" s="756"/>
      <c r="E1" s="756"/>
      <c r="F1" s="756"/>
    </row>
    <row r="2" spans="1:7" ht="62.25" customHeight="1" x14ac:dyDescent="0.25">
      <c r="A2" s="756" t="s">
        <v>534</v>
      </c>
      <c r="B2" s="756"/>
      <c r="C2" s="756"/>
      <c r="D2" s="756"/>
      <c r="E2" s="756"/>
      <c r="F2" s="756"/>
    </row>
    <row r="3" spans="1:7" ht="58.5" customHeight="1" x14ac:dyDescent="0.25">
      <c r="A3" s="757" t="s">
        <v>15</v>
      </c>
      <c r="B3" s="757"/>
      <c r="C3" s="757"/>
      <c r="D3" s="757"/>
      <c r="E3" s="757"/>
      <c r="F3" s="757"/>
    </row>
    <row r="4" spans="1:7" s="90" customFormat="1" ht="105.75" customHeight="1" x14ac:dyDescent="0.25">
      <c r="A4" s="66" t="s">
        <v>1</v>
      </c>
      <c r="B4" s="67" t="s">
        <v>6</v>
      </c>
      <c r="C4" s="67" t="s">
        <v>458</v>
      </c>
      <c r="D4" s="67" t="s">
        <v>16</v>
      </c>
      <c r="E4" s="67" t="s">
        <v>17</v>
      </c>
      <c r="F4" s="66" t="s">
        <v>7</v>
      </c>
    </row>
    <row r="5" spans="1:7" s="363" customFormat="1" ht="17.25" x14ac:dyDescent="0.3">
      <c r="A5" s="361"/>
      <c r="B5" s="361" t="s">
        <v>0</v>
      </c>
      <c r="C5" s="362">
        <f>C7+C13+C35+C48</f>
        <v>188191.875</v>
      </c>
      <c r="D5" s="362">
        <f t="shared" ref="D5:E5" si="0">D7+D13+D35+D48</f>
        <v>515537.1</v>
      </c>
      <c r="E5" s="362">
        <f t="shared" si="0"/>
        <v>555537.1</v>
      </c>
      <c r="F5" s="362">
        <f>F7+F13+F35+F48</f>
        <v>555537.1</v>
      </c>
    </row>
    <row r="6" spans="1:7" s="364" customFormat="1" ht="17.25" x14ac:dyDescent="0.25">
      <c r="A6" s="68"/>
      <c r="B6" s="68" t="s">
        <v>8</v>
      </c>
      <c r="C6" s="362"/>
      <c r="D6" s="362"/>
      <c r="E6" s="362"/>
      <c r="F6" s="362"/>
    </row>
    <row r="7" spans="1:7" s="365" customFormat="1" ht="17.25" x14ac:dyDescent="0.3">
      <c r="A7" s="361">
        <v>1</v>
      </c>
      <c r="B7" s="361" t="s">
        <v>12</v>
      </c>
      <c r="C7" s="362">
        <f>SUM(C9:C12)</f>
        <v>13849.775000000001</v>
      </c>
      <c r="D7" s="362">
        <f>SUM(D9:D12)</f>
        <v>47945</v>
      </c>
      <c r="E7" s="362">
        <f>SUM(E9:E12)</f>
        <v>47945</v>
      </c>
      <c r="F7" s="362">
        <f>SUM(F9:F12)</f>
        <v>47945</v>
      </c>
    </row>
    <row r="8" spans="1:7" s="90" customFormat="1" ht="18" x14ac:dyDescent="0.25">
      <c r="A8" s="70"/>
      <c r="B8" s="66" t="s">
        <v>9</v>
      </c>
      <c r="C8" s="343"/>
      <c r="D8" s="343"/>
      <c r="E8" s="343"/>
      <c r="F8" s="343"/>
    </row>
    <row r="9" spans="1:7" ht="39.75" customHeight="1" x14ac:dyDescent="0.3">
      <c r="A9" s="366" t="s">
        <v>308</v>
      </c>
      <c r="B9" s="342" t="s">
        <v>807</v>
      </c>
      <c r="C9" s="138">
        <f>D9*25%</f>
        <v>5000</v>
      </c>
      <c r="D9" s="343">
        <v>20000</v>
      </c>
      <c r="E9" s="343">
        <v>20000</v>
      </c>
      <c r="F9" s="343">
        <v>20000</v>
      </c>
      <c r="G9" s="449" t="s">
        <v>1008</v>
      </c>
    </row>
    <row r="10" spans="1:7" ht="23.25" customHeight="1" x14ac:dyDescent="0.3">
      <c r="A10" s="366" t="s">
        <v>309</v>
      </c>
      <c r="B10" s="342" t="s">
        <v>808</v>
      </c>
      <c r="C10" s="343">
        <v>2484.6999999999998</v>
      </c>
      <c r="D10" s="343">
        <v>2484.6999999999998</v>
      </c>
      <c r="E10" s="343">
        <v>2484.6999999999998</v>
      </c>
      <c r="F10" s="343">
        <v>2484.6999999999998</v>
      </c>
      <c r="G10" s="449" t="s">
        <v>1009</v>
      </c>
    </row>
    <row r="11" spans="1:7" ht="24.75" customHeight="1" x14ac:dyDescent="0.3">
      <c r="A11" s="366" t="s">
        <v>310</v>
      </c>
      <c r="B11" s="342" t="s">
        <v>457</v>
      </c>
      <c r="C11" s="138">
        <f>D11*25%</f>
        <v>3250</v>
      </c>
      <c r="D11" s="343">
        <v>13000</v>
      </c>
      <c r="E11" s="343">
        <v>13000</v>
      </c>
      <c r="F11" s="343">
        <v>13000</v>
      </c>
      <c r="G11" s="449" t="s">
        <v>1009</v>
      </c>
    </row>
    <row r="12" spans="1:7" ht="48" customHeight="1" x14ac:dyDescent="0.3">
      <c r="A12" s="366" t="s">
        <v>345</v>
      </c>
      <c r="B12" s="342" t="s">
        <v>809</v>
      </c>
      <c r="C12" s="138">
        <f>D12*25%</f>
        <v>3115.0749999999998</v>
      </c>
      <c r="D12" s="343">
        <v>12460.3</v>
      </c>
      <c r="E12" s="343">
        <v>12460.3</v>
      </c>
      <c r="F12" s="343">
        <v>12460.3</v>
      </c>
      <c r="G12" s="449" t="s">
        <v>1009</v>
      </c>
    </row>
    <row r="13" spans="1:7" s="365" customFormat="1" ht="33" x14ac:dyDescent="0.3">
      <c r="A13" s="361">
        <v>2</v>
      </c>
      <c r="B13" s="361" t="s">
        <v>11</v>
      </c>
      <c r="C13" s="362">
        <f>SUM(C15:C34)</f>
        <v>115750</v>
      </c>
      <c r="D13" s="362">
        <f>SUM(D15:D34)</f>
        <v>409000</v>
      </c>
      <c r="E13" s="362">
        <f>SUM(E15:E34)</f>
        <v>449000</v>
      </c>
      <c r="F13" s="362">
        <f>SUM(F15:F34)</f>
        <v>449000</v>
      </c>
    </row>
    <row r="14" spans="1:7" s="90" customFormat="1" ht="18" x14ac:dyDescent="0.25">
      <c r="A14" s="70"/>
      <c r="B14" s="66" t="s">
        <v>9</v>
      </c>
      <c r="C14" s="343"/>
      <c r="D14" s="343"/>
      <c r="E14" s="343"/>
      <c r="F14" s="343"/>
    </row>
    <row r="15" spans="1:7" ht="36.75" customHeight="1" x14ac:dyDescent="0.3">
      <c r="A15" s="367" t="s">
        <v>311</v>
      </c>
      <c r="B15" s="342" t="s">
        <v>810</v>
      </c>
      <c r="C15" s="138">
        <f>D15*25%</f>
        <v>13000</v>
      </c>
      <c r="D15" s="343">
        <v>52000</v>
      </c>
      <c r="E15" s="343">
        <v>52000</v>
      </c>
      <c r="F15" s="343">
        <v>52000</v>
      </c>
      <c r="G15" s="449" t="s">
        <v>1008</v>
      </c>
    </row>
    <row r="16" spans="1:7" ht="33" customHeight="1" x14ac:dyDescent="0.3">
      <c r="A16" s="367" t="s">
        <v>312</v>
      </c>
      <c r="B16" s="342" t="s">
        <v>811</v>
      </c>
      <c r="C16" s="138">
        <f t="shared" ref="C16:C21" si="1">D16*25%</f>
        <v>10000</v>
      </c>
      <c r="D16" s="343">
        <v>40000</v>
      </c>
      <c r="E16" s="343">
        <v>40000</v>
      </c>
      <c r="F16" s="343">
        <v>40000</v>
      </c>
      <c r="G16" s="449" t="s">
        <v>1008</v>
      </c>
    </row>
    <row r="17" spans="1:7" ht="30.75" customHeight="1" x14ac:dyDescent="0.3">
      <c r="A17" s="367" t="s">
        <v>313</v>
      </c>
      <c r="B17" s="342" t="s">
        <v>812</v>
      </c>
      <c r="C17" s="138">
        <f t="shared" si="1"/>
        <v>3750</v>
      </c>
      <c r="D17" s="343">
        <v>15000</v>
      </c>
      <c r="E17" s="343">
        <v>15000</v>
      </c>
      <c r="F17" s="343">
        <v>15000</v>
      </c>
      <c r="G17" s="449" t="s">
        <v>1008</v>
      </c>
    </row>
    <row r="18" spans="1:7" ht="39.75" customHeight="1" x14ac:dyDescent="0.3">
      <c r="A18" s="367" t="s">
        <v>314</v>
      </c>
      <c r="B18" s="342" t="s">
        <v>813</v>
      </c>
      <c r="C18" s="138">
        <f t="shared" si="1"/>
        <v>17500</v>
      </c>
      <c r="D18" s="343">
        <v>70000</v>
      </c>
      <c r="E18" s="343">
        <v>70000</v>
      </c>
      <c r="F18" s="343">
        <v>70000</v>
      </c>
      <c r="G18" s="449" t="s">
        <v>1008</v>
      </c>
    </row>
    <row r="19" spans="1:7" ht="38.25" customHeight="1" x14ac:dyDescent="0.3">
      <c r="A19" s="367" t="s">
        <v>315</v>
      </c>
      <c r="B19" s="342" t="s">
        <v>814</v>
      </c>
      <c r="C19" s="138">
        <f t="shared" si="1"/>
        <v>7500</v>
      </c>
      <c r="D19" s="343">
        <v>30000</v>
      </c>
      <c r="E19" s="343">
        <v>30000</v>
      </c>
      <c r="F19" s="343">
        <v>30000</v>
      </c>
      <c r="G19" s="449" t="s">
        <v>1008</v>
      </c>
    </row>
    <row r="20" spans="1:7" ht="30" customHeight="1" x14ac:dyDescent="0.3">
      <c r="A20" s="367" t="s">
        <v>316</v>
      </c>
      <c r="B20" s="342" t="s">
        <v>815</v>
      </c>
      <c r="C20" s="138">
        <f t="shared" si="1"/>
        <v>30000</v>
      </c>
      <c r="D20" s="343">
        <v>120000</v>
      </c>
      <c r="E20" s="343">
        <v>120000</v>
      </c>
      <c r="F20" s="343">
        <v>120000</v>
      </c>
      <c r="G20" s="449" t="s">
        <v>1008</v>
      </c>
    </row>
    <row r="21" spans="1:7" ht="36" customHeight="1" x14ac:dyDescent="0.3">
      <c r="A21" s="367" t="s">
        <v>317</v>
      </c>
      <c r="B21" s="342" t="s">
        <v>816</v>
      </c>
      <c r="C21" s="138">
        <f t="shared" si="1"/>
        <v>5000</v>
      </c>
      <c r="D21" s="343">
        <v>20000</v>
      </c>
      <c r="E21" s="343">
        <v>20000</v>
      </c>
      <c r="F21" s="343">
        <v>20000</v>
      </c>
      <c r="G21" s="449" t="s">
        <v>1008</v>
      </c>
    </row>
    <row r="22" spans="1:7" ht="41.25" customHeight="1" x14ac:dyDescent="0.3">
      <c r="A22" s="367" t="s">
        <v>318</v>
      </c>
      <c r="B22" s="342" t="s">
        <v>817</v>
      </c>
      <c r="C22" s="343">
        <v>1000</v>
      </c>
      <c r="D22" s="343">
        <v>1000</v>
      </c>
      <c r="E22" s="343">
        <v>1000</v>
      </c>
      <c r="F22" s="343">
        <v>1000</v>
      </c>
      <c r="G22" s="449" t="s">
        <v>1008</v>
      </c>
    </row>
    <row r="23" spans="1:7" ht="36" x14ac:dyDescent="0.3">
      <c r="A23" s="367" t="s">
        <v>319</v>
      </c>
      <c r="B23" s="342" t="s">
        <v>818</v>
      </c>
      <c r="C23" s="343">
        <v>4000</v>
      </c>
      <c r="D23" s="343">
        <v>4000</v>
      </c>
      <c r="E23" s="343">
        <v>4000</v>
      </c>
      <c r="F23" s="343">
        <v>4000</v>
      </c>
      <c r="G23" s="449" t="s">
        <v>1009</v>
      </c>
    </row>
    <row r="24" spans="1:7" ht="42.75" customHeight="1" x14ac:dyDescent="0.3">
      <c r="A24" s="367" t="s">
        <v>320</v>
      </c>
      <c r="B24" s="342" t="s">
        <v>819</v>
      </c>
      <c r="C24" s="343">
        <v>3000</v>
      </c>
      <c r="D24" s="343">
        <v>3000</v>
      </c>
      <c r="E24" s="343">
        <v>3000</v>
      </c>
      <c r="F24" s="343">
        <v>3000</v>
      </c>
      <c r="G24" s="449" t="s">
        <v>1009</v>
      </c>
    </row>
    <row r="25" spans="1:7" ht="36" x14ac:dyDescent="0.3">
      <c r="A25" s="367" t="s">
        <v>321</v>
      </c>
      <c r="B25" s="342" t="s">
        <v>820</v>
      </c>
      <c r="C25" s="343">
        <v>2000</v>
      </c>
      <c r="D25" s="343">
        <v>2000</v>
      </c>
      <c r="E25" s="343">
        <v>2000</v>
      </c>
      <c r="F25" s="343">
        <v>2000</v>
      </c>
      <c r="G25" s="449" t="s">
        <v>1009</v>
      </c>
    </row>
    <row r="26" spans="1:7" ht="42" customHeight="1" x14ac:dyDescent="0.3">
      <c r="A26" s="367" t="s">
        <v>322</v>
      </c>
      <c r="B26" s="342" t="s">
        <v>821</v>
      </c>
      <c r="C26" s="343">
        <v>750</v>
      </c>
      <c r="D26" s="343">
        <v>750</v>
      </c>
      <c r="E26" s="343">
        <v>750</v>
      </c>
      <c r="F26" s="343">
        <v>750</v>
      </c>
      <c r="G26" s="449" t="s">
        <v>1009</v>
      </c>
    </row>
    <row r="27" spans="1:7" ht="36" x14ac:dyDescent="0.3">
      <c r="A27" s="367" t="s">
        <v>323</v>
      </c>
      <c r="B27" s="342" t="s">
        <v>822</v>
      </c>
      <c r="C27" s="343">
        <v>750</v>
      </c>
      <c r="D27" s="343">
        <v>750</v>
      </c>
      <c r="E27" s="343">
        <v>750</v>
      </c>
      <c r="F27" s="343">
        <v>750</v>
      </c>
      <c r="G27" s="449" t="s">
        <v>1009</v>
      </c>
    </row>
    <row r="28" spans="1:7" ht="30.75" customHeight="1" x14ac:dyDescent="0.3">
      <c r="A28" s="367" t="s">
        <v>324</v>
      </c>
      <c r="B28" s="342" t="s">
        <v>823</v>
      </c>
      <c r="C28" s="343">
        <v>1000</v>
      </c>
      <c r="D28" s="343">
        <v>1000</v>
      </c>
      <c r="E28" s="343">
        <v>1000</v>
      </c>
      <c r="F28" s="343">
        <v>1000</v>
      </c>
      <c r="G28" s="449" t="s">
        <v>1009</v>
      </c>
    </row>
    <row r="29" spans="1:7" ht="40.5" customHeight="1" x14ac:dyDescent="0.3">
      <c r="A29" s="367" t="s">
        <v>325</v>
      </c>
      <c r="B29" s="342" t="s">
        <v>824</v>
      </c>
      <c r="C29" s="343">
        <v>1500</v>
      </c>
      <c r="D29" s="343">
        <v>1500</v>
      </c>
      <c r="E29" s="343">
        <v>1500</v>
      </c>
      <c r="F29" s="343">
        <v>1500</v>
      </c>
      <c r="G29" s="449" t="s">
        <v>1009</v>
      </c>
    </row>
    <row r="30" spans="1:7" ht="30.75" customHeight="1" x14ac:dyDescent="0.3">
      <c r="A30" s="367" t="s">
        <v>326</v>
      </c>
      <c r="B30" s="342" t="s">
        <v>825</v>
      </c>
      <c r="C30" s="343">
        <v>0</v>
      </c>
      <c r="D30" s="343">
        <v>0</v>
      </c>
      <c r="E30" s="343">
        <v>40000</v>
      </c>
      <c r="F30" s="343">
        <v>40000</v>
      </c>
      <c r="G30" s="449" t="s">
        <v>1009</v>
      </c>
    </row>
    <row r="31" spans="1:7" ht="42" customHeight="1" x14ac:dyDescent="0.3">
      <c r="A31" s="367" t="s">
        <v>327</v>
      </c>
      <c r="B31" s="342" t="s">
        <v>826</v>
      </c>
      <c r="C31" s="343">
        <v>2000</v>
      </c>
      <c r="D31" s="343">
        <v>2000</v>
      </c>
      <c r="E31" s="343">
        <v>2000</v>
      </c>
      <c r="F31" s="343">
        <v>2000</v>
      </c>
      <c r="G31" s="449" t="s">
        <v>1009</v>
      </c>
    </row>
    <row r="32" spans="1:7" ht="45" customHeight="1" x14ac:dyDescent="0.3">
      <c r="A32" s="367" t="s">
        <v>328</v>
      </c>
      <c r="B32" s="342" t="s">
        <v>462</v>
      </c>
      <c r="C32" s="138">
        <f t="shared" ref="C32:C33" si="2">D32*25%</f>
        <v>3500</v>
      </c>
      <c r="D32" s="343">
        <v>14000</v>
      </c>
      <c r="E32" s="343">
        <v>14000</v>
      </c>
      <c r="F32" s="343">
        <v>14000</v>
      </c>
      <c r="G32" s="449" t="s">
        <v>1009</v>
      </c>
    </row>
    <row r="33" spans="1:7" ht="34.5" customHeight="1" x14ac:dyDescent="0.3">
      <c r="A33" s="367" t="s">
        <v>329</v>
      </c>
      <c r="B33" s="342" t="s">
        <v>460</v>
      </c>
      <c r="C33" s="138">
        <f t="shared" si="2"/>
        <v>7500</v>
      </c>
      <c r="D33" s="343">
        <v>30000</v>
      </c>
      <c r="E33" s="343">
        <v>30000</v>
      </c>
      <c r="F33" s="343">
        <v>30000</v>
      </c>
      <c r="G33" s="449" t="s">
        <v>1009</v>
      </c>
    </row>
    <row r="34" spans="1:7" ht="36" x14ac:dyDescent="0.3">
      <c r="A34" s="367" t="s">
        <v>330</v>
      </c>
      <c r="B34" s="342" t="s">
        <v>827</v>
      </c>
      <c r="C34" s="343">
        <v>2000</v>
      </c>
      <c r="D34" s="343">
        <v>2000</v>
      </c>
      <c r="E34" s="343">
        <v>2000</v>
      </c>
      <c r="F34" s="343">
        <v>2000</v>
      </c>
      <c r="G34" s="449" t="s">
        <v>1009</v>
      </c>
    </row>
    <row r="35" spans="1:7" s="365" customFormat="1" ht="17.25" x14ac:dyDescent="0.3">
      <c r="A35" s="368">
        <v>3</v>
      </c>
      <c r="B35" s="125" t="s">
        <v>1081</v>
      </c>
      <c r="C35" s="362">
        <f>SUM(C37:C47)</f>
        <v>15500</v>
      </c>
      <c r="D35" s="362">
        <f t="shared" ref="D35:F35" si="3">SUM(D37:D47)</f>
        <v>15500</v>
      </c>
      <c r="E35" s="362">
        <f t="shared" si="3"/>
        <v>15500</v>
      </c>
      <c r="F35" s="362">
        <f t="shared" si="3"/>
        <v>15500</v>
      </c>
    </row>
    <row r="36" spans="1:7" s="364" customFormat="1" ht="17.25" x14ac:dyDescent="0.25">
      <c r="A36" s="70"/>
      <c r="B36" s="66" t="s">
        <v>9</v>
      </c>
      <c r="C36" s="362"/>
      <c r="D36" s="362"/>
      <c r="E36" s="362"/>
      <c r="F36" s="362"/>
    </row>
    <row r="37" spans="1:7" ht="94.5" customHeight="1" x14ac:dyDescent="0.3">
      <c r="A37" s="367" t="s">
        <v>344</v>
      </c>
      <c r="B37" s="342" t="s">
        <v>828</v>
      </c>
      <c r="C37" s="343">
        <v>3000</v>
      </c>
      <c r="D37" s="343">
        <v>3000</v>
      </c>
      <c r="E37" s="343">
        <v>3000</v>
      </c>
      <c r="F37" s="343">
        <v>3000</v>
      </c>
      <c r="G37" s="449" t="s">
        <v>1008</v>
      </c>
    </row>
    <row r="38" spans="1:7" ht="114.75" customHeight="1" x14ac:dyDescent="0.3">
      <c r="A38" s="519" t="s">
        <v>424</v>
      </c>
      <c r="B38" s="520" t="s">
        <v>829</v>
      </c>
      <c r="C38" s="521">
        <v>2000</v>
      </c>
      <c r="D38" s="521">
        <v>2000</v>
      </c>
      <c r="E38" s="521">
        <v>2000</v>
      </c>
      <c r="F38" s="521">
        <v>2000</v>
      </c>
      <c r="G38" s="449" t="s">
        <v>1008</v>
      </c>
    </row>
    <row r="39" spans="1:7" ht="87" customHeight="1" x14ac:dyDescent="0.3">
      <c r="A39" s="367" t="s">
        <v>749</v>
      </c>
      <c r="B39" s="342" t="s">
        <v>463</v>
      </c>
      <c r="C39" s="343">
        <v>3000</v>
      </c>
      <c r="D39" s="343">
        <v>3000</v>
      </c>
      <c r="E39" s="343">
        <v>3000</v>
      </c>
      <c r="F39" s="343">
        <v>3000</v>
      </c>
      <c r="G39" s="449" t="s">
        <v>1009</v>
      </c>
    </row>
    <row r="40" spans="1:7" ht="92.25" customHeight="1" x14ac:dyDescent="0.3">
      <c r="A40" s="367" t="s">
        <v>750</v>
      </c>
      <c r="B40" s="342" t="s">
        <v>464</v>
      </c>
      <c r="C40" s="343">
        <v>1500</v>
      </c>
      <c r="D40" s="343">
        <v>1500</v>
      </c>
      <c r="E40" s="343">
        <v>1500</v>
      </c>
      <c r="F40" s="343">
        <v>1500</v>
      </c>
      <c r="G40" s="449" t="s">
        <v>1009</v>
      </c>
    </row>
    <row r="41" spans="1:7" ht="88.5" customHeight="1" x14ac:dyDescent="0.3">
      <c r="A41" s="367" t="s">
        <v>751</v>
      </c>
      <c r="B41" s="342" t="s">
        <v>465</v>
      </c>
      <c r="C41" s="343">
        <v>2000</v>
      </c>
      <c r="D41" s="343">
        <v>2000</v>
      </c>
      <c r="E41" s="343">
        <v>2000</v>
      </c>
      <c r="F41" s="343">
        <v>2000</v>
      </c>
      <c r="G41" s="449" t="s">
        <v>1009</v>
      </c>
    </row>
    <row r="42" spans="1:7" ht="79.5" customHeight="1" x14ac:dyDescent="0.3">
      <c r="A42" s="367" t="s">
        <v>752</v>
      </c>
      <c r="B42" s="342" t="s">
        <v>1012</v>
      </c>
      <c r="C42" s="343">
        <v>760</v>
      </c>
      <c r="D42" s="343">
        <v>760</v>
      </c>
      <c r="E42" s="343">
        <v>760</v>
      </c>
      <c r="F42" s="343">
        <v>760</v>
      </c>
      <c r="G42" s="449" t="s">
        <v>1009</v>
      </c>
    </row>
    <row r="43" spans="1:7" ht="75" customHeight="1" x14ac:dyDescent="0.3">
      <c r="A43" s="367" t="s">
        <v>753</v>
      </c>
      <c r="B43" s="342" t="s">
        <v>1013</v>
      </c>
      <c r="C43" s="343">
        <v>320</v>
      </c>
      <c r="D43" s="343">
        <v>320</v>
      </c>
      <c r="E43" s="343">
        <v>320</v>
      </c>
      <c r="F43" s="343">
        <v>320</v>
      </c>
      <c r="G43" s="449" t="s">
        <v>1009</v>
      </c>
    </row>
    <row r="44" spans="1:7" ht="83.25" customHeight="1" x14ac:dyDescent="0.3">
      <c r="A44" s="367" t="s">
        <v>777</v>
      </c>
      <c r="B44" s="342" t="s">
        <v>1014</v>
      </c>
      <c r="C44" s="343">
        <v>720</v>
      </c>
      <c r="D44" s="343">
        <v>720</v>
      </c>
      <c r="E44" s="343">
        <v>720</v>
      </c>
      <c r="F44" s="343">
        <v>720</v>
      </c>
      <c r="G44" s="449" t="s">
        <v>1009</v>
      </c>
    </row>
    <row r="45" spans="1:7" ht="63.75" customHeight="1" x14ac:dyDescent="0.3">
      <c r="A45" s="367" t="s">
        <v>778</v>
      </c>
      <c r="B45" s="342" t="s">
        <v>1015</v>
      </c>
      <c r="C45" s="343">
        <v>800</v>
      </c>
      <c r="D45" s="343">
        <v>800</v>
      </c>
      <c r="E45" s="343">
        <v>800</v>
      </c>
      <c r="F45" s="343">
        <v>800</v>
      </c>
      <c r="G45" s="449" t="s">
        <v>1009</v>
      </c>
    </row>
    <row r="46" spans="1:7" ht="75.75" customHeight="1" x14ac:dyDescent="0.3">
      <c r="A46" s="367" t="s">
        <v>779</v>
      </c>
      <c r="B46" s="342" t="s">
        <v>1016</v>
      </c>
      <c r="C46" s="343">
        <v>800</v>
      </c>
      <c r="D46" s="343">
        <v>800</v>
      </c>
      <c r="E46" s="343">
        <v>800</v>
      </c>
      <c r="F46" s="343">
        <v>800</v>
      </c>
      <c r="G46" s="449" t="s">
        <v>1009</v>
      </c>
    </row>
    <row r="47" spans="1:7" ht="75.75" customHeight="1" x14ac:dyDescent="0.3">
      <c r="A47" s="367" t="s">
        <v>1011</v>
      </c>
      <c r="B47" s="342" t="s">
        <v>1017</v>
      </c>
      <c r="C47" s="343">
        <v>600</v>
      </c>
      <c r="D47" s="343">
        <v>600</v>
      </c>
      <c r="E47" s="343">
        <v>600</v>
      </c>
      <c r="F47" s="343">
        <v>600</v>
      </c>
      <c r="G47" s="449" t="s">
        <v>1009</v>
      </c>
    </row>
    <row r="48" spans="1:7" ht="51.75" x14ac:dyDescent="0.25">
      <c r="A48" s="384">
        <v>4</v>
      </c>
      <c r="B48" s="306" t="s">
        <v>1184</v>
      </c>
      <c r="C48" s="3">
        <f>C50</f>
        <v>43092.1</v>
      </c>
      <c r="D48" s="3">
        <f t="shared" ref="D48:F48" si="4">D50</f>
        <v>43092.1</v>
      </c>
      <c r="E48" s="3">
        <f t="shared" si="4"/>
        <v>43092.1</v>
      </c>
      <c r="F48" s="3">
        <f t="shared" si="4"/>
        <v>43092.1</v>
      </c>
    </row>
    <row r="49" spans="1:6" ht="26.25" customHeight="1" x14ac:dyDescent="0.25">
      <c r="A49" s="384"/>
      <c r="B49" s="66" t="s">
        <v>9</v>
      </c>
      <c r="C49" s="3"/>
      <c r="D49" s="3"/>
      <c r="E49" s="3"/>
      <c r="F49" s="3"/>
    </row>
    <row r="50" spans="1:6" ht="204" customHeight="1" x14ac:dyDescent="0.25">
      <c r="A50" s="459" t="s">
        <v>754</v>
      </c>
      <c r="B50" s="144" t="s">
        <v>1186</v>
      </c>
      <c r="C50" s="244">
        <v>43092.1</v>
      </c>
      <c r="D50" s="244">
        <v>43092.1</v>
      </c>
      <c r="E50" s="244">
        <v>43092.1</v>
      </c>
      <c r="F50" s="244">
        <v>43092.1</v>
      </c>
    </row>
    <row r="54" spans="1:6" x14ac:dyDescent="0.25">
      <c r="B54" s="398"/>
    </row>
  </sheetData>
  <mergeCells count="3">
    <mergeCell ref="A1:F1"/>
    <mergeCell ref="A2:F2"/>
    <mergeCell ref="A3:F3"/>
  </mergeCells>
  <pageMargins left="0.25" right="0.25" top="0.15748031496063" bottom="0.15748031496063" header="0.31496062992126" footer="0.15748031496063"/>
  <pageSetup scale="7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85" zoomScaleNormal="85" workbookViewId="0">
      <selection activeCell="M6" sqref="M6"/>
    </sheetView>
  </sheetViews>
  <sheetFormatPr defaultRowHeight="15" x14ac:dyDescent="0.25"/>
  <cols>
    <col min="1" max="1" width="6.85546875" style="259" customWidth="1"/>
    <col min="2" max="2" width="46.28515625" style="261" customWidth="1"/>
    <col min="3" max="4" width="16.5703125" style="259" customWidth="1"/>
    <col min="5" max="5" width="17.5703125" style="259" customWidth="1"/>
    <col min="6" max="6" width="16.42578125" style="259" customWidth="1"/>
    <col min="7" max="7" width="9.7109375" style="259" bestFit="1" customWidth="1"/>
    <col min="8" max="16384" width="9.140625" style="259"/>
  </cols>
  <sheetData>
    <row r="1" spans="1:7" ht="17.25" customHeight="1" x14ac:dyDescent="0.25">
      <c r="A1" s="756" t="s">
        <v>34</v>
      </c>
      <c r="B1" s="756"/>
      <c r="C1" s="756"/>
      <c r="D1" s="756"/>
      <c r="E1" s="756"/>
      <c r="F1" s="756"/>
    </row>
    <row r="2" spans="1:7" ht="34.5" customHeight="1" x14ac:dyDescent="0.25">
      <c r="A2" s="756" t="s">
        <v>534</v>
      </c>
      <c r="B2" s="756"/>
      <c r="C2" s="756"/>
      <c r="D2" s="756"/>
      <c r="E2" s="756"/>
      <c r="F2" s="756"/>
    </row>
    <row r="3" spans="1:7" ht="17.25" x14ac:dyDescent="0.25">
      <c r="A3" s="461"/>
      <c r="B3" s="463"/>
      <c r="C3" s="461"/>
      <c r="D3" s="461"/>
      <c r="E3" s="463"/>
    </row>
    <row r="4" spans="1:7" ht="51" customHeight="1" x14ac:dyDescent="0.25">
      <c r="A4" s="875" t="s">
        <v>33</v>
      </c>
      <c r="B4" s="875"/>
      <c r="C4" s="875"/>
      <c r="D4" s="875"/>
      <c r="E4" s="875"/>
      <c r="F4" s="875"/>
    </row>
    <row r="5" spans="1:7" ht="30.75" customHeight="1" x14ac:dyDescent="0.25">
      <c r="A5" s="91"/>
      <c r="B5" s="91"/>
      <c r="C5" s="91"/>
      <c r="D5" s="91"/>
      <c r="E5" s="91"/>
    </row>
    <row r="6" spans="1:7" ht="18" customHeight="1" x14ac:dyDescent="0.25">
      <c r="A6" s="788" t="s">
        <v>5</v>
      </c>
      <c r="B6" s="788"/>
      <c r="C6" s="788"/>
      <c r="D6" s="788"/>
      <c r="E6" s="788"/>
      <c r="F6" s="788"/>
    </row>
    <row r="7" spans="1:7" ht="75" customHeight="1" x14ac:dyDescent="0.25">
      <c r="A7" s="66" t="s">
        <v>1</v>
      </c>
      <c r="B7" s="462" t="s">
        <v>6</v>
      </c>
      <c r="C7" s="67" t="s">
        <v>458</v>
      </c>
      <c r="D7" s="67" t="s">
        <v>16</v>
      </c>
      <c r="E7" s="67" t="s">
        <v>17</v>
      </c>
      <c r="F7" s="66" t="s">
        <v>7</v>
      </c>
    </row>
    <row r="8" spans="1:7" ht="17.25" x14ac:dyDescent="0.25">
      <c r="A8" s="68"/>
      <c r="B8" s="66" t="s">
        <v>0</v>
      </c>
      <c r="C8" s="8">
        <f>C10+C39+C42+C48+C49</f>
        <v>150855.1</v>
      </c>
      <c r="D8" s="8">
        <f t="shared" ref="D8:F8" si="0">D10+D39+D42+D48+D49</f>
        <v>473714.4</v>
      </c>
      <c r="E8" s="8">
        <f t="shared" si="0"/>
        <v>498714.4</v>
      </c>
      <c r="F8" s="8">
        <f t="shared" si="0"/>
        <v>498714.4</v>
      </c>
      <c r="G8" s="513"/>
    </row>
    <row r="9" spans="1:7" ht="17.25" x14ac:dyDescent="0.25">
      <c r="A9" s="68"/>
      <c r="B9" s="68" t="s">
        <v>8</v>
      </c>
      <c r="C9" s="68"/>
      <c r="D9" s="68"/>
      <c r="E9" s="68"/>
      <c r="F9" s="68"/>
    </row>
    <row r="10" spans="1:7" ht="34.5" x14ac:dyDescent="0.3">
      <c r="A10" s="501" t="s">
        <v>672</v>
      </c>
      <c r="B10" s="502" t="s">
        <v>11</v>
      </c>
      <c r="C10" s="511">
        <f>SUM(C12:C38)</f>
        <v>115953.1</v>
      </c>
      <c r="D10" s="511">
        <f>SUM(D12:D38)</f>
        <v>438812.4</v>
      </c>
      <c r="E10" s="511">
        <f>SUM(E12:E38)</f>
        <v>463812.4</v>
      </c>
      <c r="F10" s="511">
        <f>SUM(F12:F38)</f>
        <v>463812.4</v>
      </c>
    </row>
    <row r="11" spans="1:7" ht="17.25" x14ac:dyDescent="0.25">
      <c r="A11" s="512"/>
      <c r="B11" s="66" t="s">
        <v>9</v>
      </c>
      <c r="C11" s="66"/>
      <c r="D11" s="66"/>
      <c r="E11" s="66"/>
      <c r="F11" s="66"/>
    </row>
    <row r="12" spans="1:7" s="474" customFormat="1" ht="36" x14ac:dyDescent="0.35">
      <c r="A12" s="514" t="s">
        <v>308</v>
      </c>
      <c r="B12" s="408" t="s">
        <v>664</v>
      </c>
      <c r="C12" s="343">
        <f>D12*25%</f>
        <v>5000</v>
      </c>
      <c r="D12" s="409">
        <v>20000</v>
      </c>
      <c r="E12" s="409">
        <v>20000</v>
      </c>
      <c r="F12" s="409">
        <v>20000</v>
      </c>
      <c r="G12" s="464"/>
    </row>
    <row r="13" spans="1:7" s="474" customFormat="1" ht="36" x14ac:dyDescent="0.35">
      <c r="A13" s="514" t="s">
        <v>309</v>
      </c>
      <c r="B13" s="408" t="s">
        <v>665</v>
      </c>
      <c r="C13" s="343">
        <f>D13*25%</f>
        <v>3750</v>
      </c>
      <c r="D13" s="409">
        <v>15000</v>
      </c>
      <c r="E13" s="409">
        <v>15000</v>
      </c>
      <c r="F13" s="409">
        <v>15000</v>
      </c>
      <c r="G13" s="464"/>
    </row>
    <row r="14" spans="1:7" s="474" customFormat="1" ht="39" customHeight="1" x14ac:dyDescent="0.35">
      <c r="A14" s="514" t="s">
        <v>310</v>
      </c>
      <c r="B14" s="408" t="s">
        <v>297</v>
      </c>
      <c r="C14" s="343">
        <f t="shared" ref="C14" si="1">E14*50%</f>
        <v>12500</v>
      </c>
      <c r="D14" s="409">
        <v>25000</v>
      </c>
      <c r="E14" s="409">
        <v>25000</v>
      </c>
      <c r="F14" s="409">
        <v>25000</v>
      </c>
      <c r="G14" s="464"/>
    </row>
    <row r="15" spans="1:7" s="474" customFormat="1" ht="36" x14ac:dyDescent="0.35">
      <c r="A15" s="514" t="s">
        <v>345</v>
      </c>
      <c r="B15" s="408" t="s">
        <v>885</v>
      </c>
      <c r="C15" s="343">
        <f>D15*25%</f>
        <v>3750</v>
      </c>
      <c r="D15" s="409">
        <v>15000</v>
      </c>
      <c r="E15" s="409">
        <v>15000</v>
      </c>
      <c r="F15" s="409">
        <v>15000</v>
      </c>
      <c r="G15" s="464"/>
    </row>
    <row r="16" spans="1:7" s="474" customFormat="1" ht="36" x14ac:dyDescent="0.35">
      <c r="A16" s="514" t="s">
        <v>346</v>
      </c>
      <c r="B16" s="408" t="s">
        <v>799</v>
      </c>
      <c r="C16" s="343">
        <f t="shared" ref="C16:C38" si="2">D16*25%</f>
        <v>6250</v>
      </c>
      <c r="D16" s="409">
        <v>25000</v>
      </c>
      <c r="E16" s="409">
        <v>25000</v>
      </c>
      <c r="F16" s="409">
        <v>25000</v>
      </c>
      <c r="G16" s="464"/>
    </row>
    <row r="17" spans="1:7" s="474" customFormat="1" ht="48.75" customHeight="1" x14ac:dyDescent="0.35">
      <c r="A17" s="514" t="s">
        <v>347</v>
      </c>
      <c r="B17" s="408" t="s">
        <v>666</v>
      </c>
      <c r="C17" s="343">
        <f t="shared" si="2"/>
        <v>7500</v>
      </c>
      <c r="D17" s="409">
        <v>30000</v>
      </c>
      <c r="E17" s="409">
        <v>30000</v>
      </c>
      <c r="F17" s="409">
        <v>30000</v>
      </c>
      <c r="G17" s="464"/>
    </row>
    <row r="18" spans="1:7" s="474" customFormat="1" ht="36" x14ac:dyDescent="0.35">
      <c r="A18" s="514" t="s">
        <v>348</v>
      </c>
      <c r="B18" s="408" t="s">
        <v>682</v>
      </c>
      <c r="C18" s="343">
        <f t="shared" si="2"/>
        <v>5000</v>
      </c>
      <c r="D18" s="409">
        <v>20000</v>
      </c>
      <c r="E18" s="409">
        <v>20000</v>
      </c>
      <c r="F18" s="409">
        <v>20000</v>
      </c>
      <c r="G18" s="464"/>
    </row>
    <row r="19" spans="1:7" s="474" customFormat="1" ht="36" x14ac:dyDescent="0.35">
      <c r="A19" s="514" t="s">
        <v>349</v>
      </c>
      <c r="B19" s="408" t="s">
        <v>296</v>
      </c>
      <c r="C19" s="343">
        <f t="shared" si="2"/>
        <v>6250</v>
      </c>
      <c r="D19" s="409">
        <v>25000</v>
      </c>
      <c r="E19" s="409">
        <v>25000</v>
      </c>
      <c r="F19" s="409">
        <v>25000</v>
      </c>
      <c r="G19" s="464"/>
    </row>
    <row r="20" spans="1:7" s="474" customFormat="1" ht="36" x14ac:dyDescent="0.35">
      <c r="A20" s="514" t="s">
        <v>350</v>
      </c>
      <c r="B20" s="408" t="s">
        <v>683</v>
      </c>
      <c r="C20" s="343">
        <f t="shared" si="2"/>
        <v>3750</v>
      </c>
      <c r="D20" s="409">
        <v>15000</v>
      </c>
      <c r="E20" s="409">
        <v>15000</v>
      </c>
      <c r="F20" s="409">
        <v>15000</v>
      </c>
      <c r="G20" s="464"/>
    </row>
    <row r="21" spans="1:7" s="474" customFormat="1" ht="36" x14ac:dyDescent="0.35">
      <c r="A21" s="514" t="s">
        <v>351</v>
      </c>
      <c r="B21" s="408" t="s">
        <v>684</v>
      </c>
      <c r="C21" s="343">
        <f>D21*25%</f>
        <v>5000</v>
      </c>
      <c r="D21" s="409">
        <v>20000</v>
      </c>
      <c r="E21" s="409">
        <v>20000</v>
      </c>
      <c r="F21" s="409">
        <v>20000</v>
      </c>
      <c r="G21" s="464"/>
    </row>
    <row r="22" spans="1:7" s="474" customFormat="1" ht="36" x14ac:dyDescent="0.35">
      <c r="A22" s="514" t="s">
        <v>352</v>
      </c>
      <c r="B22" s="408" t="s">
        <v>685</v>
      </c>
      <c r="C22" s="343">
        <f t="shared" si="2"/>
        <v>6250</v>
      </c>
      <c r="D22" s="409">
        <v>25000</v>
      </c>
      <c r="E22" s="409">
        <v>25000</v>
      </c>
      <c r="F22" s="409">
        <v>25000</v>
      </c>
      <c r="G22" s="464"/>
    </row>
    <row r="23" spans="1:7" s="474" customFormat="1" ht="36" x14ac:dyDescent="0.35">
      <c r="A23" s="514" t="s">
        <v>353</v>
      </c>
      <c r="B23" s="408" t="s">
        <v>688</v>
      </c>
      <c r="C23" s="343">
        <f t="shared" si="2"/>
        <v>2400</v>
      </c>
      <c r="D23" s="409">
        <v>9600</v>
      </c>
      <c r="E23" s="409">
        <v>9600</v>
      </c>
      <c r="F23" s="409">
        <v>9600</v>
      </c>
      <c r="G23" s="464"/>
    </row>
    <row r="24" spans="1:7" s="474" customFormat="1" ht="36" x14ac:dyDescent="0.35">
      <c r="A24" s="514" t="s">
        <v>354</v>
      </c>
      <c r="B24" s="408" t="s">
        <v>690</v>
      </c>
      <c r="C24" s="343">
        <f t="shared" si="2"/>
        <v>4507.8500000000004</v>
      </c>
      <c r="D24" s="409">
        <v>18031.400000000001</v>
      </c>
      <c r="E24" s="409">
        <v>18031.400000000001</v>
      </c>
      <c r="F24" s="409">
        <v>18031.400000000001</v>
      </c>
      <c r="G24" s="464"/>
    </row>
    <row r="25" spans="1:7" s="474" customFormat="1" ht="36" x14ac:dyDescent="0.35">
      <c r="A25" s="514" t="s">
        <v>355</v>
      </c>
      <c r="B25" s="408" t="s">
        <v>671</v>
      </c>
      <c r="C25" s="343">
        <f t="shared" si="2"/>
        <v>6860.5</v>
      </c>
      <c r="D25" s="409">
        <v>27442</v>
      </c>
      <c r="E25" s="409">
        <v>27442</v>
      </c>
      <c r="F25" s="409">
        <v>27442</v>
      </c>
      <c r="G25" s="464"/>
    </row>
    <row r="26" spans="1:7" s="474" customFormat="1" ht="36" x14ac:dyDescent="0.35">
      <c r="A26" s="514" t="s">
        <v>356</v>
      </c>
      <c r="B26" s="408" t="s">
        <v>689</v>
      </c>
      <c r="C26" s="343">
        <f t="shared" si="2"/>
        <v>3682.5</v>
      </c>
      <c r="D26" s="409">
        <v>14730</v>
      </c>
      <c r="E26" s="409">
        <v>14730</v>
      </c>
      <c r="F26" s="409">
        <v>14730</v>
      </c>
      <c r="G26" s="464"/>
    </row>
    <row r="27" spans="1:7" s="474" customFormat="1" ht="54" x14ac:dyDescent="0.35">
      <c r="A27" s="514" t="s">
        <v>357</v>
      </c>
      <c r="B27" s="408" t="s">
        <v>294</v>
      </c>
      <c r="C27" s="343">
        <f t="shared" si="2"/>
        <v>2375</v>
      </c>
      <c r="D27" s="409">
        <v>9500</v>
      </c>
      <c r="E27" s="409">
        <v>9500</v>
      </c>
      <c r="F27" s="409">
        <v>9500</v>
      </c>
      <c r="G27" s="464"/>
    </row>
    <row r="28" spans="1:7" s="474" customFormat="1" ht="36" x14ac:dyDescent="0.35">
      <c r="A28" s="514" t="s">
        <v>358</v>
      </c>
      <c r="B28" s="408" t="s">
        <v>298</v>
      </c>
      <c r="C28" s="343">
        <f t="shared" si="2"/>
        <v>3750</v>
      </c>
      <c r="D28" s="409">
        <v>15000</v>
      </c>
      <c r="E28" s="409">
        <v>15000</v>
      </c>
      <c r="F28" s="409">
        <v>15000</v>
      </c>
      <c r="G28" s="464"/>
    </row>
    <row r="29" spans="1:7" s="474" customFormat="1" ht="36" x14ac:dyDescent="0.35">
      <c r="A29" s="514" t="s">
        <v>359</v>
      </c>
      <c r="B29" s="408" t="s">
        <v>307</v>
      </c>
      <c r="C29" s="343">
        <f t="shared" si="2"/>
        <v>3125</v>
      </c>
      <c r="D29" s="409">
        <v>12500</v>
      </c>
      <c r="E29" s="409">
        <v>12500</v>
      </c>
      <c r="F29" s="409">
        <v>12500</v>
      </c>
      <c r="G29" s="464"/>
    </row>
    <row r="30" spans="1:7" s="474" customFormat="1" ht="36" x14ac:dyDescent="0.35">
      <c r="A30" s="514" t="s">
        <v>673</v>
      </c>
      <c r="B30" s="408" t="s">
        <v>295</v>
      </c>
      <c r="C30" s="343">
        <f t="shared" si="2"/>
        <v>3000</v>
      </c>
      <c r="D30" s="409">
        <v>12000</v>
      </c>
      <c r="E30" s="409">
        <v>12000</v>
      </c>
      <c r="F30" s="409">
        <v>12000</v>
      </c>
      <c r="G30" s="464"/>
    </row>
    <row r="31" spans="1:7" s="474" customFormat="1" ht="54" x14ac:dyDescent="0.35">
      <c r="A31" s="514" t="s">
        <v>674</v>
      </c>
      <c r="B31" s="408" t="s">
        <v>299</v>
      </c>
      <c r="C31" s="343">
        <f t="shared" si="2"/>
        <v>2500</v>
      </c>
      <c r="D31" s="409">
        <v>10000</v>
      </c>
      <c r="E31" s="409">
        <v>10000</v>
      </c>
      <c r="F31" s="409">
        <v>10000</v>
      </c>
      <c r="G31" s="464"/>
    </row>
    <row r="32" spans="1:7" s="474" customFormat="1" ht="36" x14ac:dyDescent="0.35">
      <c r="A32" s="514" t="s">
        <v>675</v>
      </c>
      <c r="B32" s="408" t="s">
        <v>668</v>
      </c>
      <c r="C32" s="343">
        <v>0</v>
      </c>
      <c r="D32" s="409">
        <v>0</v>
      </c>
      <c r="E32" s="409">
        <v>20000</v>
      </c>
      <c r="F32" s="409">
        <v>20000</v>
      </c>
      <c r="G32" s="473"/>
    </row>
    <row r="33" spans="1:7" s="474" customFormat="1" ht="36" x14ac:dyDescent="0.35">
      <c r="A33" s="514" t="s">
        <v>676</v>
      </c>
      <c r="B33" s="408" t="s">
        <v>687</v>
      </c>
      <c r="C33" s="343">
        <v>0</v>
      </c>
      <c r="D33" s="409">
        <v>0</v>
      </c>
      <c r="E33" s="409">
        <v>5000</v>
      </c>
      <c r="F33" s="409">
        <v>5000</v>
      </c>
      <c r="G33" s="473"/>
    </row>
    <row r="34" spans="1:7" s="474" customFormat="1" ht="36" x14ac:dyDescent="0.35">
      <c r="A34" s="514" t="s">
        <v>677</v>
      </c>
      <c r="B34" s="408" t="s">
        <v>669</v>
      </c>
      <c r="C34" s="343">
        <f t="shared" si="2"/>
        <v>2500</v>
      </c>
      <c r="D34" s="409">
        <v>10000</v>
      </c>
      <c r="E34" s="409">
        <v>10000</v>
      </c>
      <c r="F34" s="409">
        <v>10000</v>
      </c>
      <c r="G34" s="473"/>
    </row>
    <row r="35" spans="1:7" s="474" customFormat="1" ht="36" x14ac:dyDescent="0.35">
      <c r="A35" s="514" t="s">
        <v>678</v>
      </c>
      <c r="B35" s="408" t="s">
        <v>670</v>
      </c>
      <c r="C35" s="343">
        <f t="shared" si="2"/>
        <v>1452.25</v>
      </c>
      <c r="D35" s="409">
        <v>5809</v>
      </c>
      <c r="E35" s="409">
        <v>5809</v>
      </c>
      <c r="F35" s="409">
        <v>5809</v>
      </c>
      <c r="G35" s="464"/>
    </row>
    <row r="36" spans="1:7" s="474" customFormat="1" ht="54" x14ac:dyDescent="0.35">
      <c r="A36" s="514" t="s">
        <v>679</v>
      </c>
      <c r="B36" s="408" t="s">
        <v>706</v>
      </c>
      <c r="C36" s="343">
        <f t="shared" si="2"/>
        <v>5000</v>
      </c>
      <c r="D36" s="409">
        <v>20000</v>
      </c>
      <c r="E36" s="409">
        <v>20000</v>
      </c>
      <c r="F36" s="409">
        <v>20000</v>
      </c>
      <c r="G36" s="464"/>
    </row>
    <row r="37" spans="1:7" s="474" customFormat="1" ht="36" x14ac:dyDescent="0.35">
      <c r="A37" s="514" t="s">
        <v>680</v>
      </c>
      <c r="B37" s="408" t="s">
        <v>686</v>
      </c>
      <c r="C37" s="343">
        <f t="shared" si="2"/>
        <v>2500</v>
      </c>
      <c r="D37" s="409">
        <v>10000</v>
      </c>
      <c r="E37" s="409">
        <v>10000</v>
      </c>
      <c r="F37" s="409">
        <v>10000</v>
      </c>
      <c r="G37" s="464"/>
    </row>
    <row r="38" spans="1:7" s="474" customFormat="1" ht="36" x14ac:dyDescent="0.35">
      <c r="A38" s="514" t="s">
        <v>681</v>
      </c>
      <c r="B38" s="408" t="s">
        <v>667</v>
      </c>
      <c r="C38" s="343">
        <f t="shared" si="2"/>
        <v>7300</v>
      </c>
      <c r="D38" s="409">
        <v>29200</v>
      </c>
      <c r="E38" s="409">
        <v>29200</v>
      </c>
      <c r="F38" s="409">
        <v>29200</v>
      </c>
      <c r="G38" s="464"/>
    </row>
    <row r="39" spans="1:7" s="90" customFormat="1" ht="51.75" x14ac:dyDescent="0.25">
      <c r="A39" s="11">
        <v>2</v>
      </c>
      <c r="B39" s="436" t="s">
        <v>731</v>
      </c>
      <c r="C39" s="362">
        <f>C41</f>
        <v>1000</v>
      </c>
      <c r="D39" s="362">
        <f t="shared" ref="D39:F39" si="3">D41</f>
        <v>1000</v>
      </c>
      <c r="E39" s="362">
        <f t="shared" si="3"/>
        <v>1000</v>
      </c>
      <c r="F39" s="362">
        <f t="shared" si="3"/>
        <v>1000</v>
      </c>
    </row>
    <row r="40" spans="1:7" s="90" customFormat="1" ht="18" x14ac:dyDescent="0.25">
      <c r="A40" s="70"/>
      <c r="B40" s="66" t="s">
        <v>9</v>
      </c>
      <c r="C40" s="343"/>
      <c r="D40" s="466"/>
      <c r="E40" s="466"/>
      <c r="F40" s="466"/>
    </row>
    <row r="41" spans="1:7" s="90" customFormat="1" ht="73.5" customHeight="1" x14ac:dyDescent="0.25">
      <c r="A41" s="337" t="s">
        <v>311</v>
      </c>
      <c r="B41" s="342" t="s">
        <v>800</v>
      </c>
      <c r="C41" s="343">
        <v>1000</v>
      </c>
      <c r="D41" s="343">
        <v>1000</v>
      </c>
      <c r="E41" s="343">
        <v>1000</v>
      </c>
      <c r="F41" s="343">
        <v>1000</v>
      </c>
    </row>
    <row r="42" spans="1:7" s="90" customFormat="1" ht="46.5" customHeight="1" x14ac:dyDescent="0.3">
      <c r="A42" s="515">
        <v>3</v>
      </c>
      <c r="B42" s="125" t="s">
        <v>1081</v>
      </c>
      <c r="C42" s="125">
        <f>SUM(C44:C47)</f>
        <v>8000</v>
      </c>
      <c r="D42" s="125">
        <f>SUM(D44:D47)</f>
        <v>8000</v>
      </c>
      <c r="E42" s="125">
        <f>SUM(E44:E47)</f>
        <v>8000</v>
      </c>
      <c r="F42" s="125">
        <f>SUM(F44:F47)</f>
        <v>8000</v>
      </c>
    </row>
    <row r="43" spans="1:7" s="90" customFormat="1" ht="35.25" customHeight="1" x14ac:dyDescent="0.3">
      <c r="A43" s="516"/>
      <c r="B43" s="66" t="s">
        <v>9</v>
      </c>
      <c r="C43" s="343"/>
      <c r="D43" s="343"/>
      <c r="E43" s="343"/>
      <c r="F43" s="343"/>
    </row>
    <row r="44" spans="1:7" s="90" customFormat="1" ht="89.25" customHeight="1" x14ac:dyDescent="0.35">
      <c r="A44" s="517" t="s">
        <v>344</v>
      </c>
      <c r="B44" s="342" t="s">
        <v>1068</v>
      </c>
      <c r="C44" s="343">
        <v>2000</v>
      </c>
      <c r="D44" s="343">
        <v>2000</v>
      </c>
      <c r="E44" s="343">
        <v>2000</v>
      </c>
      <c r="F44" s="343">
        <v>2000</v>
      </c>
    </row>
    <row r="45" spans="1:7" s="90" customFormat="1" ht="99.75" customHeight="1" x14ac:dyDescent="0.35">
      <c r="A45" s="517" t="s">
        <v>424</v>
      </c>
      <c r="B45" s="342" t="s">
        <v>1069</v>
      </c>
      <c r="C45" s="343">
        <v>2000</v>
      </c>
      <c r="D45" s="343">
        <v>2000</v>
      </c>
      <c r="E45" s="343">
        <v>2000</v>
      </c>
      <c r="F45" s="343">
        <v>2000</v>
      </c>
    </row>
    <row r="46" spans="1:7" s="90" customFormat="1" ht="97.5" customHeight="1" x14ac:dyDescent="0.35">
      <c r="A46" s="517" t="s">
        <v>749</v>
      </c>
      <c r="B46" s="342" t="s">
        <v>1070</v>
      </c>
      <c r="C46" s="343">
        <v>2000</v>
      </c>
      <c r="D46" s="343">
        <v>2000</v>
      </c>
      <c r="E46" s="343">
        <v>2000</v>
      </c>
      <c r="F46" s="343">
        <v>2000</v>
      </c>
    </row>
    <row r="47" spans="1:7" s="90" customFormat="1" ht="106.5" customHeight="1" x14ac:dyDescent="0.35">
      <c r="A47" s="517" t="s">
        <v>750</v>
      </c>
      <c r="B47" s="342" t="s">
        <v>1071</v>
      </c>
      <c r="C47" s="343">
        <v>2000</v>
      </c>
      <c r="D47" s="343">
        <v>2000</v>
      </c>
      <c r="E47" s="343">
        <v>2000</v>
      </c>
      <c r="F47" s="343">
        <v>2000</v>
      </c>
    </row>
    <row r="48" spans="1:7" ht="17.25" x14ac:dyDescent="0.25">
      <c r="A48" s="11">
        <v>4</v>
      </c>
      <c r="B48" s="8" t="s">
        <v>13</v>
      </c>
      <c r="C48" s="505">
        <v>3550</v>
      </c>
      <c r="D48" s="505">
        <v>3550</v>
      </c>
      <c r="E48" s="505">
        <v>3550</v>
      </c>
      <c r="F48" s="505">
        <v>3550</v>
      </c>
    </row>
    <row r="49" spans="1:6" ht="69" x14ac:dyDescent="0.25">
      <c r="A49" s="468">
        <v>5</v>
      </c>
      <c r="B49" s="469" t="s">
        <v>1184</v>
      </c>
      <c r="C49" s="66">
        <f>C51</f>
        <v>22352</v>
      </c>
      <c r="D49" s="66">
        <f>D51</f>
        <v>22352</v>
      </c>
      <c r="E49" s="66">
        <f>E51</f>
        <v>22352</v>
      </c>
      <c r="F49" s="66">
        <f>F51</f>
        <v>22352</v>
      </c>
    </row>
    <row r="50" spans="1:6" ht="17.25" x14ac:dyDescent="0.25">
      <c r="B50" s="66" t="s">
        <v>9</v>
      </c>
      <c r="C50" s="369"/>
      <c r="D50" s="369"/>
      <c r="E50" s="369"/>
      <c r="F50" s="369"/>
    </row>
    <row r="51" spans="1:6" ht="216" x14ac:dyDescent="0.25">
      <c r="A51" s="470" t="s">
        <v>759</v>
      </c>
      <c r="B51" s="145" t="s">
        <v>1186</v>
      </c>
      <c r="C51" s="1">
        <v>22352</v>
      </c>
      <c r="D51" s="1">
        <v>22352</v>
      </c>
      <c r="E51" s="1">
        <v>22352</v>
      </c>
      <c r="F51" s="1">
        <v>22352</v>
      </c>
    </row>
  </sheetData>
  <mergeCells count="4">
    <mergeCell ref="A1:F1"/>
    <mergeCell ref="A2:F2"/>
    <mergeCell ref="A4:F4"/>
    <mergeCell ref="A6:F6"/>
  </mergeCells>
  <pageMargins left="0.23622047244094499" right="0.23622047244094499" top="0.196850393700787" bottom="0.196850393700787" header="0.31496062992126" footer="0.31496062992126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opLeftCell="A40" workbookViewId="0">
      <selection activeCell="K42" sqref="A1:XFD1048576"/>
    </sheetView>
  </sheetViews>
  <sheetFormatPr defaultRowHeight="16.5" x14ac:dyDescent="0.25"/>
  <cols>
    <col min="1" max="1" width="17.140625" style="123" customWidth="1"/>
    <col min="2" max="2" width="15.140625" style="123" customWidth="1"/>
    <col min="3" max="3" width="21.7109375" style="123" customWidth="1"/>
    <col min="4" max="5" width="14.7109375" style="123" customWidth="1"/>
    <col min="6" max="6" width="11.28515625" style="123" customWidth="1"/>
    <col min="7" max="7" width="9.7109375" style="123" customWidth="1"/>
    <col min="8" max="8" width="12.28515625" style="123" customWidth="1"/>
    <col min="9" max="9" width="10.7109375" style="123" customWidth="1"/>
    <col min="10" max="10" width="11.28515625" style="123" bestFit="1" customWidth="1"/>
    <col min="11" max="11" width="11.42578125" style="123" bestFit="1" customWidth="1"/>
    <col min="12" max="12" width="9.140625" style="123"/>
    <col min="13" max="13" width="10" style="123" bestFit="1" customWidth="1"/>
    <col min="14" max="14" width="9.5703125" style="123" bestFit="1" customWidth="1"/>
    <col min="15" max="258" width="9.140625" style="123"/>
    <col min="259" max="259" width="17.140625" style="123" customWidth="1"/>
    <col min="260" max="260" width="15.140625" style="123" customWidth="1"/>
    <col min="261" max="261" width="21.7109375" style="123" customWidth="1"/>
    <col min="262" max="262" width="14.7109375" style="123" customWidth="1"/>
    <col min="263" max="263" width="18.140625" style="123" customWidth="1"/>
    <col min="264" max="264" width="17.5703125" style="123" customWidth="1"/>
    <col min="265" max="265" width="14.85546875" style="123" customWidth="1"/>
    <col min="266" max="266" width="13.42578125" style="123" customWidth="1"/>
    <col min="267" max="267" width="20.5703125" style="123" customWidth="1"/>
    <col min="268" max="268" width="9.140625" style="123"/>
    <col min="269" max="269" width="9.42578125" style="123" bestFit="1" customWidth="1"/>
    <col min="270" max="270" width="9.5703125" style="123" bestFit="1" customWidth="1"/>
    <col min="271" max="514" width="9.140625" style="123"/>
    <col min="515" max="515" width="17.140625" style="123" customWidth="1"/>
    <col min="516" max="516" width="15.140625" style="123" customWidth="1"/>
    <col min="517" max="517" width="21.7109375" style="123" customWidth="1"/>
    <col min="518" max="518" width="14.7109375" style="123" customWidth="1"/>
    <col min="519" max="519" width="18.140625" style="123" customWidth="1"/>
    <col min="520" max="520" width="17.5703125" style="123" customWidth="1"/>
    <col min="521" max="521" width="14.85546875" style="123" customWidth="1"/>
    <col min="522" max="522" width="13.42578125" style="123" customWidth="1"/>
    <col min="523" max="523" width="20.5703125" style="123" customWidth="1"/>
    <col min="524" max="524" width="9.140625" style="123"/>
    <col min="525" max="525" width="9.42578125" style="123" bestFit="1" customWidth="1"/>
    <col min="526" max="526" width="9.5703125" style="123" bestFit="1" customWidth="1"/>
    <col min="527" max="770" width="9.140625" style="123"/>
    <col min="771" max="771" width="17.140625" style="123" customWidth="1"/>
    <col min="772" max="772" width="15.140625" style="123" customWidth="1"/>
    <col min="773" max="773" width="21.7109375" style="123" customWidth="1"/>
    <col min="774" max="774" width="14.7109375" style="123" customWidth="1"/>
    <col min="775" max="775" width="18.140625" style="123" customWidth="1"/>
    <col min="776" max="776" width="17.5703125" style="123" customWidth="1"/>
    <col min="777" max="777" width="14.85546875" style="123" customWidth="1"/>
    <col min="778" max="778" width="13.42578125" style="123" customWidth="1"/>
    <col min="779" max="779" width="20.5703125" style="123" customWidth="1"/>
    <col min="780" max="780" width="9.140625" style="123"/>
    <col min="781" max="781" width="9.42578125" style="123" bestFit="1" customWidth="1"/>
    <col min="782" max="782" width="9.5703125" style="123" bestFit="1" customWidth="1"/>
    <col min="783" max="1026" width="9.140625" style="123"/>
    <col min="1027" max="1027" width="17.140625" style="123" customWidth="1"/>
    <col min="1028" max="1028" width="15.140625" style="123" customWidth="1"/>
    <col min="1029" max="1029" width="21.7109375" style="123" customWidth="1"/>
    <col min="1030" max="1030" width="14.7109375" style="123" customWidth="1"/>
    <col min="1031" max="1031" width="18.140625" style="123" customWidth="1"/>
    <col min="1032" max="1032" width="17.5703125" style="123" customWidth="1"/>
    <col min="1033" max="1033" width="14.85546875" style="123" customWidth="1"/>
    <col min="1034" max="1034" width="13.42578125" style="123" customWidth="1"/>
    <col min="1035" max="1035" width="20.5703125" style="123" customWidth="1"/>
    <col min="1036" max="1036" width="9.140625" style="123"/>
    <col min="1037" max="1037" width="9.42578125" style="123" bestFit="1" customWidth="1"/>
    <col min="1038" max="1038" width="9.5703125" style="123" bestFit="1" customWidth="1"/>
    <col min="1039" max="1282" width="9.140625" style="123"/>
    <col min="1283" max="1283" width="17.140625" style="123" customWidth="1"/>
    <col min="1284" max="1284" width="15.140625" style="123" customWidth="1"/>
    <col min="1285" max="1285" width="21.7109375" style="123" customWidth="1"/>
    <col min="1286" max="1286" width="14.7109375" style="123" customWidth="1"/>
    <col min="1287" max="1287" width="18.140625" style="123" customWidth="1"/>
    <col min="1288" max="1288" width="17.5703125" style="123" customWidth="1"/>
    <col min="1289" max="1289" width="14.85546875" style="123" customWidth="1"/>
    <col min="1290" max="1290" width="13.42578125" style="123" customWidth="1"/>
    <col min="1291" max="1291" width="20.5703125" style="123" customWidth="1"/>
    <col min="1292" max="1292" width="9.140625" style="123"/>
    <col min="1293" max="1293" width="9.42578125" style="123" bestFit="1" customWidth="1"/>
    <col min="1294" max="1294" width="9.5703125" style="123" bestFit="1" customWidth="1"/>
    <col min="1295" max="1538" width="9.140625" style="123"/>
    <col min="1539" max="1539" width="17.140625" style="123" customWidth="1"/>
    <col min="1540" max="1540" width="15.140625" style="123" customWidth="1"/>
    <col min="1541" max="1541" width="21.7109375" style="123" customWidth="1"/>
    <col min="1542" max="1542" width="14.7109375" style="123" customWidth="1"/>
    <col min="1543" max="1543" width="18.140625" style="123" customWidth="1"/>
    <col min="1544" max="1544" width="17.5703125" style="123" customWidth="1"/>
    <col min="1545" max="1545" width="14.85546875" style="123" customWidth="1"/>
    <col min="1546" max="1546" width="13.42578125" style="123" customWidth="1"/>
    <col min="1547" max="1547" width="20.5703125" style="123" customWidth="1"/>
    <col min="1548" max="1548" width="9.140625" style="123"/>
    <col min="1549" max="1549" width="9.42578125" style="123" bestFit="1" customWidth="1"/>
    <col min="1550" max="1550" width="9.5703125" style="123" bestFit="1" customWidth="1"/>
    <col min="1551" max="1794" width="9.140625" style="123"/>
    <col min="1795" max="1795" width="17.140625" style="123" customWidth="1"/>
    <col min="1796" max="1796" width="15.140625" style="123" customWidth="1"/>
    <col min="1797" max="1797" width="21.7109375" style="123" customWidth="1"/>
    <col min="1798" max="1798" width="14.7109375" style="123" customWidth="1"/>
    <col min="1799" max="1799" width="18.140625" style="123" customWidth="1"/>
    <col min="1800" max="1800" width="17.5703125" style="123" customWidth="1"/>
    <col min="1801" max="1801" width="14.85546875" style="123" customWidth="1"/>
    <col min="1802" max="1802" width="13.42578125" style="123" customWidth="1"/>
    <col min="1803" max="1803" width="20.5703125" style="123" customWidth="1"/>
    <col min="1804" max="1804" width="9.140625" style="123"/>
    <col min="1805" max="1805" width="9.42578125" style="123" bestFit="1" customWidth="1"/>
    <col min="1806" max="1806" width="9.5703125" style="123" bestFit="1" customWidth="1"/>
    <col min="1807" max="2050" width="9.140625" style="123"/>
    <col min="2051" max="2051" width="17.140625" style="123" customWidth="1"/>
    <col min="2052" max="2052" width="15.140625" style="123" customWidth="1"/>
    <col min="2053" max="2053" width="21.7109375" style="123" customWidth="1"/>
    <col min="2054" max="2054" width="14.7109375" style="123" customWidth="1"/>
    <col min="2055" max="2055" width="18.140625" style="123" customWidth="1"/>
    <col min="2056" max="2056" width="17.5703125" style="123" customWidth="1"/>
    <col min="2057" max="2057" width="14.85546875" style="123" customWidth="1"/>
    <col min="2058" max="2058" width="13.42578125" style="123" customWidth="1"/>
    <col min="2059" max="2059" width="20.5703125" style="123" customWidth="1"/>
    <col min="2060" max="2060" width="9.140625" style="123"/>
    <col min="2061" max="2061" width="9.42578125" style="123" bestFit="1" customWidth="1"/>
    <col min="2062" max="2062" width="9.5703125" style="123" bestFit="1" customWidth="1"/>
    <col min="2063" max="2306" width="9.140625" style="123"/>
    <col min="2307" max="2307" width="17.140625" style="123" customWidth="1"/>
    <col min="2308" max="2308" width="15.140625" style="123" customWidth="1"/>
    <col min="2309" max="2309" width="21.7109375" style="123" customWidth="1"/>
    <col min="2310" max="2310" width="14.7109375" style="123" customWidth="1"/>
    <col min="2311" max="2311" width="18.140625" style="123" customWidth="1"/>
    <col min="2312" max="2312" width="17.5703125" style="123" customWidth="1"/>
    <col min="2313" max="2313" width="14.85546875" style="123" customWidth="1"/>
    <col min="2314" max="2314" width="13.42578125" style="123" customWidth="1"/>
    <col min="2315" max="2315" width="20.5703125" style="123" customWidth="1"/>
    <col min="2316" max="2316" width="9.140625" style="123"/>
    <col min="2317" max="2317" width="9.42578125" style="123" bestFit="1" customWidth="1"/>
    <col min="2318" max="2318" width="9.5703125" style="123" bestFit="1" customWidth="1"/>
    <col min="2319" max="2562" width="9.140625" style="123"/>
    <col min="2563" max="2563" width="17.140625" style="123" customWidth="1"/>
    <col min="2564" max="2564" width="15.140625" style="123" customWidth="1"/>
    <col min="2565" max="2565" width="21.7109375" style="123" customWidth="1"/>
    <col min="2566" max="2566" width="14.7109375" style="123" customWidth="1"/>
    <col min="2567" max="2567" width="18.140625" style="123" customWidth="1"/>
    <col min="2568" max="2568" width="17.5703125" style="123" customWidth="1"/>
    <col min="2569" max="2569" width="14.85546875" style="123" customWidth="1"/>
    <col min="2570" max="2570" width="13.42578125" style="123" customWidth="1"/>
    <col min="2571" max="2571" width="20.5703125" style="123" customWidth="1"/>
    <col min="2572" max="2572" width="9.140625" style="123"/>
    <col min="2573" max="2573" width="9.42578125" style="123" bestFit="1" customWidth="1"/>
    <col min="2574" max="2574" width="9.5703125" style="123" bestFit="1" customWidth="1"/>
    <col min="2575" max="2818" width="9.140625" style="123"/>
    <col min="2819" max="2819" width="17.140625" style="123" customWidth="1"/>
    <col min="2820" max="2820" width="15.140625" style="123" customWidth="1"/>
    <col min="2821" max="2821" width="21.7109375" style="123" customWidth="1"/>
    <col min="2822" max="2822" width="14.7109375" style="123" customWidth="1"/>
    <col min="2823" max="2823" width="18.140625" style="123" customWidth="1"/>
    <col min="2824" max="2824" width="17.5703125" style="123" customWidth="1"/>
    <col min="2825" max="2825" width="14.85546875" style="123" customWidth="1"/>
    <col min="2826" max="2826" width="13.42578125" style="123" customWidth="1"/>
    <col min="2827" max="2827" width="20.5703125" style="123" customWidth="1"/>
    <col min="2828" max="2828" width="9.140625" style="123"/>
    <col min="2829" max="2829" width="9.42578125" style="123" bestFit="1" customWidth="1"/>
    <col min="2830" max="2830" width="9.5703125" style="123" bestFit="1" customWidth="1"/>
    <col min="2831" max="3074" width="9.140625" style="123"/>
    <col min="3075" max="3075" width="17.140625" style="123" customWidth="1"/>
    <col min="3076" max="3076" width="15.140625" style="123" customWidth="1"/>
    <col min="3077" max="3077" width="21.7109375" style="123" customWidth="1"/>
    <col min="3078" max="3078" width="14.7109375" style="123" customWidth="1"/>
    <col min="3079" max="3079" width="18.140625" style="123" customWidth="1"/>
    <col min="3080" max="3080" width="17.5703125" style="123" customWidth="1"/>
    <col min="3081" max="3081" width="14.85546875" style="123" customWidth="1"/>
    <col min="3082" max="3082" width="13.42578125" style="123" customWidth="1"/>
    <col min="3083" max="3083" width="20.5703125" style="123" customWidth="1"/>
    <col min="3084" max="3084" width="9.140625" style="123"/>
    <col min="3085" max="3085" width="9.42578125" style="123" bestFit="1" customWidth="1"/>
    <col min="3086" max="3086" width="9.5703125" style="123" bestFit="1" customWidth="1"/>
    <col min="3087" max="3330" width="9.140625" style="123"/>
    <col min="3331" max="3331" width="17.140625" style="123" customWidth="1"/>
    <col min="3332" max="3332" width="15.140625" style="123" customWidth="1"/>
    <col min="3333" max="3333" width="21.7109375" style="123" customWidth="1"/>
    <col min="3334" max="3334" width="14.7109375" style="123" customWidth="1"/>
    <col min="3335" max="3335" width="18.140625" style="123" customWidth="1"/>
    <col min="3336" max="3336" width="17.5703125" style="123" customWidth="1"/>
    <col min="3337" max="3337" width="14.85546875" style="123" customWidth="1"/>
    <col min="3338" max="3338" width="13.42578125" style="123" customWidth="1"/>
    <col min="3339" max="3339" width="20.5703125" style="123" customWidth="1"/>
    <col min="3340" max="3340" width="9.140625" style="123"/>
    <col min="3341" max="3341" width="9.42578125" style="123" bestFit="1" customWidth="1"/>
    <col min="3342" max="3342" width="9.5703125" style="123" bestFit="1" customWidth="1"/>
    <col min="3343" max="3586" width="9.140625" style="123"/>
    <col min="3587" max="3587" width="17.140625" style="123" customWidth="1"/>
    <col min="3588" max="3588" width="15.140625" style="123" customWidth="1"/>
    <col min="3589" max="3589" width="21.7109375" style="123" customWidth="1"/>
    <col min="3590" max="3590" width="14.7109375" style="123" customWidth="1"/>
    <col min="3591" max="3591" width="18.140625" style="123" customWidth="1"/>
    <col min="3592" max="3592" width="17.5703125" style="123" customWidth="1"/>
    <col min="3593" max="3593" width="14.85546875" style="123" customWidth="1"/>
    <col min="3594" max="3594" width="13.42578125" style="123" customWidth="1"/>
    <col min="3595" max="3595" width="20.5703125" style="123" customWidth="1"/>
    <col min="3596" max="3596" width="9.140625" style="123"/>
    <col min="3597" max="3597" width="9.42578125" style="123" bestFit="1" customWidth="1"/>
    <col min="3598" max="3598" width="9.5703125" style="123" bestFit="1" customWidth="1"/>
    <col min="3599" max="3842" width="9.140625" style="123"/>
    <col min="3843" max="3843" width="17.140625" style="123" customWidth="1"/>
    <col min="3844" max="3844" width="15.140625" style="123" customWidth="1"/>
    <col min="3845" max="3845" width="21.7109375" style="123" customWidth="1"/>
    <col min="3846" max="3846" width="14.7109375" style="123" customWidth="1"/>
    <col min="3847" max="3847" width="18.140625" style="123" customWidth="1"/>
    <col min="3848" max="3848" width="17.5703125" style="123" customWidth="1"/>
    <col min="3849" max="3849" width="14.85546875" style="123" customWidth="1"/>
    <col min="3850" max="3850" width="13.42578125" style="123" customWidth="1"/>
    <col min="3851" max="3851" width="20.5703125" style="123" customWidth="1"/>
    <col min="3852" max="3852" width="9.140625" style="123"/>
    <col min="3853" max="3853" width="9.42578125" style="123" bestFit="1" customWidth="1"/>
    <col min="3854" max="3854" width="9.5703125" style="123" bestFit="1" customWidth="1"/>
    <col min="3855" max="4098" width="9.140625" style="123"/>
    <col min="4099" max="4099" width="17.140625" style="123" customWidth="1"/>
    <col min="4100" max="4100" width="15.140625" style="123" customWidth="1"/>
    <col min="4101" max="4101" width="21.7109375" style="123" customWidth="1"/>
    <col min="4102" max="4102" width="14.7109375" style="123" customWidth="1"/>
    <col min="4103" max="4103" width="18.140625" style="123" customWidth="1"/>
    <col min="4104" max="4104" width="17.5703125" style="123" customWidth="1"/>
    <col min="4105" max="4105" width="14.85546875" style="123" customWidth="1"/>
    <col min="4106" max="4106" width="13.42578125" style="123" customWidth="1"/>
    <col min="4107" max="4107" width="20.5703125" style="123" customWidth="1"/>
    <col min="4108" max="4108" width="9.140625" style="123"/>
    <col min="4109" max="4109" width="9.42578125" style="123" bestFit="1" customWidth="1"/>
    <col min="4110" max="4110" width="9.5703125" style="123" bestFit="1" customWidth="1"/>
    <col min="4111" max="4354" width="9.140625" style="123"/>
    <col min="4355" max="4355" width="17.140625" style="123" customWidth="1"/>
    <col min="4356" max="4356" width="15.140625" style="123" customWidth="1"/>
    <col min="4357" max="4357" width="21.7109375" style="123" customWidth="1"/>
    <col min="4358" max="4358" width="14.7109375" style="123" customWidth="1"/>
    <col min="4359" max="4359" width="18.140625" style="123" customWidth="1"/>
    <col min="4360" max="4360" width="17.5703125" style="123" customWidth="1"/>
    <col min="4361" max="4361" width="14.85546875" style="123" customWidth="1"/>
    <col min="4362" max="4362" width="13.42578125" style="123" customWidth="1"/>
    <col min="4363" max="4363" width="20.5703125" style="123" customWidth="1"/>
    <col min="4364" max="4364" width="9.140625" style="123"/>
    <col min="4365" max="4365" width="9.42578125" style="123" bestFit="1" customWidth="1"/>
    <col min="4366" max="4366" width="9.5703125" style="123" bestFit="1" customWidth="1"/>
    <col min="4367" max="4610" width="9.140625" style="123"/>
    <col min="4611" max="4611" width="17.140625" style="123" customWidth="1"/>
    <col min="4612" max="4612" width="15.140625" style="123" customWidth="1"/>
    <col min="4613" max="4613" width="21.7109375" style="123" customWidth="1"/>
    <col min="4614" max="4614" width="14.7109375" style="123" customWidth="1"/>
    <col min="4615" max="4615" width="18.140625" style="123" customWidth="1"/>
    <col min="4616" max="4616" width="17.5703125" style="123" customWidth="1"/>
    <col min="4617" max="4617" width="14.85546875" style="123" customWidth="1"/>
    <col min="4618" max="4618" width="13.42578125" style="123" customWidth="1"/>
    <col min="4619" max="4619" width="20.5703125" style="123" customWidth="1"/>
    <col min="4620" max="4620" width="9.140625" style="123"/>
    <col min="4621" max="4621" width="9.42578125" style="123" bestFit="1" customWidth="1"/>
    <col min="4622" max="4622" width="9.5703125" style="123" bestFit="1" customWidth="1"/>
    <col min="4623" max="4866" width="9.140625" style="123"/>
    <col min="4867" max="4867" width="17.140625" style="123" customWidth="1"/>
    <col min="4868" max="4868" width="15.140625" style="123" customWidth="1"/>
    <col min="4869" max="4869" width="21.7109375" style="123" customWidth="1"/>
    <col min="4870" max="4870" width="14.7109375" style="123" customWidth="1"/>
    <col min="4871" max="4871" width="18.140625" style="123" customWidth="1"/>
    <col min="4872" max="4872" width="17.5703125" style="123" customWidth="1"/>
    <col min="4873" max="4873" width="14.85546875" style="123" customWidth="1"/>
    <col min="4874" max="4874" width="13.42578125" style="123" customWidth="1"/>
    <col min="4875" max="4875" width="20.5703125" style="123" customWidth="1"/>
    <col min="4876" max="4876" width="9.140625" style="123"/>
    <col min="4877" max="4877" width="9.42578125" style="123" bestFit="1" customWidth="1"/>
    <col min="4878" max="4878" width="9.5703125" style="123" bestFit="1" customWidth="1"/>
    <col min="4879" max="5122" width="9.140625" style="123"/>
    <col min="5123" max="5123" width="17.140625" style="123" customWidth="1"/>
    <col min="5124" max="5124" width="15.140625" style="123" customWidth="1"/>
    <col min="5125" max="5125" width="21.7109375" style="123" customWidth="1"/>
    <col min="5126" max="5126" width="14.7109375" style="123" customWidth="1"/>
    <col min="5127" max="5127" width="18.140625" style="123" customWidth="1"/>
    <col min="5128" max="5128" width="17.5703125" style="123" customWidth="1"/>
    <col min="5129" max="5129" width="14.85546875" style="123" customWidth="1"/>
    <col min="5130" max="5130" width="13.42578125" style="123" customWidth="1"/>
    <col min="5131" max="5131" width="20.5703125" style="123" customWidth="1"/>
    <col min="5132" max="5132" width="9.140625" style="123"/>
    <col min="5133" max="5133" width="9.42578125" style="123" bestFit="1" customWidth="1"/>
    <col min="5134" max="5134" width="9.5703125" style="123" bestFit="1" customWidth="1"/>
    <col min="5135" max="5378" width="9.140625" style="123"/>
    <col min="5379" max="5379" width="17.140625" style="123" customWidth="1"/>
    <col min="5380" max="5380" width="15.140625" style="123" customWidth="1"/>
    <col min="5381" max="5381" width="21.7109375" style="123" customWidth="1"/>
    <col min="5382" max="5382" width="14.7109375" style="123" customWidth="1"/>
    <col min="5383" max="5383" width="18.140625" style="123" customWidth="1"/>
    <col min="5384" max="5384" width="17.5703125" style="123" customWidth="1"/>
    <col min="5385" max="5385" width="14.85546875" style="123" customWidth="1"/>
    <col min="5386" max="5386" width="13.42578125" style="123" customWidth="1"/>
    <col min="5387" max="5387" width="20.5703125" style="123" customWidth="1"/>
    <col min="5388" max="5388" width="9.140625" style="123"/>
    <col min="5389" max="5389" width="9.42578125" style="123" bestFit="1" customWidth="1"/>
    <col min="5390" max="5390" width="9.5703125" style="123" bestFit="1" customWidth="1"/>
    <col min="5391" max="5634" width="9.140625" style="123"/>
    <col min="5635" max="5635" width="17.140625" style="123" customWidth="1"/>
    <col min="5636" max="5636" width="15.140625" style="123" customWidth="1"/>
    <col min="5637" max="5637" width="21.7109375" style="123" customWidth="1"/>
    <col min="5638" max="5638" width="14.7109375" style="123" customWidth="1"/>
    <col min="5639" max="5639" width="18.140625" style="123" customWidth="1"/>
    <col min="5640" max="5640" width="17.5703125" style="123" customWidth="1"/>
    <col min="5641" max="5641" width="14.85546875" style="123" customWidth="1"/>
    <col min="5642" max="5642" width="13.42578125" style="123" customWidth="1"/>
    <col min="5643" max="5643" width="20.5703125" style="123" customWidth="1"/>
    <col min="5644" max="5644" width="9.140625" style="123"/>
    <col min="5645" max="5645" width="9.42578125" style="123" bestFit="1" customWidth="1"/>
    <col min="5646" max="5646" width="9.5703125" style="123" bestFit="1" customWidth="1"/>
    <col min="5647" max="5890" width="9.140625" style="123"/>
    <col min="5891" max="5891" width="17.140625" style="123" customWidth="1"/>
    <col min="5892" max="5892" width="15.140625" style="123" customWidth="1"/>
    <col min="5893" max="5893" width="21.7109375" style="123" customWidth="1"/>
    <col min="5894" max="5894" width="14.7109375" style="123" customWidth="1"/>
    <col min="5895" max="5895" width="18.140625" style="123" customWidth="1"/>
    <col min="5896" max="5896" width="17.5703125" style="123" customWidth="1"/>
    <col min="5897" max="5897" width="14.85546875" style="123" customWidth="1"/>
    <col min="5898" max="5898" width="13.42578125" style="123" customWidth="1"/>
    <col min="5899" max="5899" width="20.5703125" style="123" customWidth="1"/>
    <col min="5900" max="5900" width="9.140625" style="123"/>
    <col min="5901" max="5901" width="9.42578125" style="123" bestFit="1" customWidth="1"/>
    <col min="5902" max="5902" width="9.5703125" style="123" bestFit="1" customWidth="1"/>
    <col min="5903" max="6146" width="9.140625" style="123"/>
    <col min="6147" max="6147" width="17.140625" style="123" customWidth="1"/>
    <col min="6148" max="6148" width="15.140625" style="123" customWidth="1"/>
    <col min="6149" max="6149" width="21.7109375" style="123" customWidth="1"/>
    <col min="6150" max="6150" width="14.7109375" style="123" customWidth="1"/>
    <col min="6151" max="6151" width="18.140625" style="123" customWidth="1"/>
    <col min="6152" max="6152" width="17.5703125" style="123" customWidth="1"/>
    <col min="6153" max="6153" width="14.85546875" style="123" customWidth="1"/>
    <col min="6154" max="6154" width="13.42578125" style="123" customWidth="1"/>
    <col min="6155" max="6155" width="20.5703125" style="123" customWidth="1"/>
    <col min="6156" max="6156" width="9.140625" style="123"/>
    <col min="6157" max="6157" width="9.42578125" style="123" bestFit="1" customWidth="1"/>
    <col min="6158" max="6158" width="9.5703125" style="123" bestFit="1" customWidth="1"/>
    <col min="6159" max="6402" width="9.140625" style="123"/>
    <col min="6403" max="6403" width="17.140625" style="123" customWidth="1"/>
    <col min="6404" max="6404" width="15.140625" style="123" customWidth="1"/>
    <col min="6405" max="6405" width="21.7109375" style="123" customWidth="1"/>
    <col min="6406" max="6406" width="14.7109375" style="123" customWidth="1"/>
    <col min="6407" max="6407" width="18.140625" style="123" customWidth="1"/>
    <col min="6408" max="6408" width="17.5703125" style="123" customWidth="1"/>
    <col min="6409" max="6409" width="14.85546875" style="123" customWidth="1"/>
    <col min="6410" max="6410" width="13.42578125" style="123" customWidth="1"/>
    <col min="6411" max="6411" width="20.5703125" style="123" customWidth="1"/>
    <col min="6412" max="6412" width="9.140625" style="123"/>
    <col min="6413" max="6413" width="9.42578125" style="123" bestFit="1" customWidth="1"/>
    <col min="6414" max="6414" width="9.5703125" style="123" bestFit="1" customWidth="1"/>
    <col min="6415" max="6658" width="9.140625" style="123"/>
    <col min="6659" max="6659" width="17.140625" style="123" customWidth="1"/>
    <col min="6660" max="6660" width="15.140625" style="123" customWidth="1"/>
    <col min="6661" max="6661" width="21.7109375" style="123" customWidth="1"/>
    <col min="6662" max="6662" width="14.7109375" style="123" customWidth="1"/>
    <col min="6663" max="6663" width="18.140625" style="123" customWidth="1"/>
    <col min="6664" max="6664" width="17.5703125" style="123" customWidth="1"/>
    <col min="6665" max="6665" width="14.85546875" style="123" customWidth="1"/>
    <col min="6666" max="6666" width="13.42578125" style="123" customWidth="1"/>
    <col min="6667" max="6667" width="20.5703125" style="123" customWidth="1"/>
    <col min="6668" max="6668" width="9.140625" style="123"/>
    <col min="6669" max="6669" width="9.42578125" style="123" bestFit="1" customWidth="1"/>
    <col min="6670" max="6670" width="9.5703125" style="123" bestFit="1" customWidth="1"/>
    <col min="6671" max="6914" width="9.140625" style="123"/>
    <col min="6915" max="6915" width="17.140625" style="123" customWidth="1"/>
    <col min="6916" max="6916" width="15.140625" style="123" customWidth="1"/>
    <col min="6917" max="6917" width="21.7109375" style="123" customWidth="1"/>
    <col min="6918" max="6918" width="14.7109375" style="123" customWidth="1"/>
    <col min="6919" max="6919" width="18.140625" style="123" customWidth="1"/>
    <col min="6920" max="6920" width="17.5703125" style="123" customWidth="1"/>
    <col min="6921" max="6921" width="14.85546875" style="123" customWidth="1"/>
    <col min="6922" max="6922" width="13.42578125" style="123" customWidth="1"/>
    <col min="6923" max="6923" width="20.5703125" style="123" customWidth="1"/>
    <col min="6924" max="6924" width="9.140625" style="123"/>
    <col min="6925" max="6925" width="9.42578125" style="123" bestFit="1" customWidth="1"/>
    <col min="6926" max="6926" width="9.5703125" style="123" bestFit="1" customWidth="1"/>
    <col min="6927" max="7170" width="9.140625" style="123"/>
    <col min="7171" max="7171" width="17.140625" style="123" customWidth="1"/>
    <col min="7172" max="7172" width="15.140625" style="123" customWidth="1"/>
    <col min="7173" max="7173" width="21.7109375" style="123" customWidth="1"/>
    <col min="7174" max="7174" width="14.7109375" style="123" customWidth="1"/>
    <col min="7175" max="7175" width="18.140625" style="123" customWidth="1"/>
    <col min="7176" max="7176" width="17.5703125" style="123" customWidth="1"/>
    <col min="7177" max="7177" width="14.85546875" style="123" customWidth="1"/>
    <col min="7178" max="7178" width="13.42578125" style="123" customWidth="1"/>
    <col min="7179" max="7179" width="20.5703125" style="123" customWidth="1"/>
    <col min="7180" max="7180" width="9.140625" style="123"/>
    <col min="7181" max="7181" width="9.42578125" style="123" bestFit="1" customWidth="1"/>
    <col min="7182" max="7182" width="9.5703125" style="123" bestFit="1" customWidth="1"/>
    <col min="7183" max="7426" width="9.140625" style="123"/>
    <col min="7427" max="7427" width="17.140625" style="123" customWidth="1"/>
    <col min="7428" max="7428" width="15.140625" style="123" customWidth="1"/>
    <col min="7429" max="7429" width="21.7109375" style="123" customWidth="1"/>
    <col min="7430" max="7430" width="14.7109375" style="123" customWidth="1"/>
    <col min="7431" max="7431" width="18.140625" style="123" customWidth="1"/>
    <col min="7432" max="7432" width="17.5703125" style="123" customWidth="1"/>
    <col min="7433" max="7433" width="14.85546875" style="123" customWidth="1"/>
    <col min="7434" max="7434" width="13.42578125" style="123" customWidth="1"/>
    <col min="7435" max="7435" width="20.5703125" style="123" customWidth="1"/>
    <col min="7436" max="7436" width="9.140625" style="123"/>
    <col min="7437" max="7437" width="9.42578125" style="123" bestFit="1" customWidth="1"/>
    <col min="7438" max="7438" width="9.5703125" style="123" bestFit="1" customWidth="1"/>
    <col min="7439" max="7682" width="9.140625" style="123"/>
    <col min="7683" max="7683" width="17.140625" style="123" customWidth="1"/>
    <col min="7684" max="7684" width="15.140625" style="123" customWidth="1"/>
    <col min="7685" max="7685" width="21.7109375" style="123" customWidth="1"/>
    <col min="7686" max="7686" width="14.7109375" style="123" customWidth="1"/>
    <col min="7687" max="7687" width="18.140625" style="123" customWidth="1"/>
    <col min="7688" max="7688" width="17.5703125" style="123" customWidth="1"/>
    <col min="7689" max="7689" width="14.85546875" style="123" customWidth="1"/>
    <col min="7690" max="7690" width="13.42578125" style="123" customWidth="1"/>
    <col min="7691" max="7691" width="20.5703125" style="123" customWidth="1"/>
    <col min="7692" max="7692" width="9.140625" style="123"/>
    <col min="7693" max="7693" width="9.42578125" style="123" bestFit="1" customWidth="1"/>
    <col min="7694" max="7694" width="9.5703125" style="123" bestFit="1" customWidth="1"/>
    <col min="7695" max="7938" width="9.140625" style="123"/>
    <col min="7939" max="7939" width="17.140625" style="123" customWidth="1"/>
    <col min="7940" max="7940" width="15.140625" style="123" customWidth="1"/>
    <col min="7941" max="7941" width="21.7109375" style="123" customWidth="1"/>
    <col min="7942" max="7942" width="14.7109375" style="123" customWidth="1"/>
    <col min="7943" max="7943" width="18.140625" style="123" customWidth="1"/>
    <col min="7944" max="7944" width="17.5703125" style="123" customWidth="1"/>
    <col min="7945" max="7945" width="14.85546875" style="123" customWidth="1"/>
    <col min="7946" max="7946" width="13.42578125" style="123" customWidth="1"/>
    <col min="7947" max="7947" width="20.5703125" style="123" customWidth="1"/>
    <col min="7948" max="7948" width="9.140625" style="123"/>
    <col min="7949" max="7949" width="9.42578125" style="123" bestFit="1" customWidth="1"/>
    <col min="7950" max="7950" width="9.5703125" style="123" bestFit="1" customWidth="1"/>
    <col min="7951" max="8194" width="9.140625" style="123"/>
    <col min="8195" max="8195" width="17.140625" style="123" customWidth="1"/>
    <col min="8196" max="8196" width="15.140625" style="123" customWidth="1"/>
    <col min="8197" max="8197" width="21.7109375" style="123" customWidth="1"/>
    <col min="8198" max="8198" width="14.7109375" style="123" customWidth="1"/>
    <col min="8199" max="8199" width="18.140625" style="123" customWidth="1"/>
    <col min="8200" max="8200" width="17.5703125" style="123" customWidth="1"/>
    <col min="8201" max="8201" width="14.85546875" style="123" customWidth="1"/>
    <col min="8202" max="8202" width="13.42578125" style="123" customWidth="1"/>
    <col min="8203" max="8203" width="20.5703125" style="123" customWidth="1"/>
    <col min="8204" max="8204" width="9.140625" style="123"/>
    <col min="8205" max="8205" width="9.42578125" style="123" bestFit="1" customWidth="1"/>
    <col min="8206" max="8206" width="9.5703125" style="123" bestFit="1" customWidth="1"/>
    <col min="8207" max="8450" width="9.140625" style="123"/>
    <col min="8451" max="8451" width="17.140625" style="123" customWidth="1"/>
    <col min="8452" max="8452" width="15.140625" style="123" customWidth="1"/>
    <col min="8453" max="8453" width="21.7109375" style="123" customWidth="1"/>
    <col min="8454" max="8454" width="14.7109375" style="123" customWidth="1"/>
    <col min="8455" max="8455" width="18.140625" style="123" customWidth="1"/>
    <col min="8456" max="8456" width="17.5703125" style="123" customWidth="1"/>
    <col min="8457" max="8457" width="14.85546875" style="123" customWidth="1"/>
    <col min="8458" max="8458" width="13.42578125" style="123" customWidth="1"/>
    <col min="8459" max="8459" width="20.5703125" style="123" customWidth="1"/>
    <col min="8460" max="8460" width="9.140625" style="123"/>
    <col min="8461" max="8461" width="9.42578125" style="123" bestFit="1" customWidth="1"/>
    <col min="8462" max="8462" width="9.5703125" style="123" bestFit="1" customWidth="1"/>
    <col min="8463" max="8706" width="9.140625" style="123"/>
    <col min="8707" max="8707" width="17.140625" style="123" customWidth="1"/>
    <col min="8708" max="8708" width="15.140625" style="123" customWidth="1"/>
    <col min="8709" max="8709" width="21.7109375" style="123" customWidth="1"/>
    <col min="8710" max="8710" width="14.7109375" style="123" customWidth="1"/>
    <col min="8711" max="8711" width="18.140625" style="123" customWidth="1"/>
    <col min="8712" max="8712" width="17.5703125" style="123" customWidth="1"/>
    <col min="8713" max="8713" width="14.85546875" style="123" customWidth="1"/>
    <col min="8714" max="8714" width="13.42578125" style="123" customWidth="1"/>
    <col min="8715" max="8715" width="20.5703125" style="123" customWidth="1"/>
    <col min="8716" max="8716" width="9.140625" style="123"/>
    <col min="8717" max="8717" width="9.42578125" style="123" bestFit="1" customWidth="1"/>
    <col min="8718" max="8718" width="9.5703125" style="123" bestFit="1" customWidth="1"/>
    <col min="8719" max="8962" width="9.140625" style="123"/>
    <col min="8963" max="8963" width="17.140625" style="123" customWidth="1"/>
    <col min="8964" max="8964" width="15.140625" style="123" customWidth="1"/>
    <col min="8965" max="8965" width="21.7109375" style="123" customWidth="1"/>
    <col min="8966" max="8966" width="14.7109375" style="123" customWidth="1"/>
    <col min="8967" max="8967" width="18.140625" style="123" customWidth="1"/>
    <col min="8968" max="8968" width="17.5703125" style="123" customWidth="1"/>
    <col min="8969" max="8969" width="14.85546875" style="123" customWidth="1"/>
    <col min="8970" max="8970" width="13.42578125" style="123" customWidth="1"/>
    <col min="8971" max="8971" width="20.5703125" style="123" customWidth="1"/>
    <col min="8972" max="8972" width="9.140625" style="123"/>
    <col min="8973" max="8973" width="9.42578125" style="123" bestFit="1" customWidth="1"/>
    <col min="8974" max="8974" width="9.5703125" style="123" bestFit="1" customWidth="1"/>
    <col min="8975" max="9218" width="9.140625" style="123"/>
    <col min="9219" max="9219" width="17.140625" style="123" customWidth="1"/>
    <col min="9220" max="9220" width="15.140625" style="123" customWidth="1"/>
    <col min="9221" max="9221" width="21.7109375" style="123" customWidth="1"/>
    <col min="9222" max="9222" width="14.7109375" style="123" customWidth="1"/>
    <col min="9223" max="9223" width="18.140625" style="123" customWidth="1"/>
    <col min="9224" max="9224" width="17.5703125" style="123" customWidth="1"/>
    <col min="9225" max="9225" width="14.85546875" style="123" customWidth="1"/>
    <col min="9226" max="9226" width="13.42578125" style="123" customWidth="1"/>
    <col min="9227" max="9227" width="20.5703125" style="123" customWidth="1"/>
    <col min="9228" max="9228" width="9.140625" style="123"/>
    <col min="9229" max="9229" width="9.42578125" style="123" bestFit="1" customWidth="1"/>
    <col min="9230" max="9230" width="9.5703125" style="123" bestFit="1" customWidth="1"/>
    <col min="9231" max="9474" width="9.140625" style="123"/>
    <col min="9475" max="9475" width="17.140625" style="123" customWidth="1"/>
    <col min="9476" max="9476" width="15.140625" style="123" customWidth="1"/>
    <col min="9477" max="9477" width="21.7109375" style="123" customWidth="1"/>
    <col min="9478" max="9478" width="14.7109375" style="123" customWidth="1"/>
    <col min="9479" max="9479" width="18.140625" style="123" customWidth="1"/>
    <col min="9480" max="9480" width="17.5703125" style="123" customWidth="1"/>
    <col min="9481" max="9481" width="14.85546875" style="123" customWidth="1"/>
    <col min="9482" max="9482" width="13.42578125" style="123" customWidth="1"/>
    <col min="9483" max="9483" width="20.5703125" style="123" customWidth="1"/>
    <col min="9484" max="9484" width="9.140625" style="123"/>
    <col min="9485" max="9485" width="9.42578125" style="123" bestFit="1" customWidth="1"/>
    <col min="9486" max="9486" width="9.5703125" style="123" bestFit="1" customWidth="1"/>
    <col min="9487" max="9730" width="9.140625" style="123"/>
    <col min="9731" max="9731" width="17.140625" style="123" customWidth="1"/>
    <col min="9732" max="9732" width="15.140625" style="123" customWidth="1"/>
    <col min="9733" max="9733" width="21.7109375" style="123" customWidth="1"/>
    <col min="9734" max="9734" width="14.7109375" style="123" customWidth="1"/>
    <col min="9735" max="9735" width="18.140625" style="123" customWidth="1"/>
    <col min="9736" max="9736" width="17.5703125" style="123" customWidth="1"/>
    <col min="9737" max="9737" width="14.85546875" style="123" customWidth="1"/>
    <col min="9738" max="9738" width="13.42578125" style="123" customWidth="1"/>
    <col min="9739" max="9739" width="20.5703125" style="123" customWidth="1"/>
    <col min="9740" max="9740" width="9.140625" style="123"/>
    <col min="9741" max="9741" width="9.42578125" style="123" bestFit="1" customWidth="1"/>
    <col min="9742" max="9742" width="9.5703125" style="123" bestFit="1" customWidth="1"/>
    <col min="9743" max="9986" width="9.140625" style="123"/>
    <col min="9987" max="9987" width="17.140625" style="123" customWidth="1"/>
    <col min="9988" max="9988" width="15.140625" style="123" customWidth="1"/>
    <col min="9989" max="9989" width="21.7109375" style="123" customWidth="1"/>
    <col min="9990" max="9990" width="14.7109375" style="123" customWidth="1"/>
    <col min="9991" max="9991" width="18.140625" style="123" customWidth="1"/>
    <col min="9992" max="9992" width="17.5703125" style="123" customWidth="1"/>
    <col min="9993" max="9993" width="14.85546875" style="123" customWidth="1"/>
    <col min="9994" max="9994" width="13.42578125" style="123" customWidth="1"/>
    <col min="9995" max="9995" width="20.5703125" style="123" customWidth="1"/>
    <col min="9996" max="9996" width="9.140625" style="123"/>
    <col min="9997" max="9997" width="9.42578125" style="123" bestFit="1" customWidth="1"/>
    <col min="9998" max="9998" width="9.5703125" style="123" bestFit="1" customWidth="1"/>
    <col min="9999" max="10242" width="9.140625" style="123"/>
    <col min="10243" max="10243" width="17.140625" style="123" customWidth="1"/>
    <col min="10244" max="10244" width="15.140625" style="123" customWidth="1"/>
    <col min="10245" max="10245" width="21.7109375" style="123" customWidth="1"/>
    <col min="10246" max="10246" width="14.7109375" style="123" customWidth="1"/>
    <col min="10247" max="10247" width="18.140625" style="123" customWidth="1"/>
    <col min="10248" max="10248" width="17.5703125" style="123" customWidth="1"/>
    <col min="10249" max="10249" width="14.85546875" style="123" customWidth="1"/>
    <col min="10250" max="10250" width="13.42578125" style="123" customWidth="1"/>
    <col min="10251" max="10251" width="20.5703125" style="123" customWidth="1"/>
    <col min="10252" max="10252" width="9.140625" style="123"/>
    <col min="10253" max="10253" width="9.42578125" style="123" bestFit="1" customWidth="1"/>
    <col min="10254" max="10254" width="9.5703125" style="123" bestFit="1" customWidth="1"/>
    <col min="10255" max="10498" width="9.140625" style="123"/>
    <col min="10499" max="10499" width="17.140625" style="123" customWidth="1"/>
    <col min="10500" max="10500" width="15.140625" style="123" customWidth="1"/>
    <col min="10501" max="10501" width="21.7109375" style="123" customWidth="1"/>
    <col min="10502" max="10502" width="14.7109375" style="123" customWidth="1"/>
    <col min="10503" max="10503" width="18.140625" style="123" customWidth="1"/>
    <col min="10504" max="10504" width="17.5703125" style="123" customWidth="1"/>
    <col min="10505" max="10505" width="14.85546875" style="123" customWidth="1"/>
    <col min="10506" max="10506" width="13.42578125" style="123" customWidth="1"/>
    <col min="10507" max="10507" width="20.5703125" style="123" customWidth="1"/>
    <col min="10508" max="10508" width="9.140625" style="123"/>
    <col min="10509" max="10509" width="9.42578125" style="123" bestFit="1" customWidth="1"/>
    <col min="10510" max="10510" width="9.5703125" style="123" bestFit="1" customWidth="1"/>
    <col min="10511" max="10754" width="9.140625" style="123"/>
    <col min="10755" max="10755" width="17.140625" style="123" customWidth="1"/>
    <col min="10756" max="10756" width="15.140625" style="123" customWidth="1"/>
    <col min="10757" max="10757" width="21.7109375" style="123" customWidth="1"/>
    <col min="10758" max="10758" width="14.7109375" style="123" customWidth="1"/>
    <col min="10759" max="10759" width="18.140625" style="123" customWidth="1"/>
    <col min="10760" max="10760" width="17.5703125" style="123" customWidth="1"/>
    <col min="10761" max="10761" width="14.85546875" style="123" customWidth="1"/>
    <col min="10762" max="10762" width="13.42578125" style="123" customWidth="1"/>
    <col min="10763" max="10763" width="20.5703125" style="123" customWidth="1"/>
    <col min="10764" max="10764" width="9.140625" style="123"/>
    <col min="10765" max="10765" width="9.42578125" style="123" bestFit="1" customWidth="1"/>
    <col min="10766" max="10766" width="9.5703125" style="123" bestFit="1" customWidth="1"/>
    <col min="10767" max="11010" width="9.140625" style="123"/>
    <col min="11011" max="11011" width="17.140625" style="123" customWidth="1"/>
    <col min="11012" max="11012" width="15.140625" style="123" customWidth="1"/>
    <col min="11013" max="11013" width="21.7109375" style="123" customWidth="1"/>
    <col min="11014" max="11014" width="14.7109375" style="123" customWidth="1"/>
    <col min="11015" max="11015" width="18.140625" style="123" customWidth="1"/>
    <col min="11016" max="11016" width="17.5703125" style="123" customWidth="1"/>
    <col min="11017" max="11017" width="14.85546875" style="123" customWidth="1"/>
    <col min="11018" max="11018" width="13.42578125" style="123" customWidth="1"/>
    <col min="11019" max="11019" width="20.5703125" style="123" customWidth="1"/>
    <col min="11020" max="11020" width="9.140625" style="123"/>
    <col min="11021" max="11021" width="9.42578125" style="123" bestFit="1" customWidth="1"/>
    <col min="11022" max="11022" width="9.5703125" style="123" bestFit="1" customWidth="1"/>
    <col min="11023" max="11266" width="9.140625" style="123"/>
    <col min="11267" max="11267" width="17.140625" style="123" customWidth="1"/>
    <col min="11268" max="11268" width="15.140625" style="123" customWidth="1"/>
    <col min="11269" max="11269" width="21.7109375" style="123" customWidth="1"/>
    <col min="11270" max="11270" width="14.7109375" style="123" customWidth="1"/>
    <col min="11271" max="11271" width="18.140625" style="123" customWidth="1"/>
    <col min="11272" max="11272" width="17.5703125" style="123" customWidth="1"/>
    <col min="11273" max="11273" width="14.85546875" style="123" customWidth="1"/>
    <col min="11274" max="11274" width="13.42578125" style="123" customWidth="1"/>
    <col min="11275" max="11275" width="20.5703125" style="123" customWidth="1"/>
    <col min="11276" max="11276" width="9.140625" style="123"/>
    <col min="11277" max="11277" width="9.42578125" style="123" bestFit="1" customWidth="1"/>
    <col min="11278" max="11278" width="9.5703125" style="123" bestFit="1" customWidth="1"/>
    <col min="11279" max="11522" width="9.140625" style="123"/>
    <col min="11523" max="11523" width="17.140625" style="123" customWidth="1"/>
    <col min="11524" max="11524" width="15.140625" style="123" customWidth="1"/>
    <col min="11525" max="11525" width="21.7109375" style="123" customWidth="1"/>
    <col min="11526" max="11526" width="14.7109375" style="123" customWidth="1"/>
    <col min="11527" max="11527" width="18.140625" style="123" customWidth="1"/>
    <col min="11528" max="11528" width="17.5703125" style="123" customWidth="1"/>
    <col min="11529" max="11529" width="14.85546875" style="123" customWidth="1"/>
    <col min="11530" max="11530" width="13.42578125" style="123" customWidth="1"/>
    <col min="11531" max="11531" width="20.5703125" style="123" customWidth="1"/>
    <col min="11532" max="11532" width="9.140625" style="123"/>
    <col min="11533" max="11533" width="9.42578125" style="123" bestFit="1" customWidth="1"/>
    <col min="11534" max="11534" width="9.5703125" style="123" bestFit="1" customWidth="1"/>
    <col min="11535" max="11778" width="9.140625" style="123"/>
    <col min="11779" max="11779" width="17.140625" style="123" customWidth="1"/>
    <col min="11780" max="11780" width="15.140625" style="123" customWidth="1"/>
    <col min="11781" max="11781" width="21.7109375" style="123" customWidth="1"/>
    <col min="11782" max="11782" width="14.7109375" style="123" customWidth="1"/>
    <col min="11783" max="11783" width="18.140625" style="123" customWidth="1"/>
    <col min="11784" max="11784" width="17.5703125" style="123" customWidth="1"/>
    <col min="11785" max="11785" width="14.85546875" style="123" customWidth="1"/>
    <col min="11786" max="11786" width="13.42578125" style="123" customWidth="1"/>
    <col min="11787" max="11787" width="20.5703125" style="123" customWidth="1"/>
    <col min="11788" max="11788" width="9.140625" style="123"/>
    <col min="11789" max="11789" width="9.42578125" style="123" bestFit="1" customWidth="1"/>
    <col min="11790" max="11790" width="9.5703125" style="123" bestFit="1" customWidth="1"/>
    <col min="11791" max="12034" width="9.140625" style="123"/>
    <col min="12035" max="12035" width="17.140625" style="123" customWidth="1"/>
    <col min="12036" max="12036" width="15.140625" style="123" customWidth="1"/>
    <col min="12037" max="12037" width="21.7109375" style="123" customWidth="1"/>
    <col min="12038" max="12038" width="14.7109375" style="123" customWidth="1"/>
    <col min="12039" max="12039" width="18.140625" style="123" customWidth="1"/>
    <col min="12040" max="12040" width="17.5703125" style="123" customWidth="1"/>
    <col min="12041" max="12041" width="14.85546875" style="123" customWidth="1"/>
    <col min="12042" max="12042" width="13.42578125" style="123" customWidth="1"/>
    <col min="12043" max="12043" width="20.5703125" style="123" customWidth="1"/>
    <col min="12044" max="12044" width="9.140625" style="123"/>
    <col min="12045" max="12045" width="9.42578125" style="123" bestFit="1" customWidth="1"/>
    <col min="12046" max="12046" width="9.5703125" style="123" bestFit="1" customWidth="1"/>
    <col min="12047" max="12290" width="9.140625" style="123"/>
    <col min="12291" max="12291" width="17.140625" style="123" customWidth="1"/>
    <col min="12292" max="12292" width="15.140625" style="123" customWidth="1"/>
    <col min="12293" max="12293" width="21.7109375" style="123" customWidth="1"/>
    <col min="12294" max="12294" width="14.7109375" style="123" customWidth="1"/>
    <col min="12295" max="12295" width="18.140625" style="123" customWidth="1"/>
    <col min="12296" max="12296" width="17.5703125" style="123" customWidth="1"/>
    <col min="12297" max="12297" width="14.85546875" style="123" customWidth="1"/>
    <col min="12298" max="12298" width="13.42578125" style="123" customWidth="1"/>
    <col min="12299" max="12299" width="20.5703125" style="123" customWidth="1"/>
    <col min="12300" max="12300" width="9.140625" style="123"/>
    <col min="12301" max="12301" width="9.42578125" style="123" bestFit="1" customWidth="1"/>
    <col min="12302" max="12302" width="9.5703125" style="123" bestFit="1" customWidth="1"/>
    <col min="12303" max="12546" width="9.140625" style="123"/>
    <col min="12547" max="12547" width="17.140625" style="123" customWidth="1"/>
    <col min="12548" max="12548" width="15.140625" style="123" customWidth="1"/>
    <col min="12549" max="12549" width="21.7109375" style="123" customWidth="1"/>
    <col min="12550" max="12550" width="14.7109375" style="123" customWidth="1"/>
    <col min="12551" max="12551" width="18.140625" style="123" customWidth="1"/>
    <col min="12552" max="12552" width="17.5703125" style="123" customWidth="1"/>
    <col min="12553" max="12553" width="14.85546875" style="123" customWidth="1"/>
    <col min="12554" max="12554" width="13.42578125" style="123" customWidth="1"/>
    <col min="12555" max="12555" width="20.5703125" style="123" customWidth="1"/>
    <col min="12556" max="12556" width="9.140625" style="123"/>
    <col min="12557" max="12557" width="9.42578125" style="123" bestFit="1" customWidth="1"/>
    <col min="12558" max="12558" width="9.5703125" style="123" bestFit="1" customWidth="1"/>
    <col min="12559" max="12802" width="9.140625" style="123"/>
    <col min="12803" max="12803" width="17.140625" style="123" customWidth="1"/>
    <col min="12804" max="12804" width="15.140625" style="123" customWidth="1"/>
    <col min="12805" max="12805" width="21.7109375" style="123" customWidth="1"/>
    <col min="12806" max="12806" width="14.7109375" style="123" customWidth="1"/>
    <col min="12807" max="12807" width="18.140625" style="123" customWidth="1"/>
    <col min="12808" max="12808" width="17.5703125" style="123" customWidth="1"/>
    <col min="12809" max="12809" width="14.85546875" style="123" customWidth="1"/>
    <col min="12810" max="12810" width="13.42578125" style="123" customWidth="1"/>
    <col min="12811" max="12811" width="20.5703125" style="123" customWidth="1"/>
    <col min="12812" max="12812" width="9.140625" style="123"/>
    <col min="12813" max="12813" width="9.42578125" style="123" bestFit="1" customWidth="1"/>
    <col min="12814" max="12814" width="9.5703125" style="123" bestFit="1" customWidth="1"/>
    <col min="12815" max="13058" width="9.140625" style="123"/>
    <col min="13059" max="13059" width="17.140625" style="123" customWidth="1"/>
    <col min="13060" max="13060" width="15.140625" style="123" customWidth="1"/>
    <col min="13061" max="13061" width="21.7109375" style="123" customWidth="1"/>
    <col min="13062" max="13062" width="14.7109375" style="123" customWidth="1"/>
    <col min="13063" max="13063" width="18.140625" style="123" customWidth="1"/>
    <col min="13064" max="13064" width="17.5703125" style="123" customWidth="1"/>
    <col min="13065" max="13065" width="14.85546875" style="123" customWidth="1"/>
    <col min="13066" max="13066" width="13.42578125" style="123" customWidth="1"/>
    <col min="13067" max="13067" width="20.5703125" style="123" customWidth="1"/>
    <col min="13068" max="13068" width="9.140625" style="123"/>
    <col min="13069" max="13069" width="9.42578125" style="123" bestFit="1" customWidth="1"/>
    <col min="13070" max="13070" width="9.5703125" style="123" bestFit="1" customWidth="1"/>
    <col min="13071" max="13314" width="9.140625" style="123"/>
    <col min="13315" max="13315" width="17.140625" style="123" customWidth="1"/>
    <col min="13316" max="13316" width="15.140625" style="123" customWidth="1"/>
    <col min="13317" max="13317" width="21.7109375" style="123" customWidth="1"/>
    <col min="13318" max="13318" width="14.7109375" style="123" customWidth="1"/>
    <col min="13319" max="13319" width="18.140625" style="123" customWidth="1"/>
    <col min="13320" max="13320" width="17.5703125" style="123" customWidth="1"/>
    <col min="13321" max="13321" width="14.85546875" style="123" customWidth="1"/>
    <col min="13322" max="13322" width="13.42578125" style="123" customWidth="1"/>
    <col min="13323" max="13323" width="20.5703125" style="123" customWidth="1"/>
    <col min="13324" max="13324" width="9.140625" style="123"/>
    <col min="13325" max="13325" width="9.42578125" style="123" bestFit="1" customWidth="1"/>
    <col min="13326" max="13326" width="9.5703125" style="123" bestFit="1" customWidth="1"/>
    <col min="13327" max="13570" width="9.140625" style="123"/>
    <col min="13571" max="13571" width="17.140625" style="123" customWidth="1"/>
    <col min="13572" max="13572" width="15.140625" style="123" customWidth="1"/>
    <col min="13573" max="13573" width="21.7109375" style="123" customWidth="1"/>
    <col min="13574" max="13574" width="14.7109375" style="123" customWidth="1"/>
    <col min="13575" max="13575" width="18.140625" style="123" customWidth="1"/>
    <col min="13576" max="13576" width="17.5703125" style="123" customWidth="1"/>
    <col min="13577" max="13577" width="14.85546875" style="123" customWidth="1"/>
    <col min="13578" max="13578" width="13.42578125" style="123" customWidth="1"/>
    <col min="13579" max="13579" width="20.5703125" style="123" customWidth="1"/>
    <col min="13580" max="13580" width="9.140625" style="123"/>
    <col min="13581" max="13581" width="9.42578125" style="123" bestFit="1" customWidth="1"/>
    <col min="13582" max="13582" width="9.5703125" style="123" bestFit="1" customWidth="1"/>
    <col min="13583" max="13826" width="9.140625" style="123"/>
    <col min="13827" max="13827" width="17.140625" style="123" customWidth="1"/>
    <col min="13828" max="13828" width="15.140625" style="123" customWidth="1"/>
    <col min="13829" max="13829" width="21.7109375" style="123" customWidth="1"/>
    <col min="13830" max="13830" width="14.7109375" style="123" customWidth="1"/>
    <col min="13831" max="13831" width="18.140625" style="123" customWidth="1"/>
    <col min="13832" max="13832" width="17.5703125" style="123" customWidth="1"/>
    <col min="13833" max="13833" width="14.85546875" style="123" customWidth="1"/>
    <col min="13834" max="13834" width="13.42578125" style="123" customWidth="1"/>
    <col min="13835" max="13835" width="20.5703125" style="123" customWidth="1"/>
    <col min="13836" max="13836" width="9.140625" style="123"/>
    <col min="13837" max="13837" width="9.42578125" style="123" bestFit="1" customWidth="1"/>
    <col min="13838" max="13838" width="9.5703125" style="123" bestFit="1" customWidth="1"/>
    <col min="13839" max="14082" width="9.140625" style="123"/>
    <col min="14083" max="14083" width="17.140625" style="123" customWidth="1"/>
    <col min="14084" max="14084" width="15.140625" style="123" customWidth="1"/>
    <col min="14085" max="14085" width="21.7109375" style="123" customWidth="1"/>
    <col min="14086" max="14086" width="14.7109375" style="123" customWidth="1"/>
    <col min="14087" max="14087" width="18.140625" style="123" customWidth="1"/>
    <col min="14088" max="14088" width="17.5703125" style="123" customWidth="1"/>
    <col min="14089" max="14089" width="14.85546875" style="123" customWidth="1"/>
    <col min="14090" max="14090" width="13.42578125" style="123" customWidth="1"/>
    <col min="14091" max="14091" width="20.5703125" style="123" customWidth="1"/>
    <col min="14092" max="14092" width="9.140625" style="123"/>
    <col min="14093" max="14093" width="9.42578125" style="123" bestFit="1" customWidth="1"/>
    <col min="14094" max="14094" width="9.5703125" style="123" bestFit="1" customWidth="1"/>
    <col min="14095" max="14338" width="9.140625" style="123"/>
    <col min="14339" max="14339" width="17.140625" style="123" customWidth="1"/>
    <col min="14340" max="14340" width="15.140625" style="123" customWidth="1"/>
    <col min="14341" max="14341" width="21.7109375" style="123" customWidth="1"/>
    <col min="14342" max="14342" width="14.7109375" style="123" customWidth="1"/>
    <col min="14343" max="14343" width="18.140625" style="123" customWidth="1"/>
    <col min="14344" max="14344" width="17.5703125" style="123" customWidth="1"/>
    <col min="14345" max="14345" width="14.85546875" style="123" customWidth="1"/>
    <col min="14346" max="14346" width="13.42578125" style="123" customWidth="1"/>
    <col min="14347" max="14347" width="20.5703125" style="123" customWidth="1"/>
    <col min="14348" max="14348" width="9.140625" style="123"/>
    <col min="14349" max="14349" width="9.42578125" style="123" bestFit="1" customWidth="1"/>
    <col min="14350" max="14350" width="9.5703125" style="123" bestFit="1" customWidth="1"/>
    <col min="14351" max="14594" width="9.140625" style="123"/>
    <col min="14595" max="14595" width="17.140625" style="123" customWidth="1"/>
    <col min="14596" max="14596" width="15.140625" style="123" customWidth="1"/>
    <col min="14597" max="14597" width="21.7109375" style="123" customWidth="1"/>
    <col min="14598" max="14598" width="14.7109375" style="123" customWidth="1"/>
    <col min="14599" max="14599" width="18.140625" style="123" customWidth="1"/>
    <col min="14600" max="14600" width="17.5703125" style="123" customWidth="1"/>
    <col min="14601" max="14601" width="14.85546875" style="123" customWidth="1"/>
    <col min="14602" max="14602" width="13.42578125" style="123" customWidth="1"/>
    <col min="14603" max="14603" width="20.5703125" style="123" customWidth="1"/>
    <col min="14604" max="14604" width="9.140625" style="123"/>
    <col min="14605" max="14605" width="9.42578125" style="123" bestFit="1" customWidth="1"/>
    <col min="14606" max="14606" width="9.5703125" style="123" bestFit="1" customWidth="1"/>
    <col min="14607" max="14850" width="9.140625" style="123"/>
    <col min="14851" max="14851" width="17.140625" style="123" customWidth="1"/>
    <col min="14852" max="14852" width="15.140625" style="123" customWidth="1"/>
    <col min="14853" max="14853" width="21.7109375" style="123" customWidth="1"/>
    <col min="14854" max="14854" width="14.7109375" style="123" customWidth="1"/>
    <col min="14855" max="14855" width="18.140625" style="123" customWidth="1"/>
    <col min="14856" max="14856" width="17.5703125" style="123" customWidth="1"/>
    <col min="14857" max="14857" width="14.85546875" style="123" customWidth="1"/>
    <col min="14858" max="14858" width="13.42578125" style="123" customWidth="1"/>
    <col min="14859" max="14859" width="20.5703125" style="123" customWidth="1"/>
    <col min="14860" max="14860" width="9.140625" style="123"/>
    <col min="14861" max="14861" width="9.42578125" style="123" bestFit="1" customWidth="1"/>
    <col min="14862" max="14862" width="9.5703125" style="123" bestFit="1" customWidth="1"/>
    <col min="14863" max="15106" width="9.140625" style="123"/>
    <col min="15107" max="15107" width="17.140625" style="123" customWidth="1"/>
    <col min="15108" max="15108" width="15.140625" style="123" customWidth="1"/>
    <col min="15109" max="15109" width="21.7109375" style="123" customWidth="1"/>
    <col min="15110" max="15110" width="14.7109375" style="123" customWidth="1"/>
    <col min="15111" max="15111" width="18.140625" style="123" customWidth="1"/>
    <col min="15112" max="15112" width="17.5703125" style="123" customWidth="1"/>
    <col min="15113" max="15113" width="14.85546875" style="123" customWidth="1"/>
    <col min="15114" max="15114" width="13.42578125" style="123" customWidth="1"/>
    <col min="15115" max="15115" width="20.5703125" style="123" customWidth="1"/>
    <col min="15116" max="15116" width="9.140625" style="123"/>
    <col min="15117" max="15117" width="9.42578125" style="123" bestFit="1" customWidth="1"/>
    <col min="15118" max="15118" width="9.5703125" style="123" bestFit="1" customWidth="1"/>
    <col min="15119" max="15362" width="9.140625" style="123"/>
    <col min="15363" max="15363" width="17.140625" style="123" customWidth="1"/>
    <col min="15364" max="15364" width="15.140625" style="123" customWidth="1"/>
    <col min="15365" max="15365" width="21.7109375" style="123" customWidth="1"/>
    <col min="15366" max="15366" width="14.7109375" style="123" customWidth="1"/>
    <col min="15367" max="15367" width="18.140625" style="123" customWidth="1"/>
    <col min="15368" max="15368" width="17.5703125" style="123" customWidth="1"/>
    <col min="15369" max="15369" width="14.85546875" style="123" customWidth="1"/>
    <col min="15370" max="15370" width="13.42578125" style="123" customWidth="1"/>
    <col min="15371" max="15371" width="20.5703125" style="123" customWidth="1"/>
    <col min="15372" max="15372" width="9.140625" style="123"/>
    <col min="15373" max="15373" width="9.42578125" style="123" bestFit="1" customWidth="1"/>
    <col min="15374" max="15374" width="9.5703125" style="123" bestFit="1" customWidth="1"/>
    <col min="15375" max="15618" width="9.140625" style="123"/>
    <col min="15619" max="15619" width="17.140625" style="123" customWidth="1"/>
    <col min="15620" max="15620" width="15.140625" style="123" customWidth="1"/>
    <col min="15621" max="15621" width="21.7109375" style="123" customWidth="1"/>
    <col min="15622" max="15622" width="14.7109375" style="123" customWidth="1"/>
    <col min="15623" max="15623" width="18.140625" style="123" customWidth="1"/>
    <col min="15624" max="15624" width="17.5703125" style="123" customWidth="1"/>
    <col min="15625" max="15625" width="14.85546875" style="123" customWidth="1"/>
    <col min="15626" max="15626" width="13.42578125" style="123" customWidth="1"/>
    <col min="15627" max="15627" width="20.5703125" style="123" customWidth="1"/>
    <col min="15628" max="15628" width="9.140625" style="123"/>
    <col min="15629" max="15629" width="9.42578125" style="123" bestFit="1" customWidth="1"/>
    <col min="15630" max="15630" width="9.5703125" style="123" bestFit="1" customWidth="1"/>
    <col min="15631" max="15874" width="9.140625" style="123"/>
    <col min="15875" max="15875" width="17.140625" style="123" customWidth="1"/>
    <col min="15876" max="15876" width="15.140625" style="123" customWidth="1"/>
    <col min="15877" max="15877" width="21.7109375" style="123" customWidth="1"/>
    <col min="15878" max="15878" width="14.7109375" style="123" customWidth="1"/>
    <col min="15879" max="15879" width="18.140625" style="123" customWidth="1"/>
    <col min="15880" max="15880" width="17.5703125" style="123" customWidth="1"/>
    <col min="15881" max="15881" width="14.85546875" style="123" customWidth="1"/>
    <col min="15882" max="15882" width="13.42578125" style="123" customWidth="1"/>
    <col min="15883" max="15883" width="20.5703125" style="123" customWidth="1"/>
    <col min="15884" max="15884" width="9.140625" style="123"/>
    <col min="15885" max="15885" width="9.42578125" style="123" bestFit="1" customWidth="1"/>
    <col min="15886" max="15886" width="9.5703125" style="123" bestFit="1" customWidth="1"/>
    <col min="15887" max="16130" width="9.140625" style="123"/>
    <col min="16131" max="16131" width="17.140625" style="123" customWidth="1"/>
    <col min="16132" max="16132" width="15.140625" style="123" customWidth="1"/>
    <col min="16133" max="16133" width="21.7109375" style="123" customWidth="1"/>
    <col min="16134" max="16134" width="14.7109375" style="123" customWidth="1"/>
    <col min="16135" max="16135" width="18.140625" style="123" customWidth="1"/>
    <col min="16136" max="16136" width="17.5703125" style="123" customWidth="1"/>
    <col min="16137" max="16137" width="14.85546875" style="123" customWidth="1"/>
    <col min="16138" max="16138" width="13.42578125" style="123" customWidth="1"/>
    <col min="16139" max="16139" width="20.5703125" style="123" customWidth="1"/>
    <col min="16140" max="16140" width="9.140625" style="123"/>
    <col min="16141" max="16141" width="9.42578125" style="123" bestFit="1" customWidth="1"/>
    <col min="16142" max="16142" width="9.5703125" style="123" bestFit="1" customWidth="1"/>
    <col min="16143" max="16384" width="9.140625" style="123"/>
  </cols>
  <sheetData>
    <row r="1" spans="1:11" x14ac:dyDescent="0.25">
      <c r="A1" s="1080" t="s">
        <v>249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</row>
    <row r="2" spans="1:11" x14ac:dyDescent="0.25">
      <c r="A2" s="535"/>
      <c r="B2" s="535"/>
      <c r="C2" s="535"/>
      <c r="D2" s="535"/>
      <c r="E2" s="535"/>
      <c r="F2" s="535"/>
      <c r="G2" s="535"/>
      <c r="H2" s="535"/>
      <c r="I2" s="535"/>
      <c r="J2" s="535"/>
      <c r="K2" s="535"/>
    </row>
    <row r="3" spans="1:11" ht="36.75" customHeight="1" x14ac:dyDescent="0.25">
      <c r="A3" s="1081" t="s">
        <v>805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</row>
    <row r="6" spans="1:11" s="1118" customFormat="1" ht="34.5" customHeight="1" x14ac:dyDescent="0.25">
      <c r="A6" s="1117" t="s">
        <v>63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</row>
    <row r="7" spans="1:11" s="1118" customFormat="1" ht="34.5" customHeight="1" x14ac:dyDescent="0.25">
      <c r="A7" s="1434" t="s">
        <v>110</v>
      </c>
      <c r="B7" s="1434"/>
      <c r="C7" s="1434"/>
      <c r="D7" s="1434"/>
      <c r="E7" s="1434"/>
      <c r="F7" s="1434"/>
      <c r="G7" s="1434"/>
      <c r="H7" s="1434"/>
      <c r="I7" s="1434"/>
      <c r="J7" s="1434"/>
      <c r="K7" s="1434"/>
    </row>
    <row r="8" spans="1:11" s="1118" customFormat="1" ht="34.5" customHeight="1" thickBot="1" x14ac:dyDescent="0.3">
      <c r="A8" s="1435"/>
      <c r="B8" s="1435"/>
      <c r="C8" s="1435"/>
      <c r="D8" s="1435"/>
      <c r="E8" s="1435"/>
      <c r="F8" s="1435"/>
      <c r="G8" s="1435"/>
      <c r="H8" s="1435"/>
      <c r="I8" s="1435"/>
      <c r="J8" s="1435"/>
      <c r="K8" s="1435"/>
    </row>
    <row r="9" spans="1:11" s="1118" customFormat="1" ht="34.5" customHeight="1" x14ac:dyDescent="0.25">
      <c r="A9" s="1326" t="s">
        <v>65</v>
      </c>
      <c r="B9" s="1327"/>
      <c r="C9" s="1327"/>
      <c r="D9" s="728" t="s">
        <v>41</v>
      </c>
      <c r="E9" s="728"/>
      <c r="F9" s="728"/>
      <c r="G9" s="728"/>
      <c r="H9" s="728"/>
      <c r="I9" s="728"/>
      <c r="J9" s="728"/>
      <c r="K9" s="728"/>
    </row>
    <row r="10" spans="1:11" x14ac:dyDescent="0.25">
      <c r="A10" s="1328"/>
      <c r="B10" s="1329"/>
      <c r="C10" s="1329"/>
      <c r="D10" s="1202" t="s">
        <v>132</v>
      </c>
      <c r="E10" s="1202"/>
      <c r="F10" s="1202"/>
      <c r="G10" s="1202"/>
      <c r="H10" s="1202" t="s">
        <v>133</v>
      </c>
      <c r="I10" s="1202"/>
      <c r="J10" s="1202"/>
      <c r="K10" s="1202"/>
    </row>
    <row r="11" spans="1:11" ht="39.75" customHeight="1" thickBot="1" x14ac:dyDescent="0.3">
      <c r="A11" s="1330"/>
      <c r="B11" s="1331"/>
      <c r="C11" s="1332"/>
      <c r="D11" s="23" t="s">
        <v>458</v>
      </c>
      <c r="E11" s="23" t="s">
        <v>16</v>
      </c>
      <c r="F11" s="23" t="s">
        <v>17</v>
      </c>
      <c r="G11" s="23" t="s">
        <v>7</v>
      </c>
      <c r="H11" s="23" t="s">
        <v>458</v>
      </c>
      <c r="I11" s="23" t="s">
        <v>16</v>
      </c>
      <c r="J11" s="23" t="s">
        <v>17</v>
      </c>
      <c r="K11" s="1221" t="s">
        <v>7</v>
      </c>
    </row>
    <row r="12" spans="1:11" ht="16.5" customHeight="1" x14ac:dyDescent="0.25">
      <c r="A12" s="681" t="s">
        <v>68</v>
      </c>
      <c r="B12" s="682"/>
      <c r="C12" s="665" t="s">
        <v>38</v>
      </c>
      <c r="D12" s="666"/>
      <c r="E12" s="666"/>
      <c r="F12" s="666"/>
      <c r="G12" s="666"/>
      <c r="H12" s="666"/>
      <c r="I12" s="666"/>
      <c r="J12" s="666"/>
      <c r="K12" s="667"/>
    </row>
    <row r="13" spans="1:11" x14ac:dyDescent="0.25">
      <c r="A13" s="683"/>
      <c r="B13" s="684"/>
      <c r="C13" s="1295" t="s">
        <v>402</v>
      </c>
      <c r="D13" s="1296"/>
      <c r="E13" s="1296"/>
      <c r="F13" s="1296"/>
      <c r="G13" s="1297"/>
      <c r="H13" s="1297"/>
      <c r="I13" s="1297"/>
      <c r="J13" s="1297"/>
      <c r="K13" s="1298"/>
    </row>
    <row r="14" spans="1:11" ht="21" customHeight="1" x14ac:dyDescent="0.25">
      <c r="A14" s="1119">
        <v>1047</v>
      </c>
      <c r="B14" s="653" t="s">
        <v>1163</v>
      </c>
      <c r="C14" s="665" t="s">
        <v>72</v>
      </c>
      <c r="D14" s="666"/>
      <c r="E14" s="666"/>
      <c r="F14" s="666"/>
      <c r="G14" s="666"/>
      <c r="H14" s="666"/>
      <c r="I14" s="666"/>
      <c r="J14" s="666"/>
      <c r="K14" s="667"/>
    </row>
    <row r="15" spans="1:11" ht="18.75" customHeight="1" thickBot="1" x14ac:dyDescent="0.3">
      <c r="A15" s="1119"/>
      <c r="B15" s="653"/>
      <c r="C15" s="785" t="s">
        <v>166</v>
      </c>
      <c r="D15" s="786"/>
      <c r="E15" s="786"/>
      <c r="F15" s="786"/>
      <c r="G15" s="786"/>
      <c r="H15" s="786"/>
      <c r="I15" s="786"/>
      <c r="J15" s="786"/>
      <c r="K15" s="787"/>
    </row>
    <row r="16" spans="1:11" ht="60" customHeight="1" thickBot="1" x14ac:dyDescent="0.3">
      <c r="A16" s="768" t="s">
        <v>114</v>
      </c>
      <c r="B16" s="769"/>
      <c r="C16" s="530" t="s">
        <v>115</v>
      </c>
      <c r="D16" s="1121">
        <v>2</v>
      </c>
      <c r="E16" s="1121">
        <v>2</v>
      </c>
      <c r="F16" s="1121">
        <v>2</v>
      </c>
      <c r="G16" s="1121">
        <v>2</v>
      </c>
      <c r="H16" s="527"/>
      <c r="I16" s="527"/>
      <c r="J16" s="527"/>
      <c r="K16" s="525"/>
    </row>
    <row r="17" spans="1:11" ht="25.5" customHeight="1" thickBot="1" x14ac:dyDescent="0.3">
      <c r="A17" s="768" t="s">
        <v>116</v>
      </c>
      <c r="B17" s="769"/>
      <c r="C17" s="530"/>
      <c r="D17" s="526" t="s">
        <v>74</v>
      </c>
      <c r="E17" s="526" t="s">
        <v>74</v>
      </c>
      <c r="F17" s="526" t="s">
        <v>74</v>
      </c>
      <c r="G17" s="526" t="s">
        <v>74</v>
      </c>
      <c r="H17" s="94">
        <f>SUM(Tavush!C37:C38)</f>
        <v>9800</v>
      </c>
      <c r="I17" s="94">
        <f>SUM(Tavush!D37:D38)</f>
        <v>39200</v>
      </c>
      <c r="J17" s="94">
        <f>SUM(Tavush!E37:E38)</f>
        <v>39200</v>
      </c>
      <c r="K17" s="94">
        <f>SUM(Tavush!F37:F38)</f>
        <v>39200</v>
      </c>
    </row>
    <row r="18" spans="1:11" ht="36" customHeight="1" thickBot="1" x14ac:dyDescent="0.3">
      <c r="A18" s="768" t="s">
        <v>117</v>
      </c>
      <c r="B18" s="627"/>
      <c r="C18" s="769"/>
      <c r="D18" s="532"/>
      <c r="E18" s="532"/>
      <c r="F18" s="532"/>
      <c r="G18" s="526"/>
      <c r="H18" s="527"/>
      <c r="I18" s="527"/>
      <c r="J18" s="527"/>
      <c r="K18" s="525"/>
    </row>
    <row r="19" spans="1:11" ht="17.25" customHeight="1" x14ac:dyDescent="0.25">
      <c r="A19" s="770" t="s">
        <v>118</v>
      </c>
      <c r="B19" s="771"/>
      <c r="C19" s="771"/>
      <c r="D19" s="771"/>
      <c r="E19" s="771"/>
      <c r="F19" s="771"/>
      <c r="G19" s="771"/>
      <c r="H19" s="771"/>
      <c r="I19" s="771"/>
      <c r="J19" s="771"/>
      <c r="K19" s="772"/>
    </row>
    <row r="20" spans="1:11" ht="16.5" customHeight="1" thickBot="1" x14ac:dyDescent="0.3">
      <c r="A20" s="618" t="s">
        <v>190</v>
      </c>
      <c r="B20" s="619"/>
      <c r="C20" s="619"/>
      <c r="D20" s="619"/>
      <c r="E20" s="619"/>
      <c r="F20" s="619"/>
      <c r="G20" s="619"/>
      <c r="H20" s="619"/>
      <c r="I20" s="619"/>
      <c r="J20" s="619"/>
      <c r="K20" s="620"/>
    </row>
    <row r="21" spans="1:11" ht="17.25" customHeight="1" x14ac:dyDescent="0.25">
      <c r="A21" s="631" t="s">
        <v>80</v>
      </c>
      <c r="B21" s="632"/>
      <c r="C21" s="632"/>
      <c r="D21" s="632"/>
      <c r="E21" s="632"/>
      <c r="F21" s="632"/>
      <c r="G21" s="632"/>
      <c r="H21" s="633"/>
      <c r="I21" s="633"/>
      <c r="J21" s="633"/>
      <c r="K21" s="634"/>
    </row>
    <row r="22" spans="1:11" ht="25.5" customHeight="1" thickBot="1" x14ac:dyDescent="0.35">
      <c r="A22" s="1122" t="s">
        <v>1176</v>
      </c>
      <c r="B22" s="1123"/>
      <c r="C22" s="1123"/>
      <c r="D22" s="1123"/>
      <c r="E22" s="1123"/>
      <c r="F22" s="1123"/>
      <c r="G22" s="1123"/>
      <c r="H22" s="1123"/>
      <c r="I22" s="1123"/>
      <c r="J22" s="1123"/>
      <c r="K22" s="1124"/>
    </row>
    <row r="23" spans="1:11" ht="16.5" customHeight="1" x14ac:dyDescent="0.25">
      <c r="A23" s="1195" t="s">
        <v>81</v>
      </c>
      <c r="B23" s="1195"/>
      <c r="C23" s="1195"/>
      <c r="D23" s="1195"/>
      <c r="E23" s="1195"/>
      <c r="F23" s="1195"/>
      <c r="G23" s="1195"/>
      <c r="H23" s="1196"/>
      <c r="I23" s="1196"/>
      <c r="J23" s="1196"/>
      <c r="K23" s="1195"/>
    </row>
    <row r="24" spans="1:11" ht="45.75" customHeight="1" thickBot="1" x14ac:dyDescent="0.35">
      <c r="A24" s="1122" t="s">
        <v>1177</v>
      </c>
      <c r="B24" s="1123"/>
      <c r="C24" s="1123"/>
      <c r="D24" s="1123"/>
      <c r="E24" s="1123"/>
      <c r="F24" s="1123"/>
      <c r="G24" s="1123"/>
      <c r="H24" s="1123"/>
      <c r="I24" s="1123"/>
      <c r="J24" s="1123"/>
      <c r="K24" s="1124"/>
    </row>
    <row r="25" spans="1:11" ht="18" customHeight="1" x14ac:dyDescent="0.25">
      <c r="A25" s="681" t="s">
        <v>68</v>
      </c>
      <c r="B25" s="682"/>
      <c r="C25" s="685" t="s">
        <v>38</v>
      </c>
      <c r="D25" s="686"/>
      <c r="E25" s="686"/>
      <c r="F25" s="686"/>
      <c r="G25" s="686"/>
      <c r="H25" s="686"/>
      <c r="I25" s="686"/>
      <c r="J25" s="686"/>
      <c r="K25" s="687"/>
    </row>
    <row r="26" spans="1:11" ht="18" customHeight="1" x14ac:dyDescent="0.25">
      <c r="A26" s="683"/>
      <c r="B26" s="684"/>
      <c r="C26" s="781" t="s">
        <v>801</v>
      </c>
      <c r="D26" s="782"/>
      <c r="E26" s="782"/>
      <c r="F26" s="782"/>
      <c r="G26" s="782"/>
      <c r="H26" s="782"/>
      <c r="I26" s="782"/>
      <c r="J26" s="782"/>
      <c r="K26" s="783"/>
    </row>
    <row r="27" spans="1:11" ht="22.5" customHeight="1" x14ac:dyDescent="0.25">
      <c r="A27" s="1119">
        <v>1047</v>
      </c>
      <c r="B27" s="653" t="s">
        <v>1164</v>
      </c>
      <c r="C27" s="665" t="s">
        <v>72</v>
      </c>
      <c r="D27" s="666"/>
      <c r="E27" s="666"/>
      <c r="F27" s="666"/>
      <c r="G27" s="666"/>
      <c r="H27" s="666"/>
      <c r="I27" s="666"/>
      <c r="J27" s="666"/>
      <c r="K27" s="667"/>
    </row>
    <row r="28" spans="1:11" ht="38.25" customHeight="1" thickBot="1" x14ac:dyDescent="0.3">
      <c r="A28" s="1119"/>
      <c r="B28" s="653"/>
      <c r="C28" s="785" t="s">
        <v>1198</v>
      </c>
      <c r="D28" s="786"/>
      <c r="E28" s="786"/>
      <c r="F28" s="786"/>
      <c r="G28" s="786"/>
      <c r="H28" s="786"/>
      <c r="I28" s="786"/>
      <c r="J28" s="786"/>
      <c r="K28" s="787"/>
    </row>
    <row r="29" spans="1:11" ht="56.25" customHeight="1" thickBot="1" x14ac:dyDescent="0.3">
      <c r="A29" s="768" t="s">
        <v>114</v>
      </c>
      <c r="B29" s="769"/>
      <c r="C29" s="530" t="s">
        <v>115</v>
      </c>
      <c r="D29" s="1120">
        <v>1</v>
      </c>
      <c r="E29" s="1120">
        <v>1</v>
      </c>
      <c r="F29" s="1120">
        <v>1</v>
      </c>
      <c r="G29" s="1120">
        <v>1</v>
      </c>
      <c r="H29" s="1121"/>
      <c r="I29" s="1121"/>
      <c r="J29" s="1121"/>
      <c r="K29" s="525"/>
    </row>
    <row r="30" spans="1:11" ht="34.5" customHeight="1" thickBot="1" x14ac:dyDescent="0.3">
      <c r="A30" s="768" t="s">
        <v>116</v>
      </c>
      <c r="B30" s="769"/>
      <c r="C30" s="530"/>
      <c r="D30" s="526" t="s">
        <v>74</v>
      </c>
      <c r="E30" s="526" t="s">
        <v>74</v>
      </c>
      <c r="F30" s="526" t="s">
        <v>74</v>
      </c>
      <c r="G30" s="526" t="s">
        <v>74</v>
      </c>
      <c r="H30" s="109">
        <f>SUM(Tavush!C41)</f>
        <v>1000</v>
      </c>
      <c r="I30" s="109">
        <f>SUM(Tavush!D41)</f>
        <v>1000</v>
      </c>
      <c r="J30" s="109">
        <f>SUM(Tavush!E41)</f>
        <v>1000</v>
      </c>
      <c r="K30" s="109">
        <f>SUM(Tavush!F41)</f>
        <v>1000</v>
      </c>
    </row>
    <row r="31" spans="1:11" ht="31.5" customHeight="1" thickBot="1" x14ac:dyDescent="0.3">
      <c r="A31" s="768" t="s">
        <v>117</v>
      </c>
      <c r="B31" s="627"/>
      <c r="C31" s="769"/>
      <c r="D31" s="532"/>
      <c r="E31" s="532"/>
      <c r="F31" s="532"/>
      <c r="G31" s="526"/>
      <c r="H31" s="527"/>
      <c r="I31" s="527"/>
      <c r="J31" s="527"/>
      <c r="K31" s="525"/>
    </row>
    <row r="32" spans="1:11" ht="30" customHeight="1" x14ac:dyDescent="0.25">
      <c r="A32" s="770" t="s">
        <v>118</v>
      </c>
      <c r="B32" s="771"/>
      <c r="C32" s="771"/>
      <c r="D32" s="771"/>
      <c r="E32" s="771"/>
      <c r="F32" s="771"/>
      <c r="G32" s="771"/>
      <c r="H32" s="771"/>
      <c r="I32" s="771"/>
      <c r="J32" s="771"/>
      <c r="K32" s="772"/>
    </row>
    <row r="33" spans="1:11" ht="23.25" customHeight="1" thickBot="1" x14ac:dyDescent="0.3">
      <c r="A33" s="618" t="s">
        <v>363</v>
      </c>
      <c r="B33" s="619"/>
      <c r="C33" s="619"/>
      <c r="D33" s="619"/>
      <c r="E33" s="619"/>
      <c r="F33" s="619"/>
      <c r="G33" s="619"/>
      <c r="H33" s="619"/>
      <c r="I33" s="619"/>
      <c r="J33" s="619"/>
      <c r="K33" s="620"/>
    </row>
    <row r="34" spans="1:11" ht="26.25" customHeight="1" x14ac:dyDescent="0.25">
      <c r="A34" s="631" t="s">
        <v>80</v>
      </c>
      <c r="B34" s="632"/>
      <c r="C34" s="632"/>
      <c r="D34" s="632"/>
      <c r="E34" s="632"/>
      <c r="F34" s="632"/>
      <c r="G34" s="632"/>
      <c r="H34" s="633"/>
      <c r="I34" s="633"/>
      <c r="J34" s="633"/>
      <c r="K34" s="634"/>
    </row>
    <row r="35" spans="1:11" ht="20.25" customHeight="1" thickBot="1" x14ac:dyDescent="0.35">
      <c r="A35" s="1122" t="s">
        <v>1176</v>
      </c>
      <c r="B35" s="1123"/>
      <c r="C35" s="1123"/>
      <c r="D35" s="1123"/>
      <c r="E35" s="1123"/>
      <c r="F35" s="1123"/>
      <c r="G35" s="1123"/>
      <c r="H35" s="1123"/>
      <c r="I35" s="1123"/>
      <c r="J35" s="1123"/>
      <c r="K35" s="1124"/>
    </row>
    <row r="36" spans="1:11" ht="18" customHeight="1" x14ac:dyDescent="0.25">
      <c r="A36" s="631" t="s">
        <v>81</v>
      </c>
      <c r="B36" s="632"/>
      <c r="C36" s="632"/>
      <c r="D36" s="632"/>
      <c r="E36" s="632"/>
      <c r="F36" s="632"/>
      <c r="G36" s="632"/>
      <c r="H36" s="633"/>
      <c r="I36" s="633"/>
      <c r="J36" s="633"/>
      <c r="K36" s="634"/>
    </row>
    <row r="37" spans="1:11" ht="45" customHeight="1" thickBot="1" x14ac:dyDescent="0.35">
      <c r="A37" s="1122" t="s">
        <v>1177</v>
      </c>
      <c r="B37" s="1123"/>
      <c r="C37" s="1123"/>
      <c r="D37" s="1123"/>
      <c r="E37" s="1123"/>
      <c r="F37" s="1123"/>
      <c r="G37" s="1123"/>
      <c r="H37" s="1123"/>
      <c r="I37" s="1123"/>
      <c r="J37" s="1123"/>
      <c r="K37" s="1124"/>
    </row>
    <row r="38" spans="1:11" ht="15.75" customHeight="1" x14ac:dyDescent="0.25">
      <c r="A38" s="1125" t="s">
        <v>68</v>
      </c>
      <c r="B38" s="1126"/>
      <c r="C38" s="685" t="s">
        <v>38</v>
      </c>
      <c r="D38" s="686"/>
      <c r="E38" s="686"/>
      <c r="F38" s="686"/>
      <c r="G38" s="686"/>
      <c r="H38" s="686"/>
      <c r="I38" s="686"/>
      <c r="J38" s="686"/>
      <c r="K38" s="687"/>
    </row>
    <row r="39" spans="1:11" ht="15.75" customHeight="1" x14ac:dyDescent="0.25">
      <c r="A39" s="1127"/>
      <c r="B39" s="1128"/>
      <c r="C39" s="781" t="s">
        <v>433</v>
      </c>
      <c r="D39" s="782"/>
      <c r="E39" s="782"/>
      <c r="F39" s="782"/>
      <c r="G39" s="782"/>
      <c r="H39" s="782"/>
      <c r="I39" s="782"/>
      <c r="J39" s="782"/>
      <c r="K39" s="783"/>
    </row>
    <row r="40" spans="1:11" ht="15.75" customHeight="1" x14ac:dyDescent="0.25">
      <c r="A40" s="1119">
        <v>1047</v>
      </c>
      <c r="B40" s="653" t="s">
        <v>1165</v>
      </c>
      <c r="C40" s="665" t="s">
        <v>72</v>
      </c>
      <c r="D40" s="666"/>
      <c r="E40" s="666"/>
      <c r="F40" s="666"/>
      <c r="G40" s="666"/>
      <c r="H40" s="666"/>
      <c r="I40" s="666"/>
      <c r="J40" s="666"/>
      <c r="K40" s="667"/>
    </row>
    <row r="41" spans="1:11" ht="15.75" customHeight="1" thickBot="1" x14ac:dyDescent="0.3">
      <c r="A41" s="1119"/>
      <c r="B41" s="653"/>
      <c r="C41" s="785" t="s">
        <v>884</v>
      </c>
      <c r="D41" s="786"/>
      <c r="E41" s="786"/>
      <c r="F41" s="786"/>
      <c r="G41" s="786"/>
      <c r="H41" s="786"/>
      <c r="I41" s="786"/>
      <c r="J41" s="786"/>
      <c r="K41" s="787"/>
    </row>
    <row r="42" spans="1:11" ht="15.75" customHeight="1" thickBot="1" x14ac:dyDescent="0.3">
      <c r="A42" s="768" t="s">
        <v>114</v>
      </c>
      <c r="B42" s="769"/>
      <c r="C42" s="530" t="s">
        <v>115</v>
      </c>
      <c r="D42" s="523">
        <v>4</v>
      </c>
      <c r="E42" s="523">
        <v>4</v>
      </c>
      <c r="F42" s="523">
        <v>4</v>
      </c>
      <c r="G42" s="523">
        <v>4</v>
      </c>
      <c r="H42" s="524"/>
      <c r="I42" s="524"/>
      <c r="J42" s="524"/>
      <c r="K42" s="525"/>
    </row>
    <row r="43" spans="1:11" ht="26.25" customHeight="1" thickBot="1" x14ac:dyDescent="0.3">
      <c r="A43" s="768" t="s">
        <v>116</v>
      </c>
      <c r="B43" s="769"/>
      <c r="C43" s="530"/>
      <c r="D43" s="526" t="s">
        <v>74</v>
      </c>
      <c r="E43" s="526" t="s">
        <v>74</v>
      </c>
      <c r="F43" s="526" t="s">
        <v>74</v>
      </c>
      <c r="G43" s="526" t="s">
        <v>74</v>
      </c>
      <c r="H43" s="94">
        <f>SUM(Tavush!C44:C47)</f>
        <v>8000</v>
      </c>
      <c r="I43" s="94">
        <f>SUM(Tavush!D44:D47)</f>
        <v>8000</v>
      </c>
      <c r="J43" s="94">
        <f>SUM(Tavush!E44:E47)</f>
        <v>8000</v>
      </c>
      <c r="K43" s="94">
        <f>SUM(Tavush!F44:F47)</f>
        <v>8000</v>
      </c>
    </row>
    <row r="44" spans="1:11" ht="22.5" customHeight="1" thickBot="1" x14ac:dyDescent="0.3">
      <c r="A44" s="768" t="s">
        <v>117</v>
      </c>
      <c r="B44" s="627"/>
      <c r="C44" s="769"/>
      <c r="D44" s="532"/>
      <c r="E44" s="532"/>
      <c r="F44" s="532"/>
      <c r="G44" s="526"/>
      <c r="H44" s="527"/>
      <c r="I44" s="527"/>
      <c r="J44" s="527"/>
      <c r="K44" s="525"/>
    </row>
    <row r="45" spans="1:11" ht="23.25" customHeight="1" x14ac:dyDescent="0.25">
      <c r="A45" s="770" t="s">
        <v>118</v>
      </c>
      <c r="B45" s="771"/>
      <c r="C45" s="771"/>
      <c r="D45" s="771"/>
      <c r="E45" s="771"/>
      <c r="F45" s="771"/>
      <c r="G45" s="771"/>
      <c r="H45" s="771"/>
      <c r="I45" s="771"/>
      <c r="J45" s="771"/>
      <c r="K45" s="772"/>
    </row>
    <row r="46" spans="1:11" ht="32.25" customHeight="1" thickBot="1" x14ac:dyDescent="0.3">
      <c r="A46" s="618" t="s">
        <v>363</v>
      </c>
      <c r="B46" s="619"/>
      <c r="C46" s="619"/>
      <c r="D46" s="619"/>
      <c r="E46" s="619"/>
      <c r="F46" s="619"/>
      <c r="G46" s="619"/>
      <c r="H46" s="619"/>
      <c r="I46" s="619"/>
      <c r="J46" s="619"/>
      <c r="K46" s="620"/>
    </row>
    <row r="47" spans="1:11" ht="15.75" customHeight="1" x14ac:dyDescent="0.25">
      <c r="A47" s="615" t="s">
        <v>80</v>
      </c>
      <c r="B47" s="616"/>
      <c r="C47" s="616"/>
      <c r="D47" s="616"/>
      <c r="E47" s="616"/>
      <c r="F47" s="616"/>
      <c r="G47" s="616"/>
      <c r="H47" s="616"/>
      <c r="I47" s="616"/>
      <c r="J47" s="616"/>
      <c r="K47" s="617"/>
    </row>
    <row r="48" spans="1:11" ht="33" customHeight="1" thickBot="1" x14ac:dyDescent="0.35">
      <c r="A48" s="1122" t="s">
        <v>1176</v>
      </c>
      <c r="B48" s="1123"/>
      <c r="C48" s="1123"/>
      <c r="D48" s="1123"/>
      <c r="E48" s="1123"/>
      <c r="F48" s="1123"/>
      <c r="G48" s="1123"/>
      <c r="H48" s="1123"/>
      <c r="I48" s="1123"/>
      <c r="J48" s="1123"/>
      <c r="K48" s="1124"/>
    </row>
    <row r="49" spans="1:11" ht="15.75" customHeight="1" x14ac:dyDescent="0.25">
      <c r="A49" s="615" t="s">
        <v>81</v>
      </c>
      <c r="B49" s="616"/>
      <c r="C49" s="616"/>
      <c r="D49" s="616"/>
      <c r="E49" s="616"/>
      <c r="F49" s="616"/>
      <c r="G49" s="616"/>
      <c r="H49" s="616"/>
      <c r="I49" s="616"/>
      <c r="J49" s="616"/>
      <c r="K49" s="617"/>
    </row>
    <row r="50" spans="1:11" ht="42" customHeight="1" thickBot="1" x14ac:dyDescent="0.35">
      <c r="A50" s="1122" t="s">
        <v>1177</v>
      </c>
      <c r="B50" s="1123"/>
      <c r="C50" s="1123"/>
      <c r="D50" s="1123"/>
      <c r="E50" s="1123"/>
      <c r="F50" s="1123"/>
      <c r="G50" s="1123"/>
      <c r="H50" s="1123"/>
      <c r="I50" s="1123"/>
      <c r="J50" s="1123"/>
      <c r="K50" s="1124"/>
    </row>
    <row r="51" spans="1:11" s="90" customFormat="1" ht="15.75" customHeight="1" x14ac:dyDescent="0.25">
      <c r="A51" s="681" t="s">
        <v>68</v>
      </c>
      <c r="B51" s="682"/>
      <c r="C51" s="685" t="s">
        <v>38</v>
      </c>
      <c r="D51" s="686"/>
      <c r="E51" s="686"/>
      <c r="F51" s="686"/>
      <c r="G51" s="686"/>
      <c r="H51" s="686"/>
      <c r="I51" s="686"/>
      <c r="J51" s="686"/>
      <c r="K51" s="687"/>
    </row>
    <row r="52" spans="1:11" s="90" customFormat="1" ht="16.5" customHeight="1" x14ac:dyDescent="0.25">
      <c r="A52" s="683"/>
      <c r="B52" s="684"/>
      <c r="C52" s="781" t="s">
        <v>1189</v>
      </c>
      <c r="D52" s="782"/>
      <c r="E52" s="782"/>
      <c r="F52" s="782"/>
      <c r="G52" s="782"/>
      <c r="H52" s="782"/>
      <c r="I52" s="782"/>
      <c r="J52" s="782"/>
      <c r="K52" s="783"/>
    </row>
    <row r="53" spans="1:11" s="90" customFormat="1" ht="18.75" customHeight="1" x14ac:dyDescent="0.25">
      <c r="A53" s="784">
        <v>1134</v>
      </c>
      <c r="B53" s="653" t="s">
        <v>1087</v>
      </c>
      <c r="C53" s="665" t="s">
        <v>72</v>
      </c>
      <c r="D53" s="666"/>
      <c r="E53" s="666"/>
      <c r="F53" s="666"/>
      <c r="G53" s="666"/>
      <c r="H53" s="666"/>
      <c r="I53" s="666"/>
      <c r="J53" s="666"/>
      <c r="K53" s="667"/>
    </row>
    <row r="54" spans="1:11" s="90" customFormat="1" ht="63" customHeight="1" thickBot="1" x14ac:dyDescent="0.3">
      <c r="A54" s="784"/>
      <c r="B54" s="653"/>
      <c r="C54" s="785" t="s">
        <v>1190</v>
      </c>
      <c r="D54" s="786"/>
      <c r="E54" s="786"/>
      <c r="F54" s="786"/>
      <c r="G54" s="786"/>
      <c r="H54" s="786"/>
      <c r="I54" s="786"/>
      <c r="J54" s="786"/>
      <c r="K54" s="787"/>
    </row>
    <row r="55" spans="1:11" s="90" customFormat="1" ht="60" customHeight="1" thickBot="1" x14ac:dyDescent="0.3">
      <c r="A55" s="768" t="s">
        <v>114</v>
      </c>
      <c r="B55" s="769"/>
      <c r="C55" s="530" t="s">
        <v>1188</v>
      </c>
      <c r="D55" s="523">
        <v>1</v>
      </c>
      <c r="E55" s="523">
        <v>1</v>
      </c>
      <c r="F55" s="523">
        <v>1</v>
      </c>
      <c r="G55" s="523">
        <v>1</v>
      </c>
      <c r="H55" s="524"/>
      <c r="I55" s="524"/>
      <c r="J55" s="524"/>
      <c r="K55" s="525"/>
    </row>
    <row r="56" spans="1:11" s="90" customFormat="1" ht="23.25" customHeight="1" thickBot="1" x14ac:dyDescent="0.3">
      <c r="A56" s="768" t="s">
        <v>116</v>
      </c>
      <c r="B56" s="769"/>
      <c r="C56" s="530"/>
      <c r="D56" s="526" t="s">
        <v>74</v>
      </c>
      <c r="E56" s="526" t="s">
        <v>74</v>
      </c>
      <c r="F56" s="526" t="s">
        <v>74</v>
      </c>
      <c r="G56" s="526" t="s">
        <v>74</v>
      </c>
      <c r="H56" s="94">
        <f>Tavush!C51</f>
        <v>22352</v>
      </c>
      <c r="I56" s="94">
        <f>Tavush!D51</f>
        <v>22352</v>
      </c>
      <c r="J56" s="94">
        <f>Tavush!E51</f>
        <v>22352</v>
      </c>
      <c r="K56" s="94">
        <f>Tavush!F51</f>
        <v>22352</v>
      </c>
    </row>
    <row r="57" spans="1:11" s="90" customFormat="1" ht="27.75" customHeight="1" thickBot="1" x14ac:dyDescent="0.3">
      <c r="A57" s="768" t="s">
        <v>117</v>
      </c>
      <c r="B57" s="627"/>
      <c r="C57" s="769"/>
      <c r="D57" s="532"/>
      <c r="E57" s="532"/>
      <c r="F57" s="532"/>
      <c r="G57" s="526"/>
      <c r="H57" s="527"/>
      <c r="I57" s="527"/>
      <c r="J57" s="527"/>
      <c r="K57" s="525"/>
    </row>
    <row r="58" spans="1:11" s="90" customFormat="1" ht="21" customHeight="1" x14ac:dyDescent="0.25">
      <c r="A58" s="770" t="s">
        <v>118</v>
      </c>
      <c r="B58" s="771"/>
      <c r="C58" s="771"/>
      <c r="D58" s="771"/>
      <c r="E58" s="771"/>
      <c r="F58" s="771"/>
      <c r="G58" s="771"/>
      <c r="H58" s="771"/>
      <c r="I58" s="771"/>
      <c r="J58" s="771"/>
      <c r="K58" s="772"/>
    </row>
    <row r="59" spans="1:11" s="90" customFormat="1" ht="19.5" customHeight="1" thickBot="1" x14ac:dyDescent="0.3">
      <c r="A59" s="618" t="s">
        <v>363</v>
      </c>
      <c r="B59" s="619"/>
      <c r="C59" s="619"/>
      <c r="D59" s="619"/>
      <c r="E59" s="619"/>
      <c r="F59" s="619"/>
      <c r="G59" s="619"/>
      <c r="H59" s="619"/>
      <c r="I59" s="619"/>
      <c r="J59" s="619"/>
      <c r="K59" s="620"/>
    </row>
    <row r="60" spans="1:11" s="90" customFormat="1" ht="20.25" customHeight="1" x14ac:dyDescent="0.25">
      <c r="A60" s="631" t="s">
        <v>80</v>
      </c>
      <c r="B60" s="632"/>
      <c r="C60" s="632"/>
      <c r="D60" s="632"/>
      <c r="E60" s="632"/>
      <c r="F60" s="632"/>
      <c r="G60" s="632"/>
      <c r="H60" s="633"/>
      <c r="I60" s="633"/>
      <c r="J60" s="633"/>
      <c r="K60" s="634"/>
    </row>
    <row r="61" spans="1:11" s="90" customFormat="1" ht="18.75" customHeight="1" thickBot="1" x14ac:dyDescent="0.3">
      <c r="A61" s="635" t="s">
        <v>1170</v>
      </c>
      <c r="B61" s="636"/>
      <c r="C61" s="636"/>
      <c r="D61" s="636"/>
      <c r="E61" s="636"/>
      <c r="F61" s="636"/>
      <c r="G61" s="636"/>
      <c r="H61" s="637"/>
      <c r="I61" s="637"/>
      <c r="J61" s="637"/>
      <c r="K61" s="638"/>
    </row>
    <row r="62" spans="1:11" s="90" customFormat="1" ht="30" customHeight="1" x14ac:dyDescent="0.25">
      <c r="A62" s="631" t="s">
        <v>81</v>
      </c>
      <c r="B62" s="632"/>
      <c r="C62" s="632"/>
      <c r="D62" s="632"/>
      <c r="E62" s="632"/>
      <c r="F62" s="632"/>
      <c r="G62" s="632"/>
      <c r="H62" s="633"/>
      <c r="I62" s="633"/>
      <c r="J62" s="633"/>
      <c r="K62" s="634"/>
    </row>
    <row r="63" spans="1:11" s="90" customFormat="1" ht="23.25" customHeight="1" thickBot="1" x14ac:dyDescent="0.3">
      <c r="A63" s="635" t="s">
        <v>1171</v>
      </c>
      <c r="B63" s="636"/>
      <c r="C63" s="636"/>
      <c r="D63" s="636"/>
      <c r="E63" s="636"/>
      <c r="F63" s="636"/>
      <c r="G63" s="636"/>
      <c r="H63" s="637"/>
      <c r="I63" s="637"/>
      <c r="J63" s="637"/>
      <c r="K63" s="638"/>
    </row>
    <row r="64" spans="1:11" ht="15.75" customHeight="1" x14ac:dyDescent="0.25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</row>
    <row r="65" spans="1:13" ht="18" customHeight="1" x14ac:dyDescent="0.25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</row>
    <row r="66" spans="1:13" x14ac:dyDescent="0.25">
      <c r="A66" s="1117" t="s">
        <v>64</v>
      </c>
      <c r="B66" s="1117"/>
      <c r="C66" s="1117"/>
      <c r="D66" s="1117"/>
      <c r="E66" s="1117"/>
      <c r="F66" s="1117"/>
      <c r="G66" s="1117"/>
      <c r="H66" s="1117"/>
      <c r="I66" s="1117"/>
      <c r="J66" s="1117"/>
      <c r="K66" s="1117"/>
    </row>
    <row r="67" spans="1:13" ht="17.25" thickBot="1" x14ac:dyDescent="0.3">
      <c r="A67" s="1118"/>
      <c r="B67" s="1118"/>
      <c r="C67" s="1118"/>
      <c r="D67" s="1118"/>
      <c r="E67" s="1118"/>
      <c r="F67" s="1118"/>
      <c r="G67" s="1118"/>
      <c r="H67" s="1118"/>
      <c r="I67" s="1118"/>
      <c r="J67" s="1118"/>
      <c r="K67" s="1118"/>
    </row>
    <row r="68" spans="1:13" ht="43.5" customHeight="1" x14ac:dyDescent="0.25">
      <c r="A68" s="773" t="s">
        <v>65</v>
      </c>
      <c r="B68" s="774"/>
      <c r="C68" s="774"/>
      <c r="D68" s="697" t="s">
        <v>41</v>
      </c>
      <c r="E68" s="698"/>
      <c r="F68" s="698"/>
      <c r="G68" s="698"/>
      <c r="H68" s="698"/>
      <c r="I68" s="698"/>
      <c r="J68" s="698"/>
      <c r="K68" s="699"/>
    </row>
    <row r="69" spans="1:13" ht="16.5" customHeight="1" x14ac:dyDescent="0.25">
      <c r="A69" s="775"/>
      <c r="B69" s="776"/>
      <c r="C69" s="776"/>
      <c r="D69" s="779" t="s">
        <v>66</v>
      </c>
      <c r="E69" s="780"/>
      <c r="F69" s="780"/>
      <c r="G69" s="653"/>
      <c r="H69" s="779" t="s">
        <v>67</v>
      </c>
      <c r="I69" s="780"/>
      <c r="J69" s="780"/>
      <c r="K69" s="653"/>
    </row>
    <row r="70" spans="1:13" ht="33.75" thickBot="1" x14ac:dyDescent="0.3">
      <c r="A70" s="777"/>
      <c r="B70" s="778"/>
      <c r="C70" s="778"/>
      <c r="D70" s="23" t="s">
        <v>458</v>
      </c>
      <c r="E70" s="23" t="s">
        <v>16</v>
      </c>
      <c r="F70" s="23" t="s">
        <v>17</v>
      </c>
      <c r="G70" s="534" t="s">
        <v>7</v>
      </c>
      <c r="H70" s="23" t="s">
        <v>458</v>
      </c>
      <c r="I70" s="23" t="s">
        <v>16</v>
      </c>
      <c r="J70" s="23" t="s">
        <v>17</v>
      </c>
      <c r="K70" s="522" t="s">
        <v>7</v>
      </c>
    </row>
    <row r="71" spans="1:13" ht="18.75" customHeight="1" x14ac:dyDescent="0.25">
      <c r="A71" s="681" t="s">
        <v>68</v>
      </c>
      <c r="B71" s="682"/>
      <c r="C71" s="685" t="s">
        <v>38</v>
      </c>
      <c r="D71" s="686"/>
      <c r="E71" s="686"/>
      <c r="F71" s="686"/>
      <c r="G71" s="686"/>
      <c r="H71" s="686"/>
      <c r="I71" s="686"/>
      <c r="J71" s="686"/>
      <c r="K71" s="687"/>
    </row>
    <row r="72" spans="1:13" x14ac:dyDescent="0.25">
      <c r="A72" s="683"/>
      <c r="B72" s="684"/>
      <c r="C72" s="781" t="s">
        <v>69</v>
      </c>
      <c r="D72" s="782"/>
      <c r="E72" s="782"/>
      <c r="F72" s="782"/>
      <c r="G72" s="782"/>
      <c r="H72" s="782"/>
      <c r="I72" s="782"/>
      <c r="J72" s="782"/>
      <c r="K72" s="783"/>
    </row>
    <row r="73" spans="1:13" x14ac:dyDescent="0.25">
      <c r="A73" s="1119">
        <v>1146</v>
      </c>
      <c r="B73" s="653" t="s">
        <v>1166</v>
      </c>
      <c r="C73" s="665" t="s">
        <v>72</v>
      </c>
      <c r="D73" s="666"/>
      <c r="E73" s="666"/>
      <c r="F73" s="666"/>
      <c r="G73" s="666"/>
      <c r="H73" s="666"/>
      <c r="I73" s="666"/>
      <c r="J73" s="666"/>
      <c r="K73" s="667"/>
    </row>
    <row r="74" spans="1:13" ht="35.25" customHeight="1" x14ac:dyDescent="0.25">
      <c r="A74" s="1119"/>
      <c r="B74" s="653"/>
      <c r="C74" s="668" t="s">
        <v>251</v>
      </c>
      <c r="D74" s="669"/>
      <c r="E74" s="669"/>
      <c r="F74" s="669"/>
      <c r="G74" s="669"/>
      <c r="H74" s="669"/>
      <c r="I74" s="669"/>
      <c r="J74" s="669"/>
      <c r="K74" s="670"/>
      <c r="M74" s="1436"/>
    </row>
    <row r="75" spans="1:13" ht="22.5" customHeight="1" thickBot="1" x14ac:dyDescent="0.3">
      <c r="A75" s="613" t="s">
        <v>73</v>
      </c>
      <c r="B75" s="614"/>
      <c r="C75" s="35"/>
      <c r="D75" s="529" t="s">
        <v>74</v>
      </c>
      <c r="E75" s="529" t="s">
        <v>74</v>
      </c>
      <c r="F75" s="529" t="s">
        <v>74</v>
      </c>
      <c r="G75" s="529" t="s">
        <v>74</v>
      </c>
      <c r="H75" s="37">
        <f>SUM(Tavush!C12:C26)</f>
        <v>82450.850000000006</v>
      </c>
      <c r="I75" s="37">
        <f>SUM(Tavush!D12:D26)</f>
        <v>304803.40000000002</v>
      </c>
      <c r="J75" s="37">
        <f>SUM(Tavush!E12:E26)</f>
        <v>304803.40000000002</v>
      </c>
      <c r="K75" s="37">
        <f>SUM(Tavush!F12:F26)</f>
        <v>304803.40000000002</v>
      </c>
      <c r="M75" s="1436"/>
    </row>
    <row r="76" spans="1:13" x14ac:dyDescent="0.25">
      <c r="A76" s="615" t="s">
        <v>75</v>
      </c>
      <c r="B76" s="616"/>
      <c r="C76" s="616"/>
      <c r="D76" s="616"/>
      <c r="E76" s="616"/>
      <c r="F76" s="616"/>
      <c r="G76" s="616"/>
      <c r="H76" s="616"/>
      <c r="I76" s="616"/>
      <c r="J76" s="616"/>
      <c r="K76" s="617"/>
      <c r="M76" s="1436"/>
    </row>
    <row r="77" spans="1:13" ht="17.25" thickBot="1" x14ac:dyDescent="0.3">
      <c r="A77" s="618" t="s">
        <v>802</v>
      </c>
      <c r="B77" s="619"/>
      <c r="C77" s="619"/>
      <c r="D77" s="619"/>
      <c r="E77" s="619"/>
      <c r="F77" s="619"/>
      <c r="G77" s="619"/>
      <c r="H77" s="619"/>
      <c r="I77" s="619"/>
      <c r="J77" s="619"/>
      <c r="K77" s="620"/>
      <c r="M77" s="1436"/>
    </row>
    <row r="78" spans="1:13" ht="17.25" thickBot="1" x14ac:dyDescent="0.3">
      <c r="A78" s="621" t="s">
        <v>76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3"/>
      <c r="M78" s="1436"/>
    </row>
    <row r="79" spans="1:13" ht="69.75" customHeight="1" thickBot="1" x14ac:dyDescent="0.3">
      <c r="A79" s="624" t="s">
        <v>77</v>
      </c>
      <c r="B79" s="625"/>
      <c r="C79" s="626" t="s">
        <v>78</v>
      </c>
      <c r="D79" s="627"/>
      <c r="E79" s="627"/>
      <c r="F79" s="627"/>
      <c r="G79" s="627"/>
      <c r="H79" s="627"/>
      <c r="I79" s="627"/>
      <c r="J79" s="627"/>
      <c r="K79" s="628"/>
      <c r="M79" s="1436"/>
    </row>
    <row r="80" spans="1:13" ht="65.25" customHeight="1" thickBot="1" x14ac:dyDescent="0.3">
      <c r="A80" s="629" t="s">
        <v>79</v>
      </c>
      <c r="B80" s="630"/>
      <c r="C80" s="38"/>
      <c r="D80" s="38"/>
      <c r="E80" s="38"/>
      <c r="F80" s="38"/>
      <c r="G80" s="38"/>
      <c r="H80" s="38"/>
      <c r="I80" s="38"/>
      <c r="J80" s="38"/>
      <c r="K80" s="39"/>
    </row>
    <row r="81" spans="1:11" x14ac:dyDescent="0.25">
      <c r="A81" s="631" t="s">
        <v>80</v>
      </c>
      <c r="B81" s="632"/>
      <c r="C81" s="632"/>
      <c r="D81" s="632"/>
      <c r="E81" s="632"/>
      <c r="F81" s="632"/>
      <c r="G81" s="632"/>
      <c r="H81" s="633"/>
      <c r="I81" s="633"/>
      <c r="J81" s="633"/>
      <c r="K81" s="634"/>
    </row>
    <row r="82" spans="1:11" ht="15.75" customHeight="1" thickBot="1" x14ac:dyDescent="0.3">
      <c r="A82" s="1191" t="s">
        <v>1172</v>
      </c>
      <c r="B82" s="1192"/>
      <c r="C82" s="1192"/>
      <c r="D82" s="1192"/>
      <c r="E82" s="1192"/>
      <c r="F82" s="1192"/>
      <c r="G82" s="1192"/>
      <c r="H82" s="1193"/>
      <c r="I82" s="1193"/>
      <c r="J82" s="1193"/>
      <c r="K82" s="1194"/>
    </row>
    <row r="83" spans="1:11" x14ac:dyDescent="0.25">
      <c r="A83" s="631" t="s">
        <v>81</v>
      </c>
      <c r="B83" s="632"/>
      <c r="C83" s="632"/>
      <c r="D83" s="632"/>
      <c r="E83" s="632"/>
      <c r="F83" s="632"/>
      <c r="G83" s="632"/>
      <c r="H83" s="633"/>
      <c r="I83" s="633"/>
      <c r="J83" s="633"/>
      <c r="K83" s="634"/>
    </row>
    <row r="84" spans="1:11" ht="15.75" customHeight="1" thickBot="1" x14ac:dyDescent="0.3">
      <c r="A84" s="1191" t="s">
        <v>1173</v>
      </c>
      <c r="B84" s="1192"/>
      <c r="C84" s="1192"/>
      <c r="D84" s="1192"/>
      <c r="E84" s="1192"/>
      <c r="F84" s="1192"/>
      <c r="G84" s="1192"/>
      <c r="H84" s="1193"/>
      <c r="I84" s="1193"/>
      <c r="J84" s="1193"/>
      <c r="K84" s="1194"/>
    </row>
    <row r="85" spans="1:11" x14ac:dyDescent="0.25">
      <c r="A85" s="681" t="s">
        <v>68</v>
      </c>
      <c r="B85" s="682"/>
      <c r="C85" s="685" t="s">
        <v>38</v>
      </c>
      <c r="D85" s="686"/>
      <c r="E85" s="686"/>
      <c r="F85" s="686"/>
      <c r="G85" s="686"/>
      <c r="H85" s="686"/>
      <c r="I85" s="686"/>
      <c r="J85" s="686"/>
      <c r="K85" s="687"/>
    </row>
    <row r="86" spans="1:11" x14ac:dyDescent="0.25">
      <c r="A86" s="683"/>
      <c r="B86" s="684"/>
      <c r="C86" s="781" t="s">
        <v>128</v>
      </c>
      <c r="D86" s="782"/>
      <c r="E86" s="782"/>
      <c r="F86" s="782"/>
      <c r="G86" s="782"/>
      <c r="H86" s="782"/>
      <c r="I86" s="782"/>
      <c r="J86" s="782"/>
      <c r="K86" s="783"/>
    </row>
    <row r="87" spans="1:11" x14ac:dyDescent="0.25">
      <c r="A87" s="1119">
        <v>1150</v>
      </c>
      <c r="B87" s="653" t="s">
        <v>1093</v>
      </c>
      <c r="C87" s="665" t="s">
        <v>72</v>
      </c>
      <c r="D87" s="666"/>
      <c r="E87" s="666"/>
      <c r="F87" s="666"/>
      <c r="G87" s="666"/>
      <c r="H87" s="666"/>
      <c r="I87" s="666"/>
      <c r="J87" s="666"/>
      <c r="K87" s="667"/>
    </row>
    <row r="88" spans="1:11" x14ac:dyDescent="0.25">
      <c r="A88" s="1119"/>
      <c r="B88" s="653"/>
      <c r="C88" s="668" t="s">
        <v>803</v>
      </c>
      <c r="D88" s="669"/>
      <c r="E88" s="669"/>
      <c r="F88" s="669"/>
      <c r="G88" s="669"/>
      <c r="H88" s="669"/>
      <c r="I88" s="669"/>
      <c r="J88" s="669"/>
      <c r="K88" s="670"/>
    </row>
    <row r="89" spans="1:11" ht="17.25" thickBot="1" x14ac:dyDescent="0.3">
      <c r="A89" s="613" t="s">
        <v>73</v>
      </c>
      <c r="B89" s="614"/>
      <c r="C89" s="35"/>
      <c r="D89" s="529" t="s">
        <v>74</v>
      </c>
      <c r="E89" s="529" t="s">
        <v>74</v>
      </c>
      <c r="F89" s="529" t="s">
        <v>74</v>
      </c>
      <c r="G89" s="529" t="s">
        <v>74</v>
      </c>
      <c r="H89" s="37">
        <f>SUM(Tavush!C35:C36)</f>
        <v>6452.25</v>
      </c>
      <c r="I89" s="37">
        <f>SUM(Tavush!D35:D36)</f>
        <v>25809</v>
      </c>
      <c r="J89" s="37">
        <f>SUM(Tavush!E35:E36)</f>
        <v>25809</v>
      </c>
      <c r="K89" s="37">
        <f>SUM(Tavush!F35:F36)</f>
        <v>25809</v>
      </c>
    </row>
    <row r="90" spans="1:11" x14ac:dyDescent="0.25">
      <c r="A90" s="615" t="s">
        <v>75</v>
      </c>
      <c r="B90" s="616"/>
      <c r="C90" s="616"/>
      <c r="D90" s="616"/>
      <c r="E90" s="616"/>
      <c r="F90" s="616"/>
      <c r="G90" s="616"/>
      <c r="H90" s="616"/>
      <c r="I90" s="616"/>
      <c r="J90" s="616"/>
      <c r="K90" s="617"/>
    </row>
    <row r="91" spans="1:11" ht="17.25" thickBot="1" x14ac:dyDescent="0.3">
      <c r="A91" s="618" t="s">
        <v>804</v>
      </c>
      <c r="B91" s="619"/>
      <c r="C91" s="619"/>
      <c r="D91" s="619"/>
      <c r="E91" s="619"/>
      <c r="F91" s="619"/>
      <c r="G91" s="619"/>
      <c r="H91" s="619"/>
      <c r="I91" s="619"/>
      <c r="J91" s="619"/>
      <c r="K91" s="620"/>
    </row>
    <row r="92" spans="1:11" ht="17.25" thickBot="1" x14ac:dyDescent="0.3">
      <c r="A92" s="621" t="s">
        <v>76</v>
      </c>
      <c r="B92" s="622"/>
      <c r="C92" s="622"/>
      <c r="D92" s="622"/>
      <c r="E92" s="622"/>
      <c r="F92" s="622"/>
      <c r="G92" s="622"/>
      <c r="H92" s="622"/>
      <c r="I92" s="622"/>
      <c r="J92" s="622"/>
      <c r="K92" s="623"/>
    </row>
    <row r="93" spans="1:11" ht="72.75" customHeight="1" thickBot="1" x14ac:dyDescent="0.3">
      <c r="A93" s="624" t="s">
        <v>77</v>
      </c>
      <c r="B93" s="625"/>
      <c r="C93" s="626" t="s">
        <v>85</v>
      </c>
      <c r="D93" s="627"/>
      <c r="E93" s="627"/>
      <c r="F93" s="627"/>
      <c r="G93" s="627"/>
      <c r="H93" s="627"/>
      <c r="I93" s="627"/>
      <c r="J93" s="627"/>
      <c r="K93" s="628"/>
    </row>
    <row r="94" spans="1:11" ht="71.25" customHeight="1" thickBot="1" x14ac:dyDescent="0.3">
      <c r="A94" s="629" t="s">
        <v>79</v>
      </c>
      <c r="B94" s="630"/>
      <c r="C94" s="38"/>
      <c r="D94" s="38"/>
      <c r="E94" s="38"/>
      <c r="F94" s="38"/>
      <c r="G94" s="38"/>
      <c r="H94" s="38"/>
      <c r="I94" s="38"/>
      <c r="J94" s="38"/>
      <c r="K94" s="39"/>
    </row>
    <row r="95" spans="1:11" x14ac:dyDescent="0.25">
      <c r="A95" s="631" t="s">
        <v>80</v>
      </c>
      <c r="B95" s="632"/>
      <c r="C95" s="632"/>
      <c r="D95" s="632"/>
      <c r="E95" s="632"/>
      <c r="F95" s="632"/>
      <c r="G95" s="632"/>
      <c r="H95" s="633"/>
      <c r="I95" s="633"/>
      <c r="J95" s="633"/>
      <c r="K95" s="634"/>
    </row>
    <row r="96" spans="1:11" ht="15.75" customHeight="1" thickBot="1" x14ac:dyDescent="0.3">
      <c r="A96" s="635" t="s">
        <v>1180</v>
      </c>
      <c r="B96" s="636"/>
      <c r="C96" s="636"/>
      <c r="D96" s="636"/>
      <c r="E96" s="636"/>
      <c r="F96" s="636"/>
      <c r="G96" s="636"/>
      <c r="H96" s="637"/>
      <c r="I96" s="637"/>
      <c r="J96" s="637"/>
      <c r="K96" s="638"/>
    </row>
    <row r="97" spans="1:11" ht="15.75" customHeight="1" thickBot="1" x14ac:dyDescent="0.35">
      <c r="A97" s="1226" t="s">
        <v>81</v>
      </c>
      <c r="B97" s="1227"/>
      <c r="C97" s="1227"/>
      <c r="D97" s="1227"/>
      <c r="E97" s="1227"/>
      <c r="F97" s="1227"/>
      <c r="G97" s="1227"/>
      <c r="H97" s="1227"/>
      <c r="I97" s="1227"/>
      <c r="J97" s="1227"/>
      <c r="K97" s="1228"/>
    </row>
    <row r="98" spans="1:11" ht="15.75" customHeight="1" thickBot="1" x14ac:dyDescent="0.35">
      <c r="A98" s="1222" t="s">
        <v>1181</v>
      </c>
      <c r="B98" s="1224"/>
      <c r="C98" s="1224"/>
      <c r="D98" s="1224"/>
      <c r="E98" s="1224"/>
      <c r="F98" s="1224"/>
      <c r="G98" s="1224"/>
      <c r="H98" s="1224"/>
      <c r="I98" s="1224"/>
      <c r="J98" s="1224"/>
      <c r="K98" s="1223"/>
    </row>
    <row r="99" spans="1:11" x14ac:dyDescent="0.25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</row>
    <row r="100" spans="1:11" x14ac:dyDescent="0.25">
      <c r="A100" s="1117" t="s">
        <v>86</v>
      </c>
      <c r="B100" s="1117"/>
      <c r="C100" s="1117"/>
      <c r="D100" s="1117"/>
      <c r="E100" s="1117"/>
      <c r="F100" s="1117"/>
      <c r="G100" s="1117"/>
      <c r="H100" s="1117"/>
      <c r="I100" s="1117"/>
      <c r="J100" s="1117"/>
      <c r="K100" s="1117"/>
    </row>
    <row r="102" spans="1:11" ht="25.5" customHeight="1" thickBot="1" x14ac:dyDescent="0.3">
      <c r="A102" s="1117" t="s">
        <v>87</v>
      </c>
      <c r="B102" s="1117"/>
      <c r="C102" s="1117"/>
      <c r="D102" s="1117"/>
      <c r="E102" s="1117"/>
      <c r="F102" s="1117"/>
      <c r="G102" s="1117"/>
      <c r="H102" s="1117"/>
      <c r="I102" s="1117"/>
      <c r="J102" s="1117"/>
      <c r="K102" s="1117"/>
    </row>
    <row r="103" spans="1:11" ht="39.75" customHeight="1" x14ac:dyDescent="0.25">
      <c r="A103" s="773" t="s">
        <v>65</v>
      </c>
      <c r="B103" s="774"/>
      <c r="C103" s="774"/>
      <c r="D103" s="697" t="s">
        <v>41</v>
      </c>
      <c r="E103" s="698"/>
      <c r="F103" s="698"/>
      <c r="G103" s="698"/>
      <c r="H103" s="698"/>
      <c r="I103" s="698"/>
      <c r="J103" s="698"/>
      <c r="K103" s="699"/>
    </row>
    <row r="104" spans="1:11" x14ac:dyDescent="0.25">
      <c r="A104" s="775"/>
      <c r="B104" s="776"/>
      <c r="C104" s="776"/>
      <c r="D104" s="779" t="s">
        <v>66</v>
      </c>
      <c r="E104" s="780"/>
      <c r="F104" s="780"/>
      <c r="G104" s="653"/>
      <c r="H104" s="779" t="s">
        <v>67</v>
      </c>
      <c r="I104" s="780"/>
      <c r="J104" s="780"/>
      <c r="K104" s="653"/>
    </row>
    <row r="105" spans="1:11" ht="33.75" thickBot="1" x14ac:dyDescent="0.3">
      <c r="A105" s="777"/>
      <c r="B105" s="778"/>
      <c r="C105" s="778"/>
      <c r="D105" s="23" t="s">
        <v>458</v>
      </c>
      <c r="E105" s="23" t="s">
        <v>16</v>
      </c>
      <c r="F105" s="23" t="s">
        <v>17</v>
      </c>
      <c r="G105" s="534" t="s">
        <v>7</v>
      </c>
      <c r="H105" s="23" t="s">
        <v>458</v>
      </c>
      <c r="I105" s="23" t="s">
        <v>16</v>
      </c>
      <c r="J105" s="23" t="s">
        <v>17</v>
      </c>
      <c r="K105" s="522" t="s">
        <v>7</v>
      </c>
    </row>
    <row r="106" spans="1:11" x14ac:dyDescent="0.25">
      <c r="A106" s="1370" t="s">
        <v>68</v>
      </c>
      <c r="B106" s="1371"/>
      <c r="C106" s="1372" t="s">
        <v>38</v>
      </c>
      <c r="D106" s="1374"/>
      <c r="E106" s="1374"/>
      <c r="F106" s="1374"/>
      <c r="G106" s="1374"/>
      <c r="H106" s="1374"/>
      <c r="I106" s="1374"/>
      <c r="J106" s="1374"/>
      <c r="K106" s="1375"/>
    </row>
    <row r="107" spans="1:11" x14ac:dyDescent="0.25">
      <c r="A107" s="1376"/>
      <c r="B107" s="1377"/>
      <c r="C107" s="1378" t="s">
        <v>88</v>
      </c>
      <c r="D107" s="1379"/>
      <c r="E107" s="1379"/>
      <c r="F107" s="1379"/>
      <c r="G107" s="1380"/>
      <c r="H107" s="1380"/>
      <c r="I107" s="1380"/>
      <c r="J107" s="1380"/>
      <c r="K107" s="1381"/>
    </row>
    <row r="108" spans="1:11" ht="16.5" customHeight="1" thickBot="1" x14ac:dyDescent="0.3">
      <c r="A108" s="1382"/>
      <c r="B108" s="1383"/>
      <c r="C108" s="1384" t="s">
        <v>89</v>
      </c>
      <c r="D108" s="1373"/>
      <c r="E108" s="1373"/>
      <c r="F108" s="1373"/>
      <c r="G108" s="1385"/>
      <c r="H108" s="1385"/>
      <c r="I108" s="1385"/>
      <c r="J108" s="1385"/>
      <c r="K108" s="1386"/>
    </row>
    <row r="109" spans="1:11" ht="17.25" thickBot="1" x14ac:dyDescent="0.3">
      <c r="A109" s="1409">
        <v>1047</v>
      </c>
      <c r="B109" s="1221" t="s">
        <v>1167</v>
      </c>
      <c r="C109" s="1389" t="s">
        <v>399</v>
      </c>
      <c r="D109" s="1390"/>
      <c r="E109" s="1390"/>
      <c r="F109" s="1390"/>
      <c r="G109" s="1390"/>
      <c r="H109" s="1390"/>
      <c r="I109" s="1390"/>
      <c r="J109" s="1390"/>
      <c r="K109" s="1391"/>
    </row>
    <row r="110" spans="1:11" ht="65.25" customHeight="1" thickBot="1" x14ac:dyDescent="0.3">
      <c r="A110" s="1410" t="s">
        <v>92</v>
      </c>
      <c r="B110" s="1411"/>
      <c r="C110" s="1412" t="s">
        <v>93</v>
      </c>
      <c r="D110" s="1221">
        <v>6</v>
      </c>
      <c r="E110" s="1221">
        <v>6</v>
      </c>
      <c r="F110" s="1221">
        <v>6</v>
      </c>
      <c r="G110" s="1221">
        <v>6</v>
      </c>
      <c r="H110" s="1221"/>
      <c r="I110" s="1221"/>
      <c r="J110" s="1221"/>
      <c r="K110" s="1221"/>
    </row>
    <row r="111" spans="1:11" ht="50.25" thickBot="1" x14ac:dyDescent="0.3">
      <c r="A111" s="1389"/>
      <c r="B111" s="1391"/>
      <c r="C111" s="1412" t="s">
        <v>94</v>
      </c>
      <c r="D111" s="1221">
        <v>1200</v>
      </c>
      <c r="E111" s="1221">
        <v>5500</v>
      </c>
      <c r="F111" s="1221">
        <v>5500</v>
      </c>
      <c r="G111" s="1221">
        <v>5500</v>
      </c>
      <c r="H111" s="1221"/>
      <c r="I111" s="1221"/>
      <c r="J111" s="1221"/>
      <c r="K111" s="1221"/>
    </row>
    <row r="112" spans="1:11" ht="17.25" thickBot="1" x14ac:dyDescent="0.3">
      <c r="A112" s="1398" t="s">
        <v>95</v>
      </c>
      <c r="B112" s="1400"/>
      <c r="C112" s="1412"/>
      <c r="D112" s="1412"/>
      <c r="E112" s="1412"/>
      <c r="F112" s="1412"/>
      <c r="G112" s="1221"/>
      <c r="H112" s="1221"/>
      <c r="I112" s="1221"/>
      <c r="J112" s="1221"/>
      <c r="K112" s="1221"/>
    </row>
    <row r="113" spans="1:11" ht="57" customHeight="1" thickBot="1" x14ac:dyDescent="0.3">
      <c r="A113" s="1398" t="s">
        <v>96</v>
      </c>
      <c r="B113" s="1399"/>
      <c r="C113" s="1400"/>
      <c r="D113" s="1412"/>
      <c r="E113" s="1412"/>
      <c r="F113" s="1412"/>
      <c r="G113" s="1221"/>
      <c r="H113" s="193">
        <f>SUM(Tavush!C27:C31)</f>
        <v>14750</v>
      </c>
      <c r="I113" s="193">
        <f>SUM(Tavush!D27:D31)</f>
        <v>59000</v>
      </c>
      <c r="J113" s="193">
        <f>SUM(Tavush!E27:E31)</f>
        <v>59000</v>
      </c>
      <c r="K113" s="193">
        <f>SUM(Tavush!F27:F31)</f>
        <v>59000</v>
      </c>
    </row>
    <row r="114" spans="1:11" ht="38.25" customHeight="1" thickBot="1" x14ac:dyDescent="0.3">
      <c r="A114" s="1398" t="s">
        <v>97</v>
      </c>
      <c r="B114" s="1400"/>
      <c r="C114" s="193">
        <f>K113</f>
        <v>59000</v>
      </c>
      <c r="D114" s="1415"/>
      <c r="E114" s="1415"/>
      <c r="F114" s="1415"/>
      <c r="G114" s="1221"/>
      <c r="H114" s="1221"/>
      <c r="I114" s="1221"/>
      <c r="J114" s="1221"/>
      <c r="K114" s="1221"/>
    </row>
    <row r="115" spans="1:11" ht="84" customHeight="1" thickBot="1" x14ac:dyDescent="0.3">
      <c r="A115" s="1398" t="s">
        <v>98</v>
      </c>
      <c r="B115" s="1400"/>
      <c r="C115" s="1412"/>
      <c r="D115" s="1412"/>
      <c r="E115" s="1412"/>
      <c r="F115" s="1412"/>
      <c r="G115" s="1221"/>
      <c r="H115" s="1221"/>
      <c r="I115" s="1221"/>
      <c r="J115" s="1221"/>
      <c r="K115" s="1221"/>
    </row>
    <row r="116" spans="1:11" ht="15" customHeight="1" thickBot="1" x14ac:dyDescent="0.3">
      <c r="A116" s="1404" t="s">
        <v>80</v>
      </c>
      <c r="B116" s="1396"/>
      <c r="C116" s="1396"/>
      <c r="D116" s="1396"/>
      <c r="E116" s="1396"/>
      <c r="F116" s="1396"/>
      <c r="G116" s="1396"/>
      <c r="H116" s="1396"/>
      <c r="I116" s="1396"/>
      <c r="J116" s="1396"/>
      <c r="K116" s="1397"/>
    </row>
    <row r="117" spans="1:11" ht="15.75" customHeight="1" thickBot="1" x14ac:dyDescent="0.35">
      <c r="A117" s="1122" t="s">
        <v>1176</v>
      </c>
      <c r="B117" s="1123"/>
      <c r="C117" s="1123"/>
      <c r="D117" s="1123"/>
      <c r="E117" s="1123"/>
      <c r="F117" s="1123"/>
      <c r="G117" s="1123"/>
      <c r="H117" s="1123"/>
      <c r="I117" s="1123"/>
      <c r="J117" s="1123"/>
      <c r="K117" s="1124"/>
    </row>
    <row r="118" spans="1:11" ht="17.25" thickBot="1" x14ac:dyDescent="0.3">
      <c r="A118" s="1404" t="s">
        <v>81</v>
      </c>
      <c r="B118" s="1396"/>
      <c r="C118" s="1396"/>
      <c r="D118" s="1396"/>
      <c r="E118" s="1396"/>
      <c r="F118" s="1396"/>
      <c r="G118" s="1396"/>
      <c r="H118" s="1396"/>
      <c r="I118" s="1396"/>
      <c r="J118" s="1396"/>
      <c r="K118" s="1397"/>
    </row>
    <row r="119" spans="1:11" ht="15.75" customHeight="1" thickBot="1" x14ac:dyDescent="0.35">
      <c r="A119" s="1122" t="s">
        <v>1177</v>
      </c>
      <c r="B119" s="1123"/>
      <c r="C119" s="1123"/>
      <c r="D119" s="1123"/>
      <c r="E119" s="1123"/>
      <c r="F119" s="1123"/>
      <c r="G119" s="1123"/>
      <c r="H119" s="1123"/>
      <c r="I119" s="1123"/>
      <c r="J119" s="1123"/>
      <c r="K119" s="1124"/>
    </row>
    <row r="120" spans="1:11" x14ac:dyDescent="0.25">
      <c r="A120" s="681" t="s">
        <v>68</v>
      </c>
      <c r="B120" s="682"/>
      <c r="C120" s="685" t="s">
        <v>38</v>
      </c>
      <c r="D120" s="686"/>
      <c r="E120" s="686"/>
      <c r="F120" s="686"/>
      <c r="G120" s="686"/>
      <c r="H120" s="686"/>
      <c r="I120" s="686"/>
      <c r="J120" s="686"/>
      <c r="K120" s="687"/>
    </row>
    <row r="121" spans="1:11" x14ac:dyDescent="0.25">
      <c r="A121" s="683"/>
      <c r="B121" s="684"/>
      <c r="C121" s="781" t="s">
        <v>139</v>
      </c>
      <c r="D121" s="782"/>
      <c r="E121" s="782"/>
      <c r="F121" s="782"/>
      <c r="G121" s="782"/>
      <c r="H121" s="782"/>
      <c r="I121" s="782"/>
      <c r="J121" s="782"/>
      <c r="K121" s="783"/>
    </row>
    <row r="122" spans="1:11" x14ac:dyDescent="0.25">
      <c r="A122" s="1119">
        <v>1047</v>
      </c>
      <c r="B122" s="653" t="s">
        <v>1168</v>
      </c>
      <c r="C122" s="665" t="s">
        <v>72</v>
      </c>
      <c r="D122" s="666"/>
      <c r="E122" s="666"/>
      <c r="F122" s="666"/>
      <c r="G122" s="666"/>
      <c r="H122" s="666"/>
      <c r="I122" s="666"/>
      <c r="J122" s="666"/>
      <c r="K122" s="667"/>
    </row>
    <row r="123" spans="1:11" ht="17.25" thickBot="1" x14ac:dyDescent="0.3">
      <c r="A123" s="1302"/>
      <c r="B123" s="1129"/>
      <c r="C123" s="785" t="s">
        <v>140</v>
      </c>
      <c r="D123" s="786"/>
      <c r="E123" s="786"/>
      <c r="F123" s="786"/>
      <c r="G123" s="786"/>
      <c r="H123" s="786"/>
      <c r="I123" s="786"/>
      <c r="J123" s="786"/>
      <c r="K123" s="787"/>
    </row>
    <row r="124" spans="1:11" ht="49.5" x14ac:dyDescent="0.25">
      <c r="A124" s="1304" t="s">
        <v>92</v>
      </c>
      <c r="B124" s="1305"/>
      <c r="C124" s="1306" t="s">
        <v>141</v>
      </c>
      <c r="D124" s="1307">
        <v>3</v>
      </c>
      <c r="E124" s="1307">
        <v>3</v>
      </c>
      <c r="F124" s="1307">
        <v>3</v>
      </c>
      <c r="G124" s="1307">
        <v>3</v>
      </c>
      <c r="H124" s="1308"/>
      <c r="I124" s="1308"/>
      <c r="J124" s="1308"/>
      <c r="K124" s="1309"/>
    </row>
    <row r="125" spans="1:11" ht="30" customHeight="1" thickBot="1" x14ac:dyDescent="0.3">
      <c r="A125" s="1310" t="s">
        <v>95</v>
      </c>
      <c r="B125" s="1311"/>
      <c r="C125" s="1312"/>
      <c r="D125" s="1312"/>
      <c r="E125" s="1312"/>
      <c r="F125" s="1312"/>
      <c r="G125" s="534"/>
      <c r="H125" s="1313"/>
      <c r="I125" s="1313"/>
      <c r="J125" s="1313"/>
      <c r="K125" s="522"/>
    </row>
    <row r="126" spans="1:11" ht="56.25" customHeight="1" thickBot="1" x14ac:dyDescent="0.3">
      <c r="A126" s="1314" t="s">
        <v>107</v>
      </c>
      <c r="B126" s="1315"/>
      <c r="C126" s="1315"/>
      <c r="D126" s="1316"/>
      <c r="E126" s="1316"/>
      <c r="F126" s="1316"/>
      <c r="G126" s="526"/>
      <c r="H126" s="109">
        <f>SUM(Tavush!C32:C34)</f>
        <v>2500</v>
      </c>
      <c r="I126" s="109">
        <f>SUM(Tavush!D32:D34)</f>
        <v>10000</v>
      </c>
      <c r="J126" s="109">
        <f>SUM(Tavush!E32:E34)</f>
        <v>35000</v>
      </c>
      <c r="K126" s="109">
        <f>SUM(Tavush!F32:F34)</f>
        <v>35000</v>
      </c>
    </row>
    <row r="127" spans="1:11" ht="40.5" customHeight="1" thickBot="1" x14ac:dyDescent="0.3">
      <c r="A127" s="768" t="s">
        <v>108</v>
      </c>
      <c r="B127" s="769"/>
      <c r="C127" s="1317">
        <f>K126</f>
        <v>35000</v>
      </c>
      <c r="D127" s="1317"/>
      <c r="E127" s="1317"/>
      <c r="F127" s="1317"/>
      <c r="G127" s="526"/>
      <c r="H127" s="527"/>
      <c r="I127" s="527"/>
      <c r="J127" s="527"/>
      <c r="K127" s="525"/>
    </row>
    <row r="128" spans="1:11" ht="90" customHeight="1" thickBot="1" x14ac:dyDescent="0.3">
      <c r="A128" s="768" t="s">
        <v>109</v>
      </c>
      <c r="B128" s="769"/>
      <c r="C128" s="531"/>
      <c r="D128" s="531"/>
      <c r="E128" s="531"/>
      <c r="F128" s="531"/>
      <c r="G128" s="526"/>
      <c r="H128" s="527"/>
      <c r="I128" s="527"/>
      <c r="J128" s="527"/>
      <c r="K128" s="525"/>
    </row>
    <row r="129" spans="1:11" x14ac:dyDescent="0.25">
      <c r="A129" s="631" t="s">
        <v>80</v>
      </c>
      <c r="B129" s="632"/>
      <c r="C129" s="632"/>
      <c r="D129" s="632"/>
      <c r="E129" s="632"/>
      <c r="F129" s="632"/>
      <c r="G129" s="632"/>
      <c r="H129" s="633"/>
      <c r="I129" s="633"/>
      <c r="J129" s="633"/>
      <c r="K129" s="634"/>
    </row>
    <row r="130" spans="1:11" ht="15.75" customHeight="1" thickBot="1" x14ac:dyDescent="0.35">
      <c r="A130" s="1122" t="s">
        <v>1176</v>
      </c>
      <c r="B130" s="1123"/>
      <c r="C130" s="1123"/>
      <c r="D130" s="1123"/>
      <c r="E130" s="1123"/>
      <c r="F130" s="1123"/>
      <c r="G130" s="1123"/>
      <c r="H130" s="1123"/>
      <c r="I130" s="1123"/>
      <c r="J130" s="1123"/>
      <c r="K130" s="1124"/>
    </row>
    <row r="131" spans="1:11" x14ac:dyDescent="0.25">
      <c r="A131" s="631" t="s">
        <v>81</v>
      </c>
      <c r="B131" s="632"/>
      <c r="C131" s="632"/>
      <c r="D131" s="632"/>
      <c r="E131" s="632"/>
      <c r="F131" s="632"/>
      <c r="G131" s="632"/>
      <c r="H131" s="633"/>
      <c r="I131" s="633"/>
      <c r="J131" s="633"/>
      <c r="K131" s="634"/>
    </row>
    <row r="132" spans="1:11" ht="15.75" customHeight="1" thickBot="1" x14ac:dyDescent="0.35">
      <c r="A132" s="1122" t="s">
        <v>1177</v>
      </c>
      <c r="B132" s="1123"/>
      <c r="C132" s="1123"/>
      <c r="D132" s="1123"/>
      <c r="E132" s="1123"/>
      <c r="F132" s="1123"/>
      <c r="G132" s="1123"/>
      <c r="H132" s="1123"/>
      <c r="I132" s="1123"/>
      <c r="J132" s="1123"/>
      <c r="K132" s="1124"/>
    </row>
    <row r="133" spans="1:11" x14ac:dyDescent="0.25">
      <c r="A133" s="1145" t="s">
        <v>68</v>
      </c>
      <c r="B133" s="1146"/>
      <c r="C133" s="1147" t="s">
        <v>38</v>
      </c>
      <c r="D133" s="1148"/>
      <c r="E133" s="1148"/>
      <c r="F133" s="1148"/>
      <c r="G133" s="1148"/>
      <c r="H133" s="1148"/>
      <c r="I133" s="1148"/>
      <c r="J133" s="1148"/>
      <c r="K133" s="1149"/>
    </row>
    <row r="134" spans="1:11" x14ac:dyDescent="0.25">
      <c r="A134" s="1150"/>
      <c r="B134" s="1151"/>
      <c r="C134" s="1152" t="s">
        <v>102</v>
      </c>
      <c r="D134" s="1153"/>
      <c r="E134" s="1153"/>
      <c r="F134" s="1153"/>
      <c r="G134" s="1153"/>
      <c r="H134" s="1153"/>
      <c r="I134" s="1153"/>
      <c r="J134" s="1153"/>
      <c r="K134" s="1154"/>
    </row>
    <row r="135" spans="1:11" x14ac:dyDescent="0.25">
      <c r="A135" s="1119">
        <v>1047</v>
      </c>
      <c r="B135" s="653" t="s">
        <v>1169</v>
      </c>
      <c r="C135" s="1234" t="s">
        <v>72</v>
      </c>
      <c r="D135" s="1235"/>
      <c r="E135" s="1235"/>
      <c r="F135" s="1235"/>
      <c r="G135" s="1235"/>
      <c r="H135" s="1235"/>
      <c r="I135" s="1235"/>
      <c r="J135" s="1235"/>
      <c r="K135" s="1236"/>
    </row>
    <row r="136" spans="1:11" ht="17.25" thickBot="1" x14ac:dyDescent="0.3">
      <c r="A136" s="1302"/>
      <c r="B136" s="1129"/>
      <c r="C136" s="1238" t="s">
        <v>104</v>
      </c>
      <c r="D136" s="1239"/>
      <c r="E136" s="1239"/>
      <c r="F136" s="1239"/>
      <c r="G136" s="1239"/>
      <c r="H136" s="1239"/>
      <c r="I136" s="1239"/>
      <c r="J136" s="1239"/>
      <c r="K136" s="1240"/>
    </row>
    <row r="137" spans="1:11" ht="66" x14ac:dyDescent="0.25">
      <c r="A137" s="1241" t="s">
        <v>92</v>
      </c>
      <c r="B137" s="1242"/>
      <c r="C137" s="1243" t="s">
        <v>105</v>
      </c>
      <c r="D137" s="429">
        <v>10</v>
      </c>
      <c r="E137" s="429">
        <v>10</v>
      </c>
      <c r="F137" s="429">
        <v>10</v>
      </c>
      <c r="G137" s="429">
        <v>10</v>
      </c>
      <c r="H137" s="1263"/>
      <c r="I137" s="1263"/>
      <c r="J137" s="1263"/>
      <c r="K137" s="1245"/>
    </row>
    <row r="138" spans="1:11" ht="116.25" thickBot="1" x14ac:dyDescent="0.3">
      <c r="A138" s="1246" t="s">
        <v>95</v>
      </c>
      <c r="B138" s="1247"/>
      <c r="C138" s="1248" t="s">
        <v>106</v>
      </c>
      <c r="D138" s="1248"/>
      <c r="E138" s="1248"/>
      <c r="F138" s="1248"/>
      <c r="G138" s="1249"/>
      <c r="H138" s="1250"/>
      <c r="I138" s="1250"/>
      <c r="J138" s="1250"/>
      <c r="K138" s="1251"/>
    </row>
    <row r="139" spans="1:11" ht="68.25" customHeight="1" thickBot="1" x14ac:dyDescent="0.3">
      <c r="A139" s="1252" t="s">
        <v>107</v>
      </c>
      <c r="B139" s="1253"/>
      <c r="C139" s="1253"/>
      <c r="D139" s="1254"/>
      <c r="E139" s="1254"/>
      <c r="F139" s="1254"/>
      <c r="G139" s="1255"/>
      <c r="H139" s="256">
        <f>Tavush!C48</f>
        <v>3550</v>
      </c>
      <c r="I139" s="256">
        <f>Tavush!D48</f>
        <v>3550</v>
      </c>
      <c r="J139" s="256">
        <f>Tavush!E48</f>
        <v>3550</v>
      </c>
      <c r="K139" s="256">
        <f>Tavush!F48</f>
        <v>3550</v>
      </c>
    </row>
    <row r="140" spans="1:11" ht="48.75" customHeight="1" thickBot="1" x14ac:dyDescent="0.3">
      <c r="A140" s="1257" t="s">
        <v>108</v>
      </c>
      <c r="B140" s="1258"/>
      <c r="C140" s="256">
        <f>K139</f>
        <v>3550</v>
      </c>
      <c r="D140" s="1264"/>
      <c r="E140" s="1264"/>
      <c r="F140" s="1264"/>
      <c r="G140" s="1255"/>
      <c r="H140" s="1260"/>
      <c r="I140" s="1260"/>
      <c r="J140" s="1260"/>
      <c r="K140" s="1261"/>
    </row>
    <row r="141" spans="1:11" ht="80.25" customHeight="1" thickBot="1" x14ac:dyDescent="0.3">
      <c r="A141" s="1257" t="s">
        <v>109</v>
      </c>
      <c r="B141" s="1258"/>
      <c r="C141" s="1262"/>
      <c r="D141" s="1262"/>
      <c r="E141" s="1262"/>
      <c r="F141" s="1262"/>
      <c r="G141" s="1255"/>
      <c r="H141" s="1260"/>
      <c r="I141" s="1260"/>
      <c r="J141" s="1260"/>
      <c r="K141" s="1261"/>
    </row>
    <row r="142" spans="1:11" ht="23.25" customHeight="1" x14ac:dyDescent="0.25">
      <c r="A142" s="1187" t="s">
        <v>80</v>
      </c>
      <c r="B142" s="1188"/>
      <c r="C142" s="1188"/>
      <c r="D142" s="1188"/>
      <c r="E142" s="1188"/>
      <c r="F142" s="1188"/>
      <c r="G142" s="1188"/>
      <c r="H142" s="1189"/>
      <c r="I142" s="1189"/>
      <c r="J142" s="1189"/>
      <c r="K142" s="1190"/>
    </row>
    <row r="143" spans="1:11" ht="15.75" customHeight="1" thickBot="1" x14ac:dyDescent="0.35">
      <c r="A143" s="1122" t="s">
        <v>1176</v>
      </c>
      <c r="B143" s="1123"/>
      <c r="C143" s="1123"/>
      <c r="D143" s="1123"/>
      <c r="E143" s="1123"/>
      <c r="F143" s="1123"/>
      <c r="G143" s="1123"/>
      <c r="H143" s="1123"/>
      <c r="I143" s="1123"/>
      <c r="J143" s="1123"/>
      <c r="K143" s="1124"/>
    </row>
    <row r="144" spans="1:11" x14ac:dyDescent="0.25">
      <c r="A144" s="1187" t="s">
        <v>81</v>
      </c>
      <c r="B144" s="1188"/>
      <c r="C144" s="1188"/>
      <c r="D144" s="1188"/>
      <c r="E144" s="1188"/>
      <c r="F144" s="1188"/>
      <c r="G144" s="1188"/>
      <c r="H144" s="1189"/>
      <c r="I144" s="1189"/>
      <c r="J144" s="1189"/>
      <c r="K144" s="1190"/>
    </row>
    <row r="145" spans="1:11" ht="15.75" customHeight="1" thickBot="1" x14ac:dyDescent="0.35">
      <c r="A145" s="1122" t="s">
        <v>1177</v>
      </c>
      <c r="B145" s="1123"/>
      <c r="C145" s="1123"/>
      <c r="D145" s="1123"/>
      <c r="E145" s="1123"/>
      <c r="F145" s="1123"/>
      <c r="G145" s="1123"/>
      <c r="H145" s="1123"/>
      <c r="I145" s="1123"/>
      <c r="J145" s="1123"/>
      <c r="K145" s="1124"/>
    </row>
  </sheetData>
  <mergeCells count="165">
    <mergeCell ref="A57:C57"/>
    <mergeCell ref="A58:K58"/>
    <mergeCell ref="A59:K59"/>
    <mergeCell ref="A60:K60"/>
    <mergeCell ref="A61:K61"/>
    <mergeCell ref="A62:K62"/>
    <mergeCell ref="A63:K63"/>
    <mergeCell ref="A51:B52"/>
    <mergeCell ref="C51:K51"/>
    <mergeCell ref="C52:K52"/>
    <mergeCell ref="A53:A54"/>
    <mergeCell ref="B53:B54"/>
    <mergeCell ref="C53:K53"/>
    <mergeCell ref="C54:K54"/>
    <mergeCell ref="A55:B55"/>
    <mergeCell ref="A56:B56"/>
    <mergeCell ref="A44:C44"/>
    <mergeCell ref="A45:K45"/>
    <mergeCell ref="A46:K46"/>
    <mergeCell ref="A47:K47"/>
    <mergeCell ref="A48:K48"/>
    <mergeCell ref="A49:K49"/>
    <mergeCell ref="A50:K50"/>
    <mergeCell ref="A38:B39"/>
    <mergeCell ref="C38:K38"/>
    <mergeCell ref="C39:K39"/>
    <mergeCell ref="A40:A41"/>
    <mergeCell ref="B40:B41"/>
    <mergeCell ref="C40:K40"/>
    <mergeCell ref="C41:K41"/>
    <mergeCell ref="A42:B42"/>
    <mergeCell ref="A43:B43"/>
    <mergeCell ref="A1:K1"/>
    <mergeCell ref="A3:K3"/>
    <mergeCell ref="A6:K6"/>
    <mergeCell ref="C12:K12"/>
    <mergeCell ref="A19:K19"/>
    <mergeCell ref="A7:K7"/>
    <mergeCell ref="A9:C11"/>
    <mergeCell ref="D9:K9"/>
    <mergeCell ref="D10:G10"/>
    <mergeCell ref="H10:K10"/>
    <mergeCell ref="A20:K20"/>
    <mergeCell ref="A21:K21"/>
    <mergeCell ref="A22:K22"/>
    <mergeCell ref="C13:K13"/>
    <mergeCell ref="C14:K14"/>
    <mergeCell ref="A16:B16"/>
    <mergeCell ref="A12:B13"/>
    <mergeCell ref="A14:A15"/>
    <mergeCell ref="B14:B15"/>
    <mergeCell ref="C15:K15"/>
    <mergeCell ref="A17:B17"/>
    <mergeCell ref="A18:C18"/>
    <mergeCell ref="A71:B72"/>
    <mergeCell ref="C71:K71"/>
    <mergeCell ref="C72:K72"/>
    <mergeCell ref="A73:A74"/>
    <mergeCell ref="B73:B74"/>
    <mergeCell ref="C73:K73"/>
    <mergeCell ref="C74:K74"/>
    <mergeCell ref="A23:K23"/>
    <mergeCell ref="A66:K66"/>
    <mergeCell ref="A68:C70"/>
    <mergeCell ref="D68:K68"/>
    <mergeCell ref="D69:G69"/>
    <mergeCell ref="H69:K69"/>
    <mergeCell ref="A24:K24"/>
    <mergeCell ref="A25:B26"/>
    <mergeCell ref="C25:K25"/>
    <mergeCell ref="C26:K26"/>
    <mergeCell ref="A27:A28"/>
    <mergeCell ref="B27:B28"/>
    <mergeCell ref="C27:K27"/>
    <mergeCell ref="C28:K28"/>
    <mergeCell ref="A29:B29"/>
    <mergeCell ref="A30:B30"/>
    <mergeCell ref="A31:C31"/>
    <mergeCell ref="A80:B80"/>
    <mergeCell ref="A81:K81"/>
    <mergeCell ref="A82:K82"/>
    <mergeCell ref="A83:K83"/>
    <mergeCell ref="A84:K84"/>
    <mergeCell ref="A85:B86"/>
    <mergeCell ref="C85:K85"/>
    <mergeCell ref="C86:K86"/>
    <mergeCell ref="A75:B75"/>
    <mergeCell ref="A76:K76"/>
    <mergeCell ref="A77:K77"/>
    <mergeCell ref="A78:K78"/>
    <mergeCell ref="A79:B79"/>
    <mergeCell ref="C79:K79"/>
    <mergeCell ref="A91:K91"/>
    <mergeCell ref="A92:K92"/>
    <mergeCell ref="A93:B93"/>
    <mergeCell ref="C93:K93"/>
    <mergeCell ref="A94:B94"/>
    <mergeCell ref="A95:K95"/>
    <mergeCell ref="A87:A88"/>
    <mergeCell ref="B87:B88"/>
    <mergeCell ref="C87:K87"/>
    <mergeCell ref="C88:K88"/>
    <mergeCell ref="A89:B89"/>
    <mergeCell ref="A90:K90"/>
    <mergeCell ref="A106:B108"/>
    <mergeCell ref="C106:K106"/>
    <mergeCell ref="C107:K107"/>
    <mergeCell ref="C108:K108"/>
    <mergeCell ref="C109:K109"/>
    <mergeCell ref="A110:B111"/>
    <mergeCell ref="A96:K96"/>
    <mergeCell ref="A97:K97"/>
    <mergeCell ref="A98:K98"/>
    <mergeCell ref="A100:K100"/>
    <mergeCell ref="A102:K102"/>
    <mergeCell ref="A103:C105"/>
    <mergeCell ref="D103:K103"/>
    <mergeCell ref="D104:G104"/>
    <mergeCell ref="H104:K104"/>
    <mergeCell ref="A120:B121"/>
    <mergeCell ref="C120:K120"/>
    <mergeCell ref="C121:K121"/>
    <mergeCell ref="A118:K118"/>
    <mergeCell ref="A119:K119"/>
    <mergeCell ref="A112:B112"/>
    <mergeCell ref="A113:C113"/>
    <mergeCell ref="A114:B114"/>
    <mergeCell ref="A115:B115"/>
    <mergeCell ref="A116:K116"/>
    <mergeCell ref="A117:K117"/>
    <mergeCell ref="A127:B127"/>
    <mergeCell ref="A128:B128"/>
    <mergeCell ref="A129:K129"/>
    <mergeCell ref="A130:K130"/>
    <mergeCell ref="A131:K131"/>
    <mergeCell ref="A122:A123"/>
    <mergeCell ref="B122:B123"/>
    <mergeCell ref="C122:K122"/>
    <mergeCell ref="C123:K123"/>
    <mergeCell ref="A124:B124"/>
    <mergeCell ref="A125:B125"/>
    <mergeCell ref="A32:K32"/>
    <mergeCell ref="A33:K33"/>
    <mergeCell ref="A34:K34"/>
    <mergeCell ref="A35:K35"/>
    <mergeCell ref="A36:K36"/>
    <mergeCell ref="A37:K37"/>
    <mergeCell ref="A145:K145"/>
    <mergeCell ref="A139:C139"/>
    <mergeCell ref="A140:B140"/>
    <mergeCell ref="A141:B141"/>
    <mergeCell ref="A142:K142"/>
    <mergeCell ref="A143:K143"/>
    <mergeCell ref="A144:K144"/>
    <mergeCell ref="A135:A136"/>
    <mergeCell ref="B135:B136"/>
    <mergeCell ref="C135:K135"/>
    <mergeCell ref="C136:K136"/>
    <mergeCell ref="A137:B137"/>
    <mergeCell ref="A138:B138"/>
    <mergeCell ref="A133:B134"/>
    <mergeCell ref="C133:K133"/>
    <mergeCell ref="C134:K134"/>
    <mergeCell ref="A132:K132"/>
    <mergeCell ref="A126:C126"/>
  </mergeCells>
  <pageMargins left="0.23622047244094499" right="0.23622047244094499" top="0.15748031496063" bottom="0.196850393700787" header="0.31496062992126" footer="0.31496062992126"/>
  <pageSetup scale="8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opLeftCell="A37" workbookViewId="0">
      <selection activeCell="E10" sqref="E10"/>
    </sheetView>
  </sheetViews>
  <sheetFormatPr defaultRowHeight="15.75" x14ac:dyDescent="0.25"/>
  <cols>
    <col min="1" max="1" width="44.140625" style="223" customWidth="1"/>
    <col min="2" max="2" width="16.140625" style="223" customWidth="1"/>
    <col min="3" max="3" width="24.140625" style="223" customWidth="1"/>
    <col min="4" max="4" width="21.7109375" style="223" customWidth="1"/>
    <col min="5" max="5" width="25.42578125" style="397" customWidth="1"/>
    <col min="6" max="6" width="9.85546875" style="223" bestFit="1" customWidth="1"/>
    <col min="7" max="16384" width="9.140625" style="223"/>
  </cols>
  <sheetData>
    <row r="1" spans="1:6" ht="16.5" x14ac:dyDescent="0.25">
      <c r="A1" s="1086" t="s">
        <v>36</v>
      </c>
      <c r="B1" s="1086"/>
      <c r="C1" s="1086"/>
      <c r="D1" s="1086"/>
      <c r="E1" s="1086"/>
    </row>
    <row r="2" spans="1:6" ht="16.5" x14ac:dyDescent="0.25">
      <c r="A2" s="1086" t="s">
        <v>763</v>
      </c>
      <c r="B2" s="1086"/>
      <c r="C2" s="1086"/>
      <c r="D2" s="1086"/>
      <c r="E2" s="1086"/>
    </row>
    <row r="3" spans="1:6" ht="16.5" x14ac:dyDescent="0.25">
      <c r="A3" s="1086" t="s">
        <v>2</v>
      </c>
      <c r="B3" s="1086"/>
      <c r="C3" s="1086"/>
      <c r="D3" s="1086"/>
      <c r="E3" s="1086"/>
    </row>
    <row r="4" spans="1:6" ht="18" x14ac:dyDescent="0.25">
      <c r="A4" s="388"/>
      <c r="B4" s="388"/>
      <c r="C4" s="388"/>
      <c r="D4" s="388"/>
      <c r="E4" s="389"/>
    </row>
    <row r="5" spans="1:6" ht="39.75" customHeight="1" x14ac:dyDescent="0.25">
      <c r="A5" s="1087" t="s">
        <v>806</v>
      </c>
      <c r="B5" s="1087"/>
      <c r="C5" s="1087"/>
      <c r="D5" s="1087"/>
      <c r="E5" s="1087"/>
    </row>
    <row r="6" spans="1:6" ht="18" x14ac:dyDescent="0.25">
      <c r="A6" s="388"/>
      <c r="B6" s="388"/>
      <c r="C6" s="388"/>
      <c r="D6" s="388"/>
      <c r="E6" s="389"/>
    </row>
    <row r="8" spans="1:6" ht="35.25" customHeight="1" x14ac:dyDescent="0.25">
      <c r="A8" s="1088" t="s">
        <v>38</v>
      </c>
      <c r="B8" s="1089" t="s">
        <v>39</v>
      </c>
      <c r="C8" s="1089" t="s">
        <v>40</v>
      </c>
      <c r="D8" s="1091" t="s">
        <v>41</v>
      </c>
      <c r="E8" s="1092"/>
    </row>
    <row r="9" spans="1:6" ht="18" x14ac:dyDescent="0.25">
      <c r="A9" s="1088"/>
      <c r="B9" s="1090"/>
      <c r="C9" s="1090"/>
      <c r="D9" s="205" t="s">
        <v>42</v>
      </c>
      <c r="E9" s="390" t="s">
        <v>43</v>
      </c>
    </row>
    <row r="10" spans="1:6" ht="17.25" x14ac:dyDescent="0.25">
      <c r="A10" s="1093" t="s">
        <v>44</v>
      </c>
      <c r="B10" s="1094"/>
      <c r="C10" s="1094"/>
      <c r="D10" s="1095"/>
      <c r="E10" s="391">
        <f>E11+E14+E38+E44+E54+E58+E62+E93+E121+E124</f>
        <v>7068525.3859999999</v>
      </c>
      <c r="F10" s="392"/>
    </row>
    <row r="11" spans="1:6" ht="17.25" x14ac:dyDescent="0.25">
      <c r="A11" s="1082" t="s">
        <v>59</v>
      </c>
      <c r="B11" s="1082"/>
      <c r="C11" s="1082"/>
      <c r="D11" s="1082"/>
      <c r="E11" s="393">
        <f>SUM(E12:E13)</f>
        <v>496945</v>
      </c>
    </row>
    <row r="12" spans="1:6" ht="33" x14ac:dyDescent="0.25">
      <c r="A12" s="266" t="s">
        <v>46</v>
      </c>
      <c r="B12" s="205" t="s">
        <v>47</v>
      </c>
      <c r="C12" s="205" t="s">
        <v>48</v>
      </c>
      <c r="D12" s="205">
        <v>1</v>
      </c>
      <c r="E12" s="214">
        <f>Aragatsot!F13</f>
        <v>449000</v>
      </c>
    </row>
    <row r="13" spans="1:6" ht="33" x14ac:dyDescent="0.25">
      <c r="A13" s="266" t="s">
        <v>51</v>
      </c>
      <c r="B13" s="205" t="s">
        <v>47</v>
      </c>
      <c r="C13" s="205" t="s">
        <v>48</v>
      </c>
      <c r="D13" s="205">
        <v>1</v>
      </c>
      <c r="E13" s="214">
        <f>Aragatsot!F7</f>
        <v>47945</v>
      </c>
    </row>
    <row r="14" spans="1:6" ht="17.25" x14ac:dyDescent="0.25">
      <c r="A14" s="1082" t="s">
        <v>45</v>
      </c>
      <c r="B14" s="1082"/>
      <c r="C14" s="1082"/>
      <c r="D14" s="1082"/>
      <c r="E14" s="393">
        <f>SUM(E15:E37)</f>
        <v>863441</v>
      </c>
    </row>
    <row r="15" spans="1:6" ht="33" x14ac:dyDescent="0.25">
      <c r="A15" s="266" t="s">
        <v>46</v>
      </c>
      <c r="B15" s="205" t="s">
        <v>47</v>
      </c>
      <c r="C15" s="205" t="s">
        <v>48</v>
      </c>
      <c r="D15" s="205">
        <v>1</v>
      </c>
      <c r="E15" s="214">
        <f>Ararat!F29</f>
        <v>502349</v>
      </c>
    </row>
    <row r="16" spans="1:6" ht="33" x14ac:dyDescent="0.25">
      <c r="A16" s="266" t="s">
        <v>51</v>
      </c>
      <c r="B16" s="205" t="s">
        <v>47</v>
      </c>
      <c r="C16" s="205" t="s">
        <v>48</v>
      </c>
      <c r="D16" s="205">
        <v>1</v>
      </c>
      <c r="E16" s="214">
        <f>Ararat!F10</f>
        <v>310185</v>
      </c>
    </row>
    <row r="17" spans="1:5" ht="49.5" x14ac:dyDescent="0.25">
      <c r="A17" s="266" t="s">
        <v>56</v>
      </c>
      <c r="B17" s="205" t="s">
        <v>47</v>
      </c>
      <c r="C17" s="205" t="s">
        <v>48</v>
      </c>
      <c r="D17" s="205">
        <v>1</v>
      </c>
      <c r="E17" s="214">
        <f>Ararat!F77</f>
        <v>23675</v>
      </c>
    </row>
    <row r="18" spans="1:5" ht="66" x14ac:dyDescent="0.25">
      <c r="A18" s="266" t="s">
        <v>905</v>
      </c>
      <c r="B18" s="205" t="s">
        <v>47</v>
      </c>
      <c r="C18" s="205" t="s">
        <v>975</v>
      </c>
      <c r="D18" s="205">
        <v>3400</v>
      </c>
      <c r="E18" s="138">
        <v>1472</v>
      </c>
    </row>
    <row r="19" spans="1:5" ht="49.5" x14ac:dyDescent="0.25">
      <c r="A19" s="266" t="s">
        <v>834</v>
      </c>
      <c r="B19" s="403" t="s">
        <v>47</v>
      </c>
      <c r="C19" s="426" t="s">
        <v>975</v>
      </c>
      <c r="D19" s="403">
        <v>2400</v>
      </c>
      <c r="E19" s="138">
        <v>1040</v>
      </c>
    </row>
    <row r="20" spans="1:5" ht="49.5" x14ac:dyDescent="0.25">
      <c r="A20" s="266" t="s">
        <v>835</v>
      </c>
      <c r="B20" s="403" t="s">
        <v>47</v>
      </c>
      <c r="C20" s="426" t="s">
        <v>975</v>
      </c>
      <c r="D20" s="403">
        <v>1600</v>
      </c>
      <c r="E20" s="138">
        <v>720</v>
      </c>
    </row>
    <row r="21" spans="1:5" ht="33" x14ac:dyDescent="0.25">
      <c r="A21" s="422" t="s">
        <v>944</v>
      </c>
      <c r="B21" s="412"/>
      <c r="C21" s="412"/>
      <c r="D21" s="412"/>
      <c r="E21" s="138"/>
    </row>
    <row r="22" spans="1:5" ht="18" x14ac:dyDescent="0.25">
      <c r="A22" s="266" t="s">
        <v>906</v>
      </c>
      <c r="B22" s="403" t="s">
        <v>47</v>
      </c>
      <c r="C22" s="17" t="s">
        <v>926</v>
      </c>
      <c r="D22" s="403">
        <v>12</v>
      </c>
      <c r="E22" s="138">
        <v>240</v>
      </c>
    </row>
    <row r="23" spans="1:5" ht="18" x14ac:dyDescent="0.25">
      <c r="A23" s="266" t="s">
        <v>907</v>
      </c>
      <c r="B23" s="403" t="s">
        <v>47</v>
      </c>
      <c r="C23" s="17" t="s">
        <v>926</v>
      </c>
      <c r="D23" s="403">
        <v>56</v>
      </c>
      <c r="E23" s="138">
        <v>1288</v>
      </c>
    </row>
    <row r="24" spans="1:5" ht="18" x14ac:dyDescent="0.25">
      <c r="A24" s="266" t="s">
        <v>908</v>
      </c>
      <c r="B24" s="403" t="s">
        <v>47</v>
      </c>
      <c r="C24" s="17" t="s">
        <v>926</v>
      </c>
      <c r="D24" s="403">
        <v>3</v>
      </c>
      <c r="E24" s="138">
        <v>195</v>
      </c>
    </row>
    <row r="25" spans="1:5" ht="18" x14ac:dyDescent="0.25">
      <c r="A25" s="266" t="s">
        <v>909</v>
      </c>
      <c r="B25" s="403" t="s">
        <v>47</v>
      </c>
      <c r="C25" s="17" t="s">
        <v>926</v>
      </c>
      <c r="D25" s="403">
        <v>3</v>
      </c>
      <c r="E25" s="138">
        <v>90</v>
      </c>
    </row>
    <row r="26" spans="1:5" ht="18" x14ac:dyDescent="0.25">
      <c r="A26" s="266" t="s">
        <v>910</v>
      </c>
      <c r="B26" s="403" t="s">
        <v>47</v>
      </c>
      <c r="C26" s="17" t="s">
        <v>926</v>
      </c>
      <c r="D26" s="403">
        <v>2</v>
      </c>
      <c r="E26" s="138">
        <v>400</v>
      </c>
    </row>
    <row r="27" spans="1:5" ht="18" x14ac:dyDescent="0.25">
      <c r="A27" s="266" t="s">
        <v>911</v>
      </c>
      <c r="B27" s="403" t="s">
        <v>47</v>
      </c>
      <c r="C27" s="17" t="s">
        <v>926</v>
      </c>
      <c r="D27" s="403">
        <v>72</v>
      </c>
      <c r="E27" s="138">
        <v>437</v>
      </c>
    </row>
    <row r="28" spans="1:5" ht="18" x14ac:dyDescent="0.25">
      <c r="A28" s="266" t="s">
        <v>912</v>
      </c>
      <c r="B28" s="403" t="s">
        <v>47</v>
      </c>
      <c r="C28" s="17" t="s">
        <v>926</v>
      </c>
      <c r="D28" s="205">
        <v>10</v>
      </c>
      <c r="E28" s="214">
        <v>350</v>
      </c>
    </row>
    <row r="29" spans="1:5" ht="33" x14ac:dyDescent="0.25">
      <c r="A29" s="422" t="s">
        <v>945</v>
      </c>
      <c r="B29" s="412"/>
      <c r="C29" s="412"/>
      <c r="D29" s="412"/>
      <c r="E29" s="214"/>
    </row>
    <row r="30" spans="1:5" ht="18" x14ac:dyDescent="0.25">
      <c r="A30" s="266" t="s">
        <v>913</v>
      </c>
      <c r="B30" s="403" t="s">
        <v>47</v>
      </c>
      <c r="C30" s="17" t="s">
        <v>926</v>
      </c>
      <c r="D30" s="403">
        <v>10</v>
      </c>
      <c r="E30" s="214">
        <v>700</v>
      </c>
    </row>
    <row r="31" spans="1:5" ht="18" x14ac:dyDescent="0.25">
      <c r="A31" s="266" t="s">
        <v>914</v>
      </c>
      <c r="B31" s="403" t="s">
        <v>47</v>
      </c>
      <c r="C31" s="17" t="s">
        <v>926</v>
      </c>
      <c r="D31" s="403">
        <v>23</v>
      </c>
      <c r="E31" s="214">
        <v>465</v>
      </c>
    </row>
    <row r="32" spans="1:5" ht="18" x14ac:dyDescent="0.25">
      <c r="A32" s="266" t="s">
        <v>912</v>
      </c>
      <c r="B32" s="403" t="s">
        <v>47</v>
      </c>
      <c r="C32" s="17" t="s">
        <v>926</v>
      </c>
      <c r="D32" s="403">
        <v>290</v>
      </c>
      <c r="E32" s="214">
        <v>17835</v>
      </c>
    </row>
    <row r="33" spans="1:5" ht="33" x14ac:dyDescent="0.25">
      <c r="A33" s="423" t="s">
        <v>946</v>
      </c>
      <c r="B33" s="412"/>
      <c r="C33" s="17" t="s">
        <v>926</v>
      </c>
      <c r="D33" s="412"/>
      <c r="E33" s="214"/>
    </row>
    <row r="34" spans="1:5" ht="18" x14ac:dyDescent="0.25">
      <c r="A34" s="266" t="s">
        <v>915</v>
      </c>
      <c r="B34" s="403" t="s">
        <v>47</v>
      </c>
      <c r="C34" s="17" t="s">
        <v>926</v>
      </c>
      <c r="D34" s="403">
        <v>8</v>
      </c>
      <c r="E34" s="214">
        <v>152</v>
      </c>
    </row>
    <row r="35" spans="1:5" ht="18" x14ac:dyDescent="0.25">
      <c r="A35" s="266" t="s">
        <v>916</v>
      </c>
      <c r="B35" s="403" t="s">
        <v>47</v>
      </c>
      <c r="C35" s="17" t="s">
        <v>926</v>
      </c>
      <c r="D35" s="403">
        <v>30</v>
      </c>
      <c r="E35" s="214">
        <v>195</v>
      </c>
    </row>
    <row r="36" spans="1:5" ht="18" x14ac:dyDescent="0.25">
      <c r="A36" s="266" t="s">
        <v>917</v>
      </c>
      <c r="B36" s="403" t="s">
        <v>47</v>
      </c>
      <c r="C36" s="17" t="s">
        <v>926</v>
      </c>
      <c r="D36" s="403">
        <v>63</v>
      </c>
      <c r="E36" s="214">
        <v>1440</v>
      </c>
    </row>
    <row r="37" spans="1:5" ht="18" x14ac:dyDescent="0.25">
      <c r="A37" s="266" t="s">
        <v>918</v>
      </c>
      <c r="B37" s="403" t="s">
        <v>47</v>
      </c>
      <c r="C37" s="17" t="s">
        <v>926</v>
      </c>
      <c r="D37" s="403">
        <v>4</v>
      </c>
      <c r="E37" s="214">
        <v>213</v>
      </c>
    </row>
    <row r="38" spans="1:5" ht="17.25" x14ac:dyDescent="0.25">
      <c r="A38" s="1082" t="s">
        <v>49</v>
      </c>
      <c r="B38" s="1082"/>
      <c r="C38" s="1082"/>
      <c r="D38" s="1082"/>
      <c r="E38" s="393">
        <f>SUM(E39:E43)</f>
        <v>1186239.7</v>
      </c>
    </row>
    <row r="39" spans="1:5" ht="33" x14ac:dyDescent="0.25">
      <c r="A39" s="266" t="s">
        <v>46</v>
      </c>
      <c r="B39" s="205" t="s">
        <v>47</v>
      </c>
      <c r="C39" s="205" t="s">
        <v>48</v>
      </c>
      <c r="D39" s="205">
        <v>1</v>
      </c>
      <c r="E39" s="214">
        <f>Armavir!F16</f>
        <v>1060139.7</v>
      </c>
    </row>
    <row r="40" spans="1:5" ht="33" x14ac:dyDescent="0.25">
      <c r="A40" s="266" t="s">
        <v>51</v>
      </c>
      <c r="B40" s="205" t="s">
        <v>47</v>
      </c>
      <c r="C40" s="205" t="s">
        <v>48</v>
      </c>
      <c r="D40" s="205">
        <v>1</v>
      </c>
      <c r="E40" s="214">
        <f>Armavir!F9</f>
        <v>81000</v>
      </c>
    </row>
    <row r="41" spans="1:5" ht="49.5" x14ac:dyDescent="0.25">
      <c r="A41" s="266" t="s">
        <v>56</v>
      </c>
      <c r="B41" s="205" t="s">
        <v>47</v>
      </c>
      <c r="C41" s="205" t="s">
        <v>48</v>
      </c>
      <c r="D41" s="205">
        <v>1</v>
      </c>
      <c r="E41" s="214">
        <f>Armavir!F80</f>
        <v>25100</v>
      </c>
    </row>
    <row r="42" spans="1:5" ht="33" x14ac:dyDescent="0.25">
      <c r="A42" s="266" t="s">
        <v>1000</v>
      </c>
      <c r="B42" s="205"/>
      <c r="C42" s="205"/>
      <c r="D42" s="205"/>
      <c r="E42" s="214"/>
    </row>
    <row r="43" spans="1:5" ht="18" x14ac:dyDescent="0.25">
      <c r="A43" s="266" t="s">
        <v>1001</v>
      </c>
      <c r="B43" s="441" t="s">
        <v>47</v>
      </c>
      <c r="C43" s="441" t="s">
        <v>926</v>
      </c>
      <c r="D43" s="441">
        <v>350</v>
      </c>
      <c r="E43" s="214">
        <v>20000</v>
      </c>
    </row>
    <row r="44" spans="1:5" ht="17.25" x14ac:dyDescent="0.25">
      <c r="A44" s="1082" t="s">
        <v>50</v>
      </c>
      <c r="B44" s="1082"/>
      <c r="C44" s="1082"/>
      <c r="D44" s="1082"/>
      <c r="E44" s="391">
        <f>SUM(E45:E53)</f>
        <v>914033.9</v>
      </c>
    </row>
    <row r="45" spans="1:5" ht="33" x14ac:dyDescent="0.25">
      <c r="A45" s="266" t="s">
        <v>46</v>
      </c>
      <c r="B45" s="205" t="s">
        <v>47</v>
      </c>
      <c r="C45" s="205" t="s">
        <v>48</v>
      </c>
      <c r="D45" s="205">
        <v>1</v>
      </c>
      <c r="E45" s="394">
        <f>Gexarquniq!F18</f>
        <v>748000</v>
      </c>
    </row>
    <row r="46" spans="1:5" ht="33" x14ac:dyDescent="0.25">
      <c r="A46" s="266" t="s">
        <v>51</v>
      </c>
      <c r="B46" s="205" t="s">
        <v>47</v>
      </c>
      <c r="C46" s="205" t="s">
        <v>48</v>
      </c>
      <c r="D46" s="205">
        <v>1</v>
      </c>
      <c r="E46" s="394">
        <f>Gexarquniq!F9</f>
        <v>97033.9</v>
      </c>
    </row>
    <row r="47" spans="1:5" ht="49.5" x14ac:dyDescent="0.25">
      <c r="A47" s="266" t="s">
        <v>56</v>
      </c>
      <c r="B47" s="205" t="s">
        <v>47</v>
      </c>
      <c r="C47" s="205" t="s">
        <v>48</v>
      </c>
      <c r="D47" s="205">
        <v>1</v>
      </c>
      <c r="E47" s="214">
        <f>Gexarquniq!F68</f>
        <v>57000</v>
      </c>
    </row>
    <row r="48" spans="1:5" ht="33" x14ac:dyDescent="0.25">
      <c r="A48" s="266" t="s">
        <v>966</v>
      </c>
      <c r="B48" s="205"/>
      <c r="C48" s="205"/>
      <c r="D48" s="205"/>
      <c r="E48" s="214"/>
    </row>
    <row r="49" spans="1:5" ht="18" x14ac:dyDescent="0.3">
      <c r="A49" s="431" t="s">
        <v>967</v>
      </c>
      <c r="B49" s="426" t="s">
        <v>47</v>
      </c>
      <c r="C49" s="17" t="s">
        <v>926</v>
      </c>
      <c r="D49" s="432">
        <v>232</v>
      </c>
      <c r="E49" s="214">
        <v>5800</v>
      </c>
    </row>
    <row r="50" spans="1:5" ht="18" x14ac:dyDescent="0.3">
      <c r="A50" s="431" t="s">
        <v>968</v>
      </c>
      <c r="B50" s="426" t="s">
        <v>47</v>
      </c>
      <c r="C50" s="17" t="s">
        <v>926</v>
      </c>
      <c r="D50" s="432">
        <v>40</v>
      </c>
      <c r="E50" s="214">
        <v>2600</v>
      </c>
    </row>
    <row r="51" spans="1:5" ht="18" x14ac:dyDescent="0.3">
      <c r="A51" s="431" t="s">
        <v>969</v>
      </c>
      <c r="B51" s="426" t="s">
        <v>47</v>
      </c>
      <c r="C51" s="17" t="s">
        <v>926</v>
      </c>
      <c r="D51" s="432">
        <v>40</v>
      </c>
      <c r="E51" s="214">
        <v>2000</v>
      </c>
    </row>
    <row r="52" spans="1:5" ht="18" x14ac:dyDescent="0.3">
      <c r="A52" s="431" t="s">
        <v>969</v>
      </c>
      <c r="B52" s="426" t="s">
        <v>47</v>
      </c>
      <c r="C52" s="17" t="s">
        <v>926</v>
      </c>
      <c r="D52" s="432">
        <v>15</v>
      </c>
      <c r="E52" s="214">
        <v>1200</v>
      </c>
    </row>
    <row r="53" spans="1:5" ht="18" x14ac:dyDescent="0.3">
      <c r="A53" s="431" t="s">
        <v>970</v>
      </c>
      <c r="B53" s="426" t="s">
        <v>47</v>
      </c>
      <c r="C53" s="17" t="s">
        <v>926</v>
      </c>
      <c r="D53" s="432">
        <v>1</v>
      </c>
      <c r="E53" s="214">
        <v>400</v>
      </c>
    </row>
    <row r="54" spans="1:5" ht="17.25" x14ac:dyDescent="0.25">
      <c r="A54" s="1082" t="s">
        <v>52</v>
      </c>
      <c r="B54" s="1082"/>
      <c r="C54" s="1082"/>
      <c r="D54" s="1082"/>
      <c r="E54" s="391">
        <f>SUM(E55:E57)</f>
        <v>966367</v>
      </c>
    </row>
    <row r="55" spans="1:5" ht="33" x14ac:dyDescent="0.25">
      <c r="A55" s="266" t="s">
        <v>46</v>
      </c>
      <c r="B55" s="205" t="s">
        <v>47</v>
      </c>
      <c r="C55" s="205" t="s">
        <v>48</v>
      </c>
      <c r="D55" s="205">
        <v>1</v>
      </c>
      <c r="E55" s="394">
        <f>Lori!F33</f>
        <v>705077</v>
      </c>
    </row>
    <row r="56" spans="1:5" ht="33" x14ac:dyDescent="0.25">
      <c r="A56" s="266" t="s">
        <v>51</v>
      </c>
      <c r="B56" s="205" t="s">
        <v>47</v>
      </c>
      <c r="C56" s="205" t="s">
        <v>48</v>
      </c>
      <c r="D56" s="205">
        <v>1</v>
      </c>
      <c r="E56" s="395">
        <f>Lori!F10</f>
        <v>253944</v>
      </c>
    </row>
    <row r="57" spans="1:5" ht="49.5" x14ac:dyDescent="0.25">
      <c r="A57" s="266" t="s">
        <v>56</v>
      </c>
      <c r="B57" s="205" t="s">
        <v>47</v>
      </c>
      <c r="C57" s="205" t="s">
        <v>48</v>
      </c>
      <c r="D57" s="205">
        <v>1</v>
      </c>
      <c r="E57" s="395">
        <f>Lori!F107</f>
        <v>7346</v>
      </c>
    </row>
    <row r="58" spans="1:5" ht="17.25" x14ac:dyDescent="0.25">
      <c r="A58" s="1082" t="s">
        <v>53</v>
      </c>
      <c r="B58" s="1082"/>
      <c r="C58" s="1082"/>
      <c r="D58" s="1082"/>
      <c r="E58" s="391">
        <f>SUM(E59:E61)</f>
        <v>958944.18599999999</v>
      </c>
    </row>
    <row r="59" spans="1:5" ht="33" x14ac:dyDescent="0.25">
      <c r="A59" s="266" t="s">
        <v>46</v>
      </c>
      <c r="B59" s="205" t="s">
        <v>47</v>
      </c>
      <c r="C59" s="205" t="s">
        <v>48</v>
      </c>
      <c r="D59" s="205">
        <v>1</v>
      </c>
      <c r="E59" s="395">
        <f>Kotayq!F20</f>
        <v>740616.1</v>
      </c>
    </row>
    <row r="60" spans="1:5" ht="33" x14ac:dyDescent="0.25">
      <c r="A60" s="266" t="s">
        <v>51</v>
      </c>
      <c r="B60" s="205" t="s">
        <v>47</v>
      </c>
      <c r="C60" s="205" t="s">
        <v>48</v>
      </c>
      <c r="D60" s="205">
        <v>1</v>
      </c>
      <c r="E60" s="395">
        <f>Kotayq!F11</f>
        <v>216778.08600000001</v>
      </c>
    </row>
    <row r="61" spans="1:5" ht="49.5" x14ac:dyDescent="0.25">
      <c r="A61" s="266" t="s">
        <v>56</v>
      </c>
      <c r="B61" s="451" t="s">
        <v>47</v>
      </c>
      <c r="C61" s="451" t="s">
        <v>48</v>
      </c>
      <c r="D61" s="451">
        <v>1</v>
      </c>
      <c r="E61" s="395">
        <f>Kotayq!C44</f>
        <v>1550</v>
      </c>
    </row>
    <row r="62" spans="1:5" ht="17.25" x14ac:dyDescent="0.25">
      <c r="A62" s="1082" t="s">
        <v>54</v>
      </c>
      <c r="B62" s="1082"/>
      <c r="C62" s="1082"/>
      <c r="D62" s="1082"/>
      <c r="E62" s="131">
        <f>SUM(E63:E92)</f>
        <v>508700</v>
      </c>
    </row>
    <row r="63" spans="1:5" ht="43.5" customHeight="1" x14ac:dyDescent="0.25">
      <c r="A63" s="266" t="s">
        <v>46</v>
      </c>
      <c r="B63" s="205" t="s">
        <v>47</v>
      </c>
      <c r="C63" s="205" t="s">
        <v>48</v>
      </c>
      <c r="D63" s="205">
        <v>1</v>
      </c>
      <c r="E63" s="395">
        <f>Shirak!F16</f>
        <v>303500</v>
      </c>
    </row>
    <row r="64" spans="1:5" ht="36" customHeight="1" x14ac:dyDescent="0.25">
      <c r="A64" s="266" t="s">
        <v>51</v>
      </c>
      <c r="B64" s="205" t="s">
        <v>47</v>
      </c>
      <c r="C64" s="205" t="s">
        <v>48</v>
      </c>
      <c r="D64" s="205">
        <v>1</v>
      </c>
      <c r="E64" s="395">
        <f>Shirak!F10</f>
        <v>180700</v>
      </c>
    </row>
    <row r="65" spans="1:5" ht="55.5" customHeight="1" x14ac:dyDescent="0.25">
      <c r="A65" s="266" t="s">
        <v>56</v>
      </c>
      <c r="B65" s="205" t="s">
        <v>47</v>
      </c>
      <c r="C65" s="205" t="s">
        <v>48</v>
      </c>
      <c r="D65" s="205">
        <v>1</v>
      </c>
      <c r="E65" s="395">
        <f>Shirak!F61</f>
        <v>8500</v>
      </c>
    </row>
    <row r="66" spans="1:5" ht="33" x14ac:dyDescent="0.25">
      <c r="A66" s="224" t="s">
        <v>924</v>
      </c>
      <c r="B66" s="414"/>
      <c r="C66" s="414"/>
      <c r="D66" s="414"/>
      <c r="E66" s="445"/>
    </row>
    <row r="67" spans="1:5" ht="16.5" x14ac:dyDescent="0.3">
      <c r="A67" s="415" t="s">
        <v>925</v>
      </c>
      <c r="B67" s="17" t="s">
        <v>47</v>
      </c>
      <c r="C67" s="17" t="s">
        <v>926</v>
      </c>
      <c r="D67" s="416">
        <v>1</v>
      </c>
      <c r="E67" s="446">
        <v>30</v>
      </c>
    </row>
    <row r="68" spans="1:5" ht="16.5" x14ac:dyDescent="0.3">
      <c r="A68" s="415" t="s">
        <v>927</v>
      </c>
      <c r="B68" s="17" t="s">
        <v>47</v>
      </c>
      <c r="C68" s="17" t="s">
        <v>926</v>
      </c>
      <c r="D68" s="416">
        <v>7</v>
      </c>
      <c r="E68" s="446">
        <v>486.5</v>
      </c>
    </row>
    <row r="69" spans="1:5" ht="16.5" x14ac:dyDescent="0.3">
      <c r="A69" s="415" t="s">
        <v>928</v>
      </c>
      <c r="B69" s="17" t="s">
        <v>47</v>
      </c>
      <c r="C69" s="17" t="s">
        <v>926</v>
      </c>
      <c r="D69" s="416">
        <v>5</v>
      </c>
      <c r="E69" s="446">
        <v>212</v>
      </c>
    </row>
    <row r="70" spans="1:5" ht="16.5" x14ac:dyDescent="0.3">
      <c r="A70" s="415" t="s">
        <v>929</v>
      </c>
      <c r="B70" s="17" t="s">
        <v>47</v>
      </c>
      <c r="C70" s="17" t="s">
        <v>926</v>
      </c>
      <c r="D70" s="416">
        <v>2</v>
      </c>
      <c r="E70" s="446">
        <v>110.2</v>
      </c>
    </row>
    <row r="71" spans="1:5" ht="16.5" x14ac:dyDescent="0.3">
      <c r="A71" s="415" t="s">
        <v>930</v>
      </c>
      <c r="B71" s="17" t="s">
        <v>47</v>
      </c>
      <c r="C71" s="17" t="s">
        <v>926</v>
      </c>
      <c r="D71" s="416">
        <v>240</v>
      </c>
      <c r="E71" s="446">
        <v>8448</v>
      </c>
    </row>
    <row r="72" spans="1:5" ht="16.5" x14ac:dyDescent="0.3">
      <c r="A72" s="415" t="s">
        <v>931</v>
      </c>
      <c r="B72" s="17" t="s">
        <v>47</v>
      </c>
      <c r="C72" s="17" t="s">
        <v>926</v>
      </c>
      <c r="D72" s="416">
        <v>8</v>
      </c>
      <c r="E72" s="446">
        <v>249.6</v>
      </c>
    </row>
    <row r="73" spans="1:5" ht="16.5" x14ac:dyDescent="0.3">
      <c r="A73" s="415" t="s">
        <v>932</v>
      </c>
      <c r="B73" s="17" t="s">
        <v>47</v>
      </c>
      <c r="C73" s="17" t="s">
        <v>926</v>
      </c>
      <c r="D73" s="416">
        <v>82</v>
      </c>
      <c r="E73" s="446">
        <v>1271</v>
      </c>
    </row>
    <row r="74" spans="1:5" ht="16.5" x14ac:dyDescent="0.3">
      <c r="A74" s="415" t="s">
        <v>933</v>
      </c>
      <c r="B74" s="17" t="s">
        <v>47</v>
      </c>
      <c r="C74" s="17" t="s">
        <v>926</v>
      </c>
      <c r="D74" s="416">
        <v>6</v>
      </c>
      <c r="E74" s="446">
        <v>168</v>
      </c>
    </row>
    <row r="75" spans="1:5" ht="16.5" x14ac:dyDescent="0.3">
      <c r="A75" s="415" t="s">
        <v>934</v>
      </c>
      <c r="B75" s="17" t="s">
        <v>47</v>
      </c>
      <c r="C75" s="17" t="s">
        <v>926</v>
      </c>
      <c r="D75" s="416">
        <v>1</v>
      </c>
      <c r="E75" s="446">
        <v>150</v>
      </c>
    </row>
    <row r="76" spans="1:5" ht="16.5" x14ac:dyDescent="0.3">
      <c r="A76" s="415" t="s">
        <v>935</v>
      </c>
      <c r="B76" s="17" t="s">
        <v>47</v>
      </c>
      <c r="C76" s="17" t="s">
        <v>926</v>
      </c>
      <c r="D76" s="416">
        <v>1</v>
      </c>
      <c r="E76" s="446">
        <v>192</v>
      </c>
    </row>
    <row r="77" spans="1:5" ht="16.5" x14ac:dyDescent="0.3">
      <c r="A77" s="417" t="s">
        <v>936</v>
      </c>
      <c r="B77" s="17" t="s">
        <v>47</v>
      </c>
      <c r="C77" s="17" t="s">
        <v>926</v>
      </c>
      <c r="D77" s="418">
        <v>2</v>
      </c>
      <c r="E77" s="446">
        <v>130</v>
      </c>
    </row>
    <row r="78" spans="1:5" ht="16.5" x14ac:dyDescent="0.3">
      <c r="A78" s="417" t="s">
        <v>937</v>
      </c>
      <c r="B78" s="17" t="s">
        <v>47</v>
      </c>
      <c r="C78" s="17" t="s">
        <v>926</v>
      </c>
      <c r="D78" s="418">
        <v>4</v>
      </c>
      <c r="E78" s="446">
        <v>124.8</v>
      </c>
    </row>
    <row r="79" spans="1:5" ht="16.5" x14ac:dyDescent="0.3">
      <c r="A79" s="417" t="s">
        <v>938</v>
      </c>
      <c r="B79" s="17" t="s">
        <v>47</v>
      </c>
      <c r="C79" s="17" t="s">
        <v>926</v>
      </c>
      <c r="D79" s="418">
        <v>1</v>
      </c>
      <c r="E79" s="446">
        <v>114</v>
      </c>
    </row>
    <row r="80" spans="1:5" ht="16.5" x14ac:dyDescent="0.3">
      <c r="A80" s="417" t="s">
        <v>939</v>
      </c>
      <c r="B80" s="17" t="s">
        <v>47</v>
      </c>
      <c r="C80" s="17" t="s">
        <v>926</v>
      </c>
      <c r="D80" s="418">
        <v>4</v>
      </c>
      <c r="E80" s="446">
        <v>200</v>
      </c>
    </row>
    <row r="81" spans="1:5" ht="16.5" x14ac:dyDescent="0.3">
      <c r="A81" s="417" t="s">
        <v>940</v>
      </c>
      <c r="B81" s="17" t="s">
        <v>47</v>
      </c>
      <c r="C81" s="17" t="s">
        <v>926</v>
      </c>
      <c r="D81" s="418">
        <v>1</v>
      </c>
      <c r="E81" s="446">
        <v>84</v>
      </c>
    </row>
    <row r="82" spans="1:5" ht="16.5" x14ac:dyDescent="0.3">
      <c r="A82" s="417" t="s">
        <v>941</v>
      </c>
      <c r="B82" s="17" t="s">
        <v>47</v>
      </c>
      <c r="C82" s="17" t="s">
        <v>926</v>
      </c>
      <c r="D82" s="418">
        <v>1</v>
      </c>
      <c r="E82" s="446">
        <v>29.9</v>
      </c>
    </row>
    <row r="83" spans="1:5" ht="33" x14ac:dyDescent="0.25">
      <c r="A83" s="224" t="s">
        <v>942</v>
      </c>
      <c r="B83" s="419"/>
      <c r="C83" s="419"/>
      <c r="D83" s="419"/>
      <c r="E83" s="447"/>
    </row>
    <row r="84" spans="1:5" ht="16.5" x14ac:dyDescent="0.3">
      <c r="A84" s="415" t="s">
        <v>925</v>
      </c>
      <c r="B84" s="17" t="s">
        <v>47</v>
      </c>
      <c r="C84" s="17" t="s">
        <v>926</v>
      </c>
      <c r="D84" s="420">
        <v>1</v>
      </c>
      <c r="E84" s="446">
        <v>30</v>
      </c>
    </row>
    <row r="85" spans="1:5" ht="16.5" x14ac:dyDescent="0.3">
      <c r="A85" s="415" t="s">
        <v>927</v>
      </c>
      <c r="B85" s="17" t="s">
        <v>47</v>
      </c>
      <c r="C85" s="17" t="s">
        <v>926</v>
      </c>
      <c r="D85" s="420">
        <v>2</v>
      </c>
      <c r="E85" s="446">
        <v>138.4</v>
      </c>
    </row>
    <row r="86" spans="1:5" ht="16.5" x14ac:dyDescent="0.3">
      <c r="A86" s="415" t="s">
        <v>928</v>
      </c>
      <c r="B86" s="17" t="s">
        <v>47</v>
      </c>
      <c r="C86" s="17" t="s">
        <v>926</v>
      </c>
      <c r="D86" s="420">
        <v>4</v>
      </c>
      <c r="E86" s="446">
        <v>169.6</v>
      </c>
    </row>
    <row r="87" spans="1:5" ht="16.5" x14ac:dyDescent="0.3">
      <c r="A87" s="415" t="s">
        <v>930</v>
      </c>
      <c r="B87" s="17" t="s">
        <v>47</v>
      </c>
      <c r="C87" s="17" t="s">
        <v>926</v>
      </c>
      <c r="D87" s="420">
        <v>80</v>
      </c>
      <c r="E87" s="446">
        <v>2656</v>
      </c>
    </row>
    <row r="88" spans="1:5" ht="16.5" x14ac:dyDescent="0.3">
      <c r="A88" s="415" t="s">
        <v>913</v>
      </c>
      <c r="B88" s="17" t="s">
        <v>47</v>
      </c>
      <c r="C88" s="17" t="s">
        <v>926</v>
      </c>
      <c r="D88" s="420">
        <v>8</v>
      </c>
      <c r="E88" s="446">
        <v>320</v>
      </c>
    </row>
    <row r="89" spans="1:5" ht="16.5" x14ac:dyDescent="0.3">
      <c r="A89" s="415" t="s">
        <v>932</v>
      </c>
      <c r="B89" s="17" t="s">
        <v>47</v>
      </c>
      <c r="C89" s="17" t="s">
        <v>926</v>
      </c>
      <c r="D89" s="420">
        <v>24</v>
      </c>
      <c r="E89" s="446">
        <v>372</v>
      </c>
    </row>
    <row r="90" spans="1:5" ht="16.5" x14ac:dyDescent="0.3">
      <c r="A90" s="417" t="s">
        <v>937</v>
      </c>
      <c r="B90" s="17" t="s">
        <v>47</v>
      </c>
      <c r="C90" s="17" t="s">
        <v>926</v>
      </c>
      <c r="D90" s="421">
        <v>4</v>
      </c>
      <c r="E90" s="446">
        <v>120</v>
      </c>
    </row>
    <row r="91" spans="1:5" ht="16.5" x14ac:dyDescent="0.3">
      <c r="A91" s="417" t="s">
        <v>943</v>
      </c>
      <c r="B91" s="17" t="s">
        <v>47</v>
      </c>
      <c r="C91" s="17" t="s">
        <v>926</v>
      </c>
      <c r="D91" s="421">
        <v>1</v>
      </c>
      <c r="E91" s="446">
        <v>110</v>
      </c>
    </row>
    <row r="92" spans="1:5" ht="16.5" x14ac:dyDescent="0.3">
      <c r="A92" s="417" t="s">
        <v>940</v>
      </c>
      <c r="B92" s="17" t="s">
        <v>47</v>
      </c>
      <c r="C92" s="17" t="s">
        <v>926</v>
      </c>
      <c r="D92" s="421">
        <v>1</v>
      </c>
      <c r="E92" s="446">
        <v>84</v>
      </c>
    </row>
    <row r="93" spans="1:5" ht="17.25" x14ac:dyDescent="0.25">
      <c r="A93" s="1083" t="s">
        <v>55</v>
      </c>
      <c r="B93" s="1084"/>
      <c r="C93" s="1084"/>
      <c r="D93" s="1085"/>
      <c r="E93" s="391">
        <f>SUM(E94:E120)</f>
        <v>518148.5</v>
      </c>
    </row>
    <row r="94" spans="1:5" ht="33" x14ac:dyDescent="0.25">
      <c r="A94" s="266" t="s">
        <v>46</v>
      </c>
      <c r="B94" s="205" t="s">
        <v>47</v>
      </c>
      <c r="C94" s="205" t="s">
        <v>48</v>
      </c>
      <c r="D94" s="205">
        <v>1</v>
      </c>
      <c r="E94" s="395">
        <f>Syunik!F11</f>
        <v>467648.5</v>
      </c>
    </row>
    <row r="95" spans="1:5" ht="33" x14ac:dyDescent="0.25">
      <c r="A95" s="266" t="s">
        <v>51</v>
      </c>
      <c r="B95" s="205" t="s">
        <v>47</v>
      </c>
      <c r="C95" s="205" t="s">
        <v>48</v>
      </c>
      <c r="D95" s="205">
        <v>1</v>
      </c>
      <c r="E95" s="395">
        <f>Syunik!F8</f>
        <v>40000</v>
      </c>
    </row>
    <row r="96" spans="1:5" ht="49.5" x14ac:dyDescent="0.25">
      <c r="A96" s="266" t="s">
        <v>56</v>
      </c>
      <c r="B96" s="205" t="s">
        <v>47</v>
      </c>
      <c r="C96" s="205" t="s">
        <v>48</v>
      </c>
      <c r="D96" s="205">
        <v>1</v>
      </c>
      <c r="E96" s="396">
        <f>Syunik!F41</f>
        <v>1500</v>
      </c>
    </row>
    <row r="97" spans="1:5" ht="66" x14ac:dyDescent="0.25">
      <c r="A97" s="442" t="s">
        <v>1079</v>
      </c>
      <c r="B97" s="205"/>
      <c r="C97" s="205"/>
      <c r="D97" s="205"/>
      <c r="E97" s="396"/>
    </row>
    <row r="98" spans="1:5" ht="18" x14ac:dyDescent="0.25">
      <c r="A98" s="266" t="s">
        <v>976</v>
      </c>
      <c r="B98" s="426" t="s">
        <v>47</v>
      </c>
      <c r="C98" s="426" t="s">
        <v>926</v>
      </c>
      <c r="D98" s="426">
        <v>23</v>
      </c>
      <c r="E98" s="396">
        <v>250</v>
      </c>
    </row>
    <row r="99" spans="1:5" ht="18" x14ac:dyDescent="0.25">
      <c r="A99" s="266" t="s">
        <v>977</v>
      </c>
      <c r="B99" s="426" t="s">
        <v>47</v>
      </c>
      <c r="C99" s="426" t="s">
        <v>926</v>
      </c>
      <c r="D99" s="426">
        <v>18</v>
      </c>
      <c r="E99" s="396">
        <v>220</v>
      </c>
    </row>
    <row r="100" spans="1:5" ht="18" x14ac:dyDescent="0.25">
      <c r="A100" s="266" t="s">
        <v>978</v>
      </c>
      <c r="B100" s="426" t="s">
        <v>47</v>
      </c>
      <c r="C100" s="426" t="s">
        <v>926</v>
      </c>
      <c r="D100" s="426">
        <v>18</v>
      </c>
      <c r="E100" s="396">
        <v>150</v>
      </c>
    </row>
    <row r="101" spans="1:5" ht="18" x14ac:dyDescent="0.25">
      <c r="A101" s="266" t="s">
        <v>979</v>
      </c>
      <c r="B101" s="426" t="s">
        <v>47</v>
      </c>
      <c r="C101" s="426" t="s">
        <v>926</v>
      </c>
      <c r="D101" s="426">
        <v>40</v>
      </c>
      <c r="E101" s="396">
        <v>120</v>
      </c>
    </row>
    <row r="102" spans="1:5" ht="18" x14ac:dyDescent="0.25">
      <c r="A102" s="266" t="s">
        <v>980</v>
      </c>
      <c r="B102" s="426" t="s">
        <v>47</v>
      </c>
      <c r="C102" s="426" t="s">
        <v>926</v>
      </c>
      <c r="D102" s="426">
        <v>1</v>
      </c>
      <c r="E102" s="396">
        <v>10</v>
      </c>
    </row>
    <row r="103" spans="1:5" ht="18" x14ac:dyDescent="0.25">
      <c r="A103" s="266" t="s">
        <v>981</v>
      </c>
      <c r="B103" s="426" t="s">
        <v>47</v>
      </c>
      <c r="C103" s="426" t="s">
        <v>926</v>
      </c>
      <c r="D103" s="426">
        <v>1</v>
      </c>
      <c r="E103" s="396">
        <v>150</v>
      </c>
    </row>
    <row r="104" spans="1:5" ht="33" x14ac:dyDescent="0.25">
      <c r="A104" s="266" t="s">
        <v>982</v>
      </c>
      <c r="B104" s="426" t="s">
        <v>47</v>
      </c>
      <c r="C104" s="426" t="s">
        <v>926</v>
      </c>
      <c r="D104" s="426">
        <v>1</v>
      </c>
      <c r="E104" s="396">
        <v>15</v>
      </c>
    </row>
    <row r="105" spans="1:5" ht="18" x14ac:dyDescent="0.25">
      <c r="A105" s="266" t="s">
        <v>983</v>
      </c>
      <c r="B105" s="426" t="s">
        <v>47</v>
      </c>
      <c r="C105" s="426" t="s">
        <v>926</v>
      </c>
      <c r="D105" s="426">
        <v>1</v>
      </c>
      <c r="E105" s="396">
        <v>25</v>
      </c>
    </row>
    <row r="106" spans="1:5" ht="18" x14ac:dyDescent="0.25">
      <c r="A106" s="266" t="s">
        <v>984</v>
      </c>
      <c r="B106" s="426" t="s">
        <v>47</v>
      </c>
      <c r="C106" s="426" t="s">
        <v>985</v>
      </c>
      <c r="D106" s="426">
        <v>500</v>
      </c>
      <c r="E106" s="396">
        <v>160</v>
      </c>
    </row>
    <row r="107" spans="1:5" ht="18" x14ac:dyDescent="0.25">
      <c r="A107" s="266" t="s">
        <v>984</v>
      </c>
      <c r="B107" s="426" t="s">
        <v>47</v>
      </c>
      <c r="C107" s="426" t="s">
        <v>985</v>
      </c>
      <c r="D107" s="426">
        <v>600</v>
      </c>
      <c r="E107" s="396">
        <v>180</v>
      </c>
    </row>
    <row r="108" spans="1:5" ht="18" x14ac:dyDescent="0.25">
      <c r="A108" s="266" t="s">
        <v>984</v>
      </c>
      <c r="B108" s="426" t="s">
        <v>47</v>
      </c>
      <c r="C108" s="426" t="s">
        <v>985</v>
      </c>
      <c r="D108" s="426">
        <v>350</v>
      </c>
      <c r="E108" s="396">
        <v>70</v>
      </c>
    </row>
    <row r="109" spans="1:5" ht="18" x14ac:dyDescent="0.25">
      <c r="A109" s="266" t="s">
        <v>986</v>
      </c>
      <c r="B109" s="426" t="s">
        <v>47</v>
      </c>
      <c r="C109" s="426" t="s">
        <v>926</v>
      </c>
      <c r="D109" s="426">
        <v>1</v>
      </c>
      <c r="E109" s="396">
        <v>250</v>
      </c>
    </row>
    <row r="110" spans="1:5" ht="18" x14ac:dyDescent="0.25">
      <c r="A110" s="266" t="s">
        <v>987</v>
      </c>
      <c r="B110" s="426" t="s">
        <v>47</v>
      </c>
      <c r="C110" s="426" t="s">
        <v>926</v>
      </c>
      <c r="D110" s="426">
        <v>1</v>
      </c>
      <c r="E110" s="396">
        <v>80</v>
      </c>
    </row>
    <row r="111" spans="1:5" ht="18" x14ac:dyDescent="0.25">
      <c r="A111" s="266" t="s">
        <v>967</v>
      </c>
      <c r="B111" s="426" t="s">
        <v>47</v>
      </c>
      <c r="C111" s="426" t="s">
        <v>926</v>
      </c>
      <c r="D111" s="426">
        <v>20</v>
      </c>
      <c r="E111" s="396">
        <v>400</v>
      </c>
    </row>
    <row r="112" spans="1:5" ht="18" x14ac:dyDescent="0.25">
      <c r="A112" s="266" t="s">
        <v>988</v>
      </c>
      <c r="B112" s="426" t="s">
        <v>47</v>
      </c>
      <c r="C112" s="426" t="s">
        <v>989</v>
      </c>
      <c r="D112" s="426">
        <v>1</v>
      </c>
      <c r="E112" s="396">
        <v>5920</v>
      </c>
    </row>
    <row r="113" spans="1:5" ht="33" x14ac:dyDescent="0.25">
      <c r="A113" s="442" t="s">
        <v>996</v>
      </c>
      <c r="B113" s="205"/>
      <c r="C113" s="205"/>
      <c r="D113" s="205"/>
      <c r="E113" s="396"/>
    </row>
    <row r="114" spans="1:5" ht="18" x14ac:dyDescent="0.25">
      <c r="A114" s="440" t="s">
        <v>990</v>
      </c>
      <c r="B114" s="426" t="s">
        <v>47</v>
      </c>
      <c r="C114" s="426" t="s">
        <v>989</v>
      </c>
      <c r="D114" s="426">
        <v>1</v>
      </c>
      <c r="E114" s="396">
        <v>220</v>
      </c>
    </row>
    <row r="115" spans="1:5" ht="18" x14ac:dyDescent="0.25">
      <c r="A115" s="266" t="s">
        <v>987</v>
      </c>
      <c r="B115" s="426" t="s">
        <v>47</v>
      </c>
      <c r="C115" s="426" t="s">
        <v>926</v>
      </c>
      <c r="D115" s="426">
        <v>1</v>
      </c>
      <c r="E115" s="396">
        <v>60</v>
      </c>
    </row>
    <row r="116" spans="1:5" ht="18" x14ac:dyDescent="0.25">
      <c r="A116" s="440" t="s">
        <v>991</v>
      </c>
      <c r="B116" s="426" t="s">
        <v>47</v>
      </c>
      <c r="C116" s="426" t="s">
        <v>926</v>
      </c>
      <c r="D116" s="426">
        <v>1</v>
      </c>
      <c r="E116" s="396">
        <v>184</v>
      </c>
    </row>
    <row r="117" spans="1:5" ht="18" x14ac:dyDescent="0.25">
      <c r="A117" s="440" t="s">
        <v>992</v>
      </c>
      <c r="B117" s="426" t="s">
        <v>47</v>
      </c>
      <c r="C117" s="426" t="s">
        <v>926</v>
      </c>
      <c r="D117" s="426">
        <v>2</v>
      </c>
      <c r="E117" s="396">
        <v>246</v>
      </c>
    </row>
    <row r="118" spans="1:5" ht="18" x14ac:dyDescent="0.25">
      <c r="A118" s="440" t="s">
        <v>993</v>
      </c>
      <c r="B118" s="426" t="s">
        <v>47</v>
      </c>
      <c r="C118" s="426" t="s">
        <v>926</v>
      </c>
      <c r="D118" s="426">
        <v>4</v>
      </c>
      <c r="E118" s="396">
        <v>102</v>
      </c>
    </row>
    <row r="119" spans="1:5" ht="18" x14ac:dyDescent="0.25">
      <c r="A119" s="440" t="s">
        <v>994</v>
      </c>
      <c r="B119" s="426" t="s">
        <v>47</v>
      </c>
      <c r="C119" s="426" t="s">
        <v>926</v>
      </c>
      <c r="D119" s="426">
        <v>2</v>
      </c>
      <c r="E119" s="396">
        <v>43</v>
      </c>
    </row>
    <row r="120" spans="1:5" ht="18" x14ac:dyDescent="0.25">
      <c r="A120" s="440" t="s">
        <v>995</v>
      </c>
      <c r="B120" s="426" t="s">
        <v>47</v>
      </c>
      <c r="C120" s="426" t="s">
        <v>926</v>
      </c>
      <c r="D120" s="426">
        <v>1</v>
      </c>
      <c r="E120" s="396">
        <v>145</v>
      </c>
    </row>
    <row r="121" spans="1:5" ht="17.25" x14ac:dyDescent="0.25">
      <c r="A121" s="1082" t="s">
        <v>57</v>
      </c>
      <c r="B121" s="1082"/>
      <c r="C121" s="1082"/>
      <c r="D121" s="1082"/>
      <c r="E121" s="391">
        <f>SUM(E122:E123)</f>
        <v>188343.7</v>
      </c>
    </row>
    <row r="122" spans="1:5" ht="33" x14ac:dyDescent="0.25">
      <c r="A122" s="266" t="s">
        <v>46</v>
      </c>
      <c r="B122" s="205" t="s">
        <v>47</v>
      </c>
      <c r="C122" s="205" t="s">
        <v>48</v>
      </c>
      <c r="D122" s="205">
        <v>1</v>
      </c>
      <c r="E122" s="395">
        <f>'Vayoc Dzor'!F13</f>
        <v>171420</v>
      </c>
    </row>
    <row r="123" spans="1:5" ht="33" x14ac:dyDescent="0.25">
      <c r="A123" s="266" t="s">
        <v>51</v>
      </c>
      <c r="B123" s="205" t="s">
        <v>47</v>
      </c>
      <c r="C123" s="205" t="s">
        <v>48</v>
      </c>
      <c r="D123" s="205">
        <v>1</v>
      </c>
      <c r="E123" s="395">
        <f>'Vayoc Dzor'!F9</f>
        <v>16923.7</v>
      </c>
    </row>
    <row r="124" spans="1:5" ht="17.25" x14ac:dyDescent="0.25">
      <c r="A124" s="1082" t="s">
        <v>58</v>
      </c>
      <c r="B124" s="1082"/>
      <c r="C124" s="1082"/>
      <c r="D124" s="1082"/>
      <c r="E124" s="131">
        <f>SUM(E125:E126)</f>
        <v>467362.4</v>
      </c>
    </row>
    <row r="125" spans="1:5" ht="33" x14ac:dyDescent="0.25">
      <c r="A125" s="266" t="s">
        <v>46</v>
      </c>
      <c r="B125" s="205" t="s">
        <v>47</v>
      </c>
      <c r="C125" s="205" t="s">
        <v>48</v>
      </c>
      <c r="D125" s="205">
        <v>1</v>
      </c>
      <c r="E125" s="395">
        <f>Tavush!F10</f>
        <v>463812.4</v>
      </c>
    </row>
    <row r="126" spans="1:5" ht="49.5" x14ac:dyDescent="0.25">
      <c r="A126" s="266" t="s">
        <v>56</v>
      </c>
      <c r="B126" s="205" t="s">
        <v>47</v>
      </c>
      <c r="C126" s="205" t="s">
        <v>48</v>
      </c>
      <c r="D126" s="205">
        <v>1</v>
      </c>
      <c r="E126" s="396">
        <f>Tavush!F48</f>
        <v>3550</v>
      </c>
    </row>
  </sheetData>
  <mergeCells count="19">
    <mergeCell ref="A54:D54"/>
    <mergeCell ref="A1:E1"/>
    <mergeCell ref="A2:E2"/>
    <mergeCell ref="A3:E3"/>
    <mergeCell ref="A5:E5"/>
    <mergeCell ref="A8:A9"/>
    <mergeCell ref="B8:B9"/>
    <mergeCell ref="C8:C9"/>
    <mergeCell ref="D8:E8"/>
    <mergeCell ref="A10:D10"/>
    <mergeCell ref="A11:D11"/>
    <mergeCell ref="A14:D14"/>
    <mergeCell ref="A38:D38"/>
    <mergeCell ref="A44:D44"/>
    <mergeCell ref="A58:D58"/>
    <mergeCell ref="A62:D62"/>
    <mergeCell ref="A93:D93"/>
    <mergeCell ref="A121:D121"/>
    <mergeCell ref="A124:D124"/>
  </mergeCells>
  <pageMargins left="0.25" right="0.25" top="0.75" bottom="0.75" header="0.3" footer="0.3"/>
  <pageSetup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4"/>
    <col min="2" max="2" width="9.140625" style="152"/>
    <col min="3" max="6" width="9.140625" style="4"/>
    <col min="7" max="7" width="9" style="4" bestFit="1" customWidth="1"/>
    <col min="8" max="16384" width="9.140625" style="4"/>
  </cols>
  <sheetData>
    <row r="10" spans="5:7" x14ac:dyDescent="0.25">
      <c r="E10" s="4">
        <f>Aragatsotn!D8+Ararat!D8+Armavir!C7+Gegharqunik!C8+Lori!C8+Kotayq!C9+Shirak!C8+Syunik!C6+'Vayoc Dzor'!C7+Tavush!C8</f>
        <v>3261143.6545500006</v>
      </c>
      <c r="F10" s="4">
        <f>Aragatsotn!E8+Ararat!E8+Armavir!D7+Gegharqunik!D8+Lori!D8+Kotayq!D9+Shirak!D8+Syunik!D6+'Vayoc Dzor'!D7+Tavush!D8</f>
        <v>6963422.1860000007</v>
      </c>
      <c r="G10" s="4">
        <f>Aragatsotn!F8+Ararat!F8+Armavir!E7+Gegharqunik!E8+Lori!E8+Kotayq!E9+Shirak!E8+Syunik!E6+'Vayoc Dzor'!E7+Tavush!E8</f>
        <v>7401235.1860000007</v>
      </c>
    </row>
    <row r="11" spans="5:7" x14ac:dyDescent="0.25">
      <c r="E11" s="164">
        <f>E10/G10%</f>
        <v>44.062154121499901</v>
      </c>
      <c r="F11" s="164">
        <f>F10/G10%</f>
        <v>94.084595489842599</v>
      </c>
      <c r="G11" s="4">
        <v>100</v>
      </c>
    </row>
    <row r="12" spans="5:7" x14ac:dyDescent="0.25">
      <c r="E12" s="164">
        <f>E11/G11%</f>
        <v>44.062154121499901</v>
      </c>
      <c r="F12" s="164">
        <f>F11-E11</f>
        <v>50.022441368342697</v>
      </c>
      <c r="G12" s="164">
        <f>G11-F11</f>
        <v>5.9154045101574013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2"/>
  <sheetViews>
    <sheetView topLeftCell="A2" workbookViewId="0">
      <selection activeCell="D13" sqref="D13"/>
    </sheetView>
  </sheetViews>
  <sheetFormatPr defaultRowHeight="16.5" x14ac:dyDescent="0.25"/>
  <cols>
    <col min="1" max="1" width="17.140625" style="40" customWidth="1"/>
    <col min="2" max="2" width="15.140625" style="40" customWidth="1"/>
    <col min="3" max="3" width="21.7109375" style="40" customWidth="1"/>
    <col min="4" max="4" width="14.7109375" style="40" customWidth="1"/>
    <col min="5" max="5" width="18.140625" style="40" customWidth="1"/>
    <col min="6" max="6" width="6.42578125" style="40" bestFit="1" customWidth="1"/>
    <col min="7" max="7" width="10.7109375" style="40" bestFit="1" customWidth="1"/>
    <col min="8" max="8" width="11.28515625" style="40" bestFit="1" customWidth="1"/>
    <col min="9" max="9" width="11.42578125" style="40" bestFit="1" customWidth="1"/>
    <col min="10" max="10" width="9.140625" style="40"/>
    <col min="11" max="11" width="10" style="40" bestFit="1" customWidth="1"/>
    <col min="12" max="12" width="9.5703125" style="40" bestFit="1" customWidth="1"/>
    <col min="13" max="256" width="9.140625" style="40"/>
    <col min="257" max="257" width="17.140625" style="40" customWidth="1"/>
    <col min="258" max="258" width="15.140625" style="40" customWidth="1"/>
    <col min="259" max="259" width="21.7109375" style="40" customWidth="1"/>
    <col min="260" max="260" width="14.7109375" style="40" customWidth="1"/>
    <col min="261" max="261" width="18.140625" style="40" customWidth="1"/>
    <col min="262" max="262" width="17.5703125" style="40" customWidth="1"/>
    <col min="263" max="263" width="14.85546875" style="40" customWidth="1"/>
    <col min="264" max="264" width="13.42578125" style="40" customWidth="1"/>
    <col min="265" max="265" width="20.5703125" style="40" customWidth="1"/>
    <col min="266" max="266" width="9.140625" style="40"/>
    <col min="267" max="267" width="9.42578125" style="40" bestFit="1" customWidth="1"/>
    <col min="268" max="268" width="9.5703125" style="40" bestFit="1" customWidth="1"/>
    <col min="269" max="512" width="9.140625" style="40"/>
    <col min="513" max="513" width="17.140625" style="40" customWidth="1"/>
    <col min="514" max="514" width="15.140625" style="40" customWidth="1"/>
    <col min="515" max="515" width="21.7109375" style="40" customWidth="1"/>
    <col min="516" max="516" width="14.7109375" style="40" customWidth="1"/>
    <col min="517" max="517" width="18.140625" style="40" customWidth="1"/>
    <col min="518" max="518" width="17.5703125" style="40" customWidth="1"/>
    <col min="519" max="519" width="14.85546875" style="40" customWidth="1"/>
    <col min="520" max="520" width="13.42578125" style="40" customWidth="1"/>
    <col min="521" max="521" width="20.5703125" style="40" customWidth="1"/>
    <col min="522" max="522" width="9.140625" style="40"/>
    <col min="523" max="523" width="9.42578125" style="40" bestFit="1" customWidth="1"/>
    <col min="524" max="524" width="9.5703125" style="40" bestFit="1" customWidth="1"/>
    <col min="525" max="768" width="9.140625" style="40"/>
    <col min="769" max="769" width="17.140625" style="40" customWidth="1"/>
    <col min="770" max="770" width="15.140625" style="40" customWidth="1"/>
    <col min="771" max="771" width="21.7109375" style="40" customWidth="1"/>
    <col min="772" max="772" width="14.7109375" style="40" customWidth="1"/>
    <col min="773" max="773" width="18.140625" style="40" customWidth="1"/>
    <col min="774" max="774" width="17.5703125" style="40" customWidth="1"/>
    <col min="775" max="775" width="14.85546875" style="40" customWidth="1"/>
    <col min="776" max="776" width="13.42578125" style="40" customWidth="1"/>
    <col min="777" max="777" width="20.5703125" style="40" customWidth="1"/>
    <col min="778" max="778" width="9.140625" style="40"/>
    <col min="779" max="779" width="9.42578125" style="40" bestFit="1" customWidth="1"/>
    <col min="780" max="780" width="9.5703125" style="40" bestFit="1" customWidth="1"/>
    <col min="781" max="1024" width="9.140625" style="40"/>
    <col min="1025" max="1025" width="17.140625" style="40" customWidth="1"/>
    <col min="1026" max="1026" width="15.140625" style="40" customWidth="1"/>
    <col min="1027" max="1027" width="21.7109375" style="40" customWidth="1"/>
    <col min="1028" max="1028" width="14.7109375" style="40" customWidth="1"/>
    <col min="1029" max="1029" width="18.140625" style="40" customWidth="1"/>
    <col min="1030" max="1030" width="17.5703125" style="40" customWidth="1"/>
    <col min="1031" max="1031" width="14.85546875" style="40" customWidth="1"/>
    <col min="1032" max="1032" width="13.42578125" style="40" customWidth="1"/>
    <col min="1033" max="1033" width="20.5703125" style="40" customWidth="1"/>
    <col min="1034" max="1034" width="9.140625" style="40"/>
    <col min="1035" max="1035" width="9.42578125" style="40" bestFit="1" customWidth="1"/>
    <col min="1036" max="1036" width="9.5703125" style="40" bestFit="1" customWidth="1"/>
    <col min="1037" max="1280" width="9.140625" style="40"/>
    <col min="1281" max="1281" width="17.140625" style="40" customWidth="1"/>
    <col min="1282" max="1282" width="15.140625" style="40" customWidth="1"/>
    <col min="1283" max="1283" width="21.7109375" style="40" customWidth="1"/>
    <col min="1284" max="1284" width="14.7109375" style="40" customWidth="1"/>
    <col min="1285" max="1285" width="18.140625" style="40" customWidth="1"/>
    <col min="1286" max="1286" width="17.5703125" style="40" customWidth="1"/>
    <col min="1287" max="1287" width="14.85546875" style="40" customWidth="1"/>
    <col min="1288" max="1288" width="13.42578125" style="40" customWidth="1"/>
    <col min="1289" max="1289" width="20.5703125" style="40" customWidth="1"/>
    <col min="1290" max="1290" width="9.140625" style="40"/>
    <col min="1291" max="1291" width="9.42578125" style="40" bestFit="1" customWidth="1"/>
    <col min="1292" max="1292" width="9.5703125" style="40" bestFit="1" customWidth="1"/>
    <col min="1293" max="1536" width="9.140625" style="40"/>
    <col min="1537" max="1537" width="17.140625" style="40" customWidth="1"/>
    <col min="1538" max="1538" width="15.140625" style="40" customWidth="1"/>
    <col min="1539" max="1539" width="21.7109375" style="40" customWidth="1"/>
    <col min="1540" max="1540" width="14.7109375" style="40" customWidth="1"/>
    <col min="1541" max="1541" width="18.140625" style="40" customWidth="1"/>
    <col min="1542" max="1542" width="17.5703125" style="40" customWidth="1"/>
    <col min="1543" max="1543" width="14.85546875" style="40" customWidth="1"/>
    <col min="1544" max="1544" width="13.42578125" style="40" customWidth="1"/>
    <col min="1545" max="1545" width="20.5703125" style="40" customWidth="1"/>
    <col min="1546" max="1546" width="9.140625" style="40"/>
    <col min="1547" max="1547" width="9.42578125" style="40" bestFit="1" customWidth="1"/>
    <col min="1548" max="1548" width="9.5703125" style="40" bestFit="1" customWidth="1"/>
    <col min="1549" max="1792" width="9.140625" style="40"/>
    <col min="1793" max="1793" width="17.140625" style="40" customWidth="1"/>
    <col min="1794" max="1794" width="15.140625" style="40" customWidth="1"/>
    <col min="1795" max="1795" width="21.7109375" style="40" customWidth="1"/>
    <col min="1796" max="1796" width="14.7109375" style="40" customWidth="1"/>
    <col min="1797" max="1797" width="18.140625" style="40" customWidth="1"/>
    <col min="1798" max="1798" width="17.5703125" style="40" customWidth="1"/>
    <col min="1799" max="1799" width="14.85546875" style="40" customWidth="1"/>
    <col min="1800" max="1800" width="13.42578125" style="40" customWidth="1"/>
    <col min="1801" max="1801" width="20.5703125" style="40" customWidth="1"/>
    <col min="1802" max="1802" width="9.140625" style="40"/>
    <col min="1803" max="1803" width="9.42578125" style="40" bestFit="1" customWidth="1"/>
    <col min="1804" max="1804" width="9.5703125" style="40" bestFit="1" customWidth="1"/>
    <col min="1805" max="2048" width="9.140625" style="40"/>
    <col min="2049" max="2049" width="17.140625" style="40" customWidth="1"/>
    <col min="2050" max="2050" width="15.140625" style="40" customWidth="1"/>
    <col min="2051" max="2051" width="21.7109375" style="40" customWidth="1"/>
    <col min="2052" max="2052" width="14.7109375" style="40" customWidth="1"/>
    <col min="2053" max="2053" width="18.140625" style="40" customWidth="1"/>
    <col min="2054" max="2054" width="17.5703125" style="40" customWidth="1"/>
    <col min="2055" max="2055" width="14.85546875" style="40" customWidth="1"/>
    <col min="2056" max="2056" width="13.42578125" style="40" customWidth="1"/>
    <col min="2057" max="2057" width="20.5703125" style="40" customWidth="1"/>
    <col min="2058" max="2058" width="9.140625" style="40"/>
    <col min="2059" max="2059" width="9.42578125" style="40" bestFit="1" customWidth="1"/>
    <col min="2060" max="2060" width="9.5703125" style="40" bestFit="1" customWidth="1"/>
    <col min="2061" max="2304" width="9.140625" style="40"/>
    <col min="2305" max="2305" width="17.140625" style="40" customWidth="1"/>
    <col min="2306" max="2306" width="15.140625" style="40" customWidth="1"/>
    <col min="2307" max="2307" width="21.7109375" style="40" customWidth="1"/>
    <col min="2308" max="2308" width="14.7109375" style="40" customWidth="1"/>
    <col min="2309" max="2309" width="18.140625" style="40" customWidth="1"/>
    <col min="2310" max="2310" width="17.5703125" style="40" customWidth="1"/>
    <col min="2311" max="2311" width="14.85546875" style="40" customWidth="1"/>
    <col min="2312" max="2312" width="13.42578125" style="40" customWidth="1"/>
    <col min="2313" max="2313" width="20.5703125" style="40" customWidth="1"/>
    <col min="2314" max="2314" width="9.140625" style="40"/>
    <col min="2315" max="2315" width="9.42578125" style="40" bestFit="1" customWidth="1"/>
    <col min="2316" max="2316" width="9.5703125" style="40" bestFit="1" customWidth="1"/>
    <col min="2317" max="2560" width="9.140625" style="40"/>
    <col min="2561" max="2561" width="17.140625" style="40" customWidth="1"/>
    <col min="2562" max="2562" width="15.140625" style="40" customWidth="1"/>
    <col min="2563" max="2563" width="21.7109375" style="40" customWidth="1"/>
    <col min="2564" max="2564" width="14.7109375" style="40" customWidth="1"/>
    <col min="2565" max="2565" width="18.140625" style="40" customWidth="1"/>
    <col min="2566" max="2566" width="17.5703125" style="40" customWidth="1"/>
    <col min="2567" max="2567" width="14.85546875" style="40" customWidth="1"/>
    <col min="2568" max="2568" width="13.42578125" style="40" customWidth="1"/>
    <col min="2569" max="2569" width="20.5703125" style="40" customWidth="1"/>
    <col min="2570" max="2570" width="9.140625" style="40"/>
    <col min="2571" max="2571" width="9.42578125" style="40" bestFit="1" customWidth="1"/>
    <col min="2572" max="2572" width="9.5703125" style="40" bestFit="1" customWidth="1"/>
    <col min="2573" max="2816" width="9.140625" style="40"/>
    <col min="2817" max="2817" width="17.140625" style="40" customWidth="1"/>
    <col min="2818" max="2818" width="15.140625" style="40" customWidth="1"/>
    <col min="2819" max="2819" width="21.7109375" style="40" customWidth="1"/>
    <col min="2820" max="2820" width="14.7109375" style="40" customWidth="1"/>
    <col min="2821" max="2821" width="18.140625" style="40" customWidth="1"/>
    <col min="2822" max="2822" width="17.5703125" style="40" customWidth="1"/>
    <col min="2823" max="2823" width="14.85546875" style="40" customWidth="1"/>
    <col min="2824" max="2824" width="13.42578125" style="40" customWidth="1"/>
    <col min="2825" max="2825" width="20.5703125" style="40" customWidth="1"/>
    <col min="2826" max="2826" width="9.140625" style="40"/>
    <col min="2827" max="2827" width="9.42578125" style="40" bestFit="1" customWidth="1"/>
    <col min="2828" max="2828" width="9.5703125" style="40" bestFit="1" customWidth="1"/>
    <col min="2829" max="3072" width="9.140625" style="40"/>
    <col min="3073" max="3073" width="17.140625" style="40" customWidth="1"/>
    <col min="3074" max="3074" width="15.140625" style="40" customWidth="1"/>
    <col min="3075" max="3075" width="21.7109375" style="40" customWidth="1"/>
    <col min="3076" max="3076" width="14.7109375" style="40" customWidth="1"/>
    <col min="3077" max="3077" width="18.140625" style="40" customWidth="1"/>
    <col min="3078" max="3078" width="17.5703125" style="40" customWidth="1"/>
    <col min="3079" max="3079" width="14.85546875" style="40" customWidth="1"/>
    <col min="3080" max="3080" width="13.42578125" style="40" customWidth="1"/>
    <col min="3081" max="3081" width="20.5703125" style="40" customWidth="1"/>
    <col min="3082" max="3082" width="9.140625" style="40"/>
    <col min="3083" max="3083" width="9.42578125" style="40" bestFit="1" customWidth="1"/>
    <col min="3084" max="3084" width="9.5703125" style="40" bestFit="1" customWidth="1"/>
    <col min="3085" max="3328" width="9.140625" style="40"/>
    <col min="3329" max="3329" width="17.140625" style="40" customWidth="1"/>
    <col min="3330" max="3330" width="15.140625" style="40" customWidth="1"/>
    <col min="3331" max="3331" width="21.7109375" style="40" customWidth="1"/>
    <col min="3332" max="3332" width="14.7109375" style="40" customWidth="1"/>
    <col min="3333" max="3333" width="18.140625" style="40" customWidth="1"/>
    <col min="3334" max="3334" width="17.5703125" style="40" customWidth="1"/>
    <col min="3335" max="3335" width="14.85546875" style="40" customWidth="1"/>
    <col min="3336" max="3336" width="13.42578125" style="40" customWidth="1"/>
    <col min="3337" max="3337" width="20.5703125" style="40" customWidth="1"/>
    <col min="3338" max="3338" width="9.140625" style="40"/>
    <col min="3339" max="3339" width="9.42578125" style="40" bestFit="1" customWidth="1"/>
    <col min="3340" max="3340" width="9.5703125" style="40" bestFit="1" customWidth="1"/>
    <col min="3341" max="3584" width="9.140625" style="40"/>
    <col min="3585" max="3585" width="17.140625" style="40" customWidth="1"/>
    <col min="3586" max="3586" width="15.140625" style="40" customWidth="1"/>
    <col min="3587" max="3587" width="21.7109375" style="40" customWidth="1"/>
    <col min="3588" max="3588" width="14.7109375" style="40" customWidth="1"/>
    <col min="3589" max="3589" width="18.140625" style="40" customWidth="1"/>
    <col min="3590" max="3590" width="17.5703125" style="40" customWidth="1"/>
    <col min="3591" max="3591" width="14.85546875" style="40" customWidth="1"/>
    <col min="3592" max="3592" width="13.42578125" style="40" customWidth="1"/>
    <col min="3593" max="3593" width="20.5703125" style="40" customWidth="1"/>
    <col min="3594" max="3594" width="9.140625" style="40"/>
    <col min="3595" max="3595" width="9.42578125" style="40" bestFit="1" customWidth="1"/>
    <col min="3596" max="3596" width="9.5703125" style="40" bestFit="1" customWidth="1"/>
    <col min="3597" max="3840" width="9.140625" style="40"/>
    <col min="3841" max="3841" width="17.140625" style="40" customWidth="1"/>
    <col min="3842" max="3842" width="15.140625" style="40" customWidth="1"/>
    <col min="3843" max="3843" width="21.7109375" style="40" customWidth="1"/>
    <col min="3844" max="3844" width="14.7109375" style="40" customWidth="1"/>
    <col min="3845" max="3845" width="18.140625" style="40" customWidth="1"/>
    <col min="3846" max="3846" width="17.5703125" style="40" customWidth="1"/>
    <col min="3847" max="3847" width="14.85546875" style="40" customWidth="1"/>
    <col min="3848" max="3848" width="13.42578125" style="40" customWidth="1"/>
    <col min="3849" max="3849" width="20.5703125" style="40" customWidth="1"/>
    <col min="3850" max="3850" width="9.140625" style="40"/>
    <col min="3851" max="3851" width="9.42578125" style="40" bestFit="1" customWidth="1"/>
    <col min="3852" max="3852" width="9.5703125" style="40" bestFit="1" customWidth="1"/>
    <col min="3853" max="4096" width="9.140625" style="40"/>
    <col min="4097" max="4097" width="17.140625" style="40" customWidth="1"/>
    <col min="4098" max="4098" width="15.140625" style="40" customWidth="1"/>
    <col min="4099" max="4099" width="21.7109375" style="40" customWidth="1"/>
    <col min="4100" max="4100" width="14.7109375" style="40" customWidth="1"/>
    <col min="4101" max="4101" width="18.140625" style="40" customWidth="1"/>
    <col min="4102" max="4102" width="17.5703125" style="40" customWidth="1"/>
    <col min="4103" max="4103" width="14.85546875" style="40" customWidth="1"/>
    <col min="4104" max="4104" width="13.42578125" style="40" customWidth="1"/>
    <col min="4105" max="4105" width="20.5703125" style="40" customWidth="1"/>
    <col min="4106" max="4106" width="9.140625" style="40"/>
    <col min="4107" max="4107" width="9.42578125" style="40" bestFit="1" customWidth="1"/>
    <col min="4108" max="4108" width="9.5703125" style="40" bestFit="1" customWidth="1"/>
    <col min="4109" max="4352" width="9.140625" style="40"/>
    <col min="4353" max="4353" width="17.140625" style="40" customWidth="1"/>
    <col min="4354" max="4354" width="15.140625" style="40" customWidth="1"/>
    <col min="4355" max="4355" width="21.7109375" style="40" customWidth="1"/>
    <col min="4356" max="4356" width="14.7109375" style="40" customWidth="1"/>
    <col min="4357" max="4357" width="18.140625" style="40" customWidth="1"/>
    <col min="4358" max="4358" width="17.5703125" style="40" customWidth="1"/>
    <col min="4359" max="4359" width="14.85546875" style="40" customWidth="1"/>
    <col min="4360" max="4360" width="13.42578125" style="40" customWidth="1"/>
    <col min="4361" max="4361" width="20.5703125" style="40" customWidth="1"/>
    <col min="4362" max="4362" width="9.140625" style="40"/>
    <col min="4363" max="4363" width="9.42578125" style="40" bestFit="1" customWidth="1"/>
    <col min="4364" max="4364" width="9.5703125" style="40" bestFit="1" customWidth="1"/>
    <col min="4365" max="4608" width="9.140625" style="40"/>
    <col min="4609" max="4609" width="17.140625" style="40" customWidth="1"/>
    <col min="4610" max="4610" width="15.140625" style="40" customWidth="1"/>
    <col min="4611" max="4611" width="21.7109375" style="40" customWidth="1"/>
    <col min="4612" max="4612" width="14.7109375" style="40" customWidth="1"/>
    <col min="4613" max="4613" width="18.140625" style="40" customWidth="1"/>
    <col min="4614" max="4614" width="17.5703125" style="40" customWidth="1"/>
    <col min="4615" max="4615" width="14.85546875" style="40" customWidth="1"/>
    <col min="4616" max="4616" width="13.42578125" style="40" customWidth="1"/>
    <col min="4617" max="4617" width="20.5703125" style="40" customWidth="1"/>
    <col min="4618" max="4618" width="9.140625" style="40"/>
    <col min="4619" max="4619" width="9.42578125" style="40" bestFit="1" customWidth="1"/>
    <col min="4620" max="4620" width="9.5703125" style="40" bestFit="1" customWidth="1"/>
    <col min="4621" max="4864" width="9.140625" style="40"/>
    <col min="4865" max="4865" width="17.140625" style="40" customWidth="1"/>
    <col min="4866" max="4866" width="15.140625" style="40" customWidth="1"/>
    <col min="4867" max="4867" width="21.7109375" style="40" customWidth="1"/>
    <col min="4868" max="4868" width="14.7109375" style="40" customWidth="1"/>
    <col min="4869" max="4869" width="18.140625" style="40" customWidth="1"/>
    <col min="4870" max="4870" width="17.5703125" style="40" customWidth="1"/>
    <col min="4871" max="4871" width="14.85546875" style="40" customWidth="1"/>
    <col min="4872" max="4872" width="13.42578125" style="40" customWidth="1"/>
    <col min="4873" max="4873" width="20.5703125" style="40" customWidth="1"/>
    <col min="4874" max="4874" width="9.140625" style="40"/>
    <col min="4875" max="4875" width="9.42578125" style="40" bestFit="1" customWidth="1"/>
    <col min="4876" max="4876" width="9.5703125" style="40" bestFit="1" customWidth="1"/>
    <col min="4877" max="5120" width="9.140625" style="40"/>
    <col min="5121" max="5121" width="17.140625" style="40" customWidth="1"/>
    <col min="5122" max="5122" width="15.140625" style="40" customWidth="1"/>
    <col min="5123" max="5123" width="21.7109375" style="40" customWidth="1"/>
    <col min="5124" max="5124" width="14.7109375" style="40" customWidth="1"/>
    <col min="5125" max="5125" width="18.140625" style="40" customWidth="1"/>
    <col min="5126" max="5126" width="17.5703125" style="40" customWidth="1"/>
    <col min="5127" max="5127" width="14.85546875" style="40" customWidth="1"/>
    <col min="5128" max="5128" width="13.42578125" style="40" customWidth="1"/>
    <col min="5129" max="5129" width="20.5703125" style="40" customWidth="1"/>
    <col min="5130" max="5130" width="9.140625" style="40"/>
    <col min="5131" max="5131" width="9.42578125" style="40" bestFit="1" customWidth="1"/>
    <col min="5132" max="5132" width="9.5703125" style="40" bestFit="1" customWidth="1"/>
    <col min="5133" max="5376" width="9.140625" style="40"/>
    <col min="5377" max="5377" width="17.140625" style="40" customWidth="1"/>
    <col min="5378" max="5378" width="15.140625" style="40" customWidth="1"/>
    <col min="5379" max="5379" width="21.7109375" style="40" customWidth="1"/>
    <col min="5380" max="5380" width="14.7109375" style="40" customWidth="1"/>
    <col min="5381" max="5381" width="18.140625" style="40" customWidth="1"/>
    <col min="5382" max="5382" width="17.5703125" style="40" customWidth="1"/>
    <col min="5383" max="5383" width="14.85546875" style="40" customWidth="1"/>
    <col min="5384" max="5384" width="13.42578125" style="40" customWidth="1"/>
    <col min="5385" max="5385" width="20.5703125" style="40" customWidth="1"/>
    <col min="5386" max="5386" width="9.140625" style="40"/>
    <col min="5387" max="5387" width="9.42578125" style="40" bestFit="1" customWidth="1"/>
    <col min="5388" max="5388" width="9.5703125" style="40" bestFit="1" customWidth="1"/>
    <col min="5389" max="5632" width="9.140625" style="40"/>
    <col min="5633" max="5633" width="17.140625" style="40" customWidth="1"/>
    <col min="5634" max="5634" width="15.140625" style="40" customWidth="1"/>
    <col min="5635" max="5635" width="21.7109375" style="40" customWidth="1"/>
    <col min="5636" max="5636" width="14.7109375" style="40" customWidth="1"/>
    <col min="5637" max="5637" width="18.140625" style="40" customWidth="1"/>
    <col min="5638" max="5638" width="17.5703125" style="40" customWidth="1"/>
    <col min="5639" max="5639" width="14.85546875" style="40" customWidth="1"/>
    <col min="5640" max="5640" width="13.42578125" style="40" customWidth="1"/>
    <col min="5641" max="5641" width="20.5703125" style="40" customWidth="1"/>
    <col min="5642" max="5642" width="9.140625" style="40"/>
    <col min="5643" max="5643" width="9.42578125" style="40" bestFit="1" customWidth="1"/>
    <col min="5644" max="5644" width="9.5703125" style="40" bestFit="1" customWidth="1"/>
    <col min="5645" max="5888" width="9.140625" style="40"/>
    <col min="5889" max="5889" width="17.140625" style="40" customWidth="1"/>
    <col min="5890" max="5890" width="15.140625" style="40" customWidth="1"/>
    <col min="5891" max="5891" width="21.7109375" style="40" customWidth="1"/>
    <col min="5892" max="5892" width="14.7109375" style="40" customWidth="1"/>
    <col min="5893" max="5893" width="18.140625" style="40" customWidth="1"/>
    <col min="5894" max="5894" width="17.5703125" style="40" customWidth="1"/>
    <col min="5895" max="5895" width="14.85546875" style="40" customWidth="1"/>
    <col min="5896" max="5896" width="13.42578125" style="40" customWidth="1"/>
    <col min="5897" max="5897" width="20.5703125" style="40" customWidth="1"/>
    <col min="5898" max="5898" width="9.140625" style="40"/>
    <col min="5899" max="5899" width="9.42578125" style="40" bestFit="1" customWidth="1"/>
    <col min="5900" max="5900" width="9.5703125" style="40" bestFit="1" customWidth="1"/>
    <col min="5901" max="6144" width="9.140625" style="40"/>
    <col min="6145" max="6145" width="17.140625" style="40" customWidth="1"/>
    <col min="6146" max="6146" width="15.140625" style="40" customWidth="1"/>
    <col min="6147" max="6147" width="21.7109375" style="40" customWidth="1"/>
    <col min="6148" max="6148" width="14.7109375" style="40" customWidth="1"/>
    <col min="6149" max="6149" width="18.140625" style="40" customWidth="1"/>
    <col min="6150" max="6150" width="17.5703125" style="40" customWidth="1"/>
    <col min="6151" max="6151" width="14.85546875" style="40" customWidth="1"/>
    <col min="6152" max="6152" width="13.42578125" style="40" customWidth="1"/>
    <col min="6153" max="6153" width="20.5703125" style="40" customWidth="1"/>
    <col min="6154" max="6154" width="9.140625" style="40"/>
    <col min="6155" max="6155" width="9.42578125" style="40" bestFit="1" customWidth="1"/>
    <col min="6156" max="6156" width="9.5703125" style="40" bestFit="1" customWidth="1"/>
    <col min="6157" max="6400" width="9.140625" style="40"/>
    <col min="6401" max="6401" width="17.140625" style="40" customWidth="1"/>
    <col min="6402" max="6402" width="15.140625" style="40" customWidth="1"/>
    <col min="6403" max="6403" width="21.7109375" style="40" customWidth="1"/>
    <col min="6404" max="6404" width="14.7109375" style="40" customWidth="1"/>
    <col min="6405" max="6405" width="18.140625" style="40" customWidth="1"/>
    <col min="6406" max="6406" width="17.5703125" style="40" customWidth="1"/>
    <col min="6407" max="6407" width="14.85546875" style="40" customWidth="1"/>
    <col min="6408" max="6408" width="13.42578125" style="40" customWidth="1"/>
    <col min="6409" max="6409" width="20.5703125" style="40" customWidth="1"/>
    <col min="6410" max="6410" width="9.140625" style="40"/>
    <col min="6411" max="6411" width="9.42578125" style="40" bestFit="1" customWidth="1"/>
    <col min="6412" max="6412" width="9.5703125" style="40" bestFit="1" customWidth="1"/>
    <col min="6413" max="6656" width="9.140625" style="40"/>
    <col min="6657" max="6657" width="17.140625" style="40" customWidth="1"/>
    <col min="6658" max="6658" width="15.140625" style="40" customWidth="1"/>
    <col min="6659" max="6659" width="21.7109375" style="40" customWidth="1"/>
    <col min="6660" max="6660" width="14.7109375" style="40" customWidth="1"/>
    <col min="6661" max="6661" width="18.140625" style="40" customWidth="1"/>
    <col min="6662" max="6662" width="17.5703125" style="40" customWidth="1"/>
    <col min="6663" max="6663" width="14.85546875" style="40" customWidth="1"/>
    <col min="6664" max="6664" width="13.42578125" style="40" customWidth="1"/>
    <col min="6665" max="6665" width="20.5703125" style="40" customWidth="1"/>
    <col min="6666" max="6666" width="9.140625" style="40"/>
    <col min="6667" max="6667" width="9.42578125" style="40" bestFit="1" customWidth="1"/>
    <col min="6668" max="6668" width="9.5703125" style="40" bestFit="1" customWidth="1"/>
    <col min="6669" max="6912" width="9.140625" style="40"/>
    <col min="6913" max="6913" width="17.140625" style="40" customWidth="1"/>
    <col min="6914" max="6914" width="15.140625" style="40" customWidth="1"/>
    <col min="6915" max="6915" width="21.7109375" style="40" customWidth="1"/>
    <col min="6916" max="6916" width="14.7109375" style="40" customWidth="1"/>
    <col min="6917" max="6917" width="18.140625" style="40" customWidth="1"/>
    <col min="6918" max="6918" width="17.5703125" style="40" customWidth="1"/>
    <col min="6919" max="6919" width="14.85546875" style="40" customWidth="1"/>
    <col min="6920" max="6920" width="13.42578125" style="40" customWidth="1"/>
    <col min="6921" max="6921" width="20.5703125" style="40" customWidth="1"/>
    <col min="6922" max="6922" width="9.140625" style="40"/>
    <col min="6923" max="6923" width="9.42578125" style="40" bestFit="1" customWidth="1"/>
    <col min="6924" max="6924" width="9.5703125" style="40" bestFit="1" customWidth="1"/>
    <col min="6925" max="7168" width="9.140625" style="40"/>
    <col min="7169" max="7169" width="17.140625" style="40" customWidth="1"/>
    <col min="7170" max="7170" width="15.140625" style="40" customWidth="1"/>
    <col min="7171" max="7171" width="21.7109375" style="40" customWidth="1"/>
    <col min="7172" max="7172" width="14.7109375" style="40" customWidth="1"/>
    <col min="7173" max="7173" width="18.140625" style="40" customWidth="1"/>
    <col min="7174" max="7174" width="17.5703125" style="40" customWidth="1"/>
    <col min="7175" max="7175" width="14.85546875" style="40" customWidth="1"/>
    <col min="7176" max="7176" width="13.42578125" style="40" customWidth="1"/>
    <col min="7177" max="7177" width="20.5703125" style="40" customWidth="1"/>
    <col min="7178" max="7178" width="9.140625" style="40"/>
    <col min="7179" max="7179" width="9.42578125" style="40" bestFit="1" customWidth="1"/>
    <col min="7180" max="7180" width="9.5703125" style="40" bestFit="1" customWidth="1"/>
    <col min="7181" max="7424" width="9.140625" style="40"/>
    <col min="7425" max="7425" width="17.140625" style="40" customWidth="1"/>
    <col min="7426" max="7426" width="15.140625" style="40" customWidth="1"/>
    <col min="7427" max="7427" width="21.7109375" style="40" customWidth="1"/>
    <col min="7428" max="7428" width="14.7109375" style="40" customWidth="1"/>
    <col min="7429" max="7429" width="18.140625" style="40" customWidth="1"/>
    <col min="7430" max="7430" width="17.5703125" style="40" customWidth="1"/>
    <col min="7431" max="7431" width="14.85546875" style="40" customWidth="1"/>
    <col min="7432" max="7432" width="13.42578125" style="40" customWidth="1"/>
    <col min="7433" max="7433" width="20.5703125" style="40" customWidth="1"/>
    <col min="7434" max="7434" width="9.140625" style="40"/>
    <col min="7435" max="7435" width="9.42578125" style="40" bestFit="1" customWidth="1"/>
    <col min="7436" max="7436" width="9.5703125" style="40" bestFit="1" customWidth="1"/>
    <col min="7437" max="7680" width="9.140625" style="40"/>
    <col min="7681" max="7681" width="17.140625" style="40" customWidth="1"/>
    <col min="7682" max="7682" width="15.140625" style="40" customWidth="1"/>
    <col min="7683" max="7683" width="21.7109375" style="40" customWidth="1"/>
    <col min="7684" max="7684" width="14.7109375" style="40" customWidth="1"/>
    <col min="7685" max="7685" width="18.140625" style="40" customWidth="1"/>
    <col min="7686" max="7686" width="17.5703125" style="40" customWidth="1"/>
    <col min="7687" max="7687" width="14.85546875" style="40" customWidth="1"/>
    <col min="7688" max="7688" width="13.42578125" style="40" customWidth="1"/>
    <col min="7689" max="7689" width="20.5703125" style="40" customWidth="1"/>
    <col min="7690" max="7690" width="9.140625" style="40"/>
    <col min="7691" max="7691" width="9.42578125" style="40" bestFit="1" customWidth="1"/>
    <col min="7692" max="7692" width="9.5703125" style="40" bestFit="1" customWidth="1"/>
    <col min="7693" max="7936" width="9.140625" style="40"/>
    <col min="7937" max="7937" width="17.140625" style="40" customWidth="1"/>
    <col min="7938" max="7938" width="15.140625" style="40" customWidth="1"/>
    <col min="7939" max="7939" width="21.7109375" style="40" customWidth="1"/>
    <col min="7940" max="7940" width="14.7109375" style="40" customWidth="1"/>
    <col min="7941" max="7941" width="18.140625" style="40" customWidth="1"/>
    <col min="7942" max="7942" width="17.5703125" style="40" customWidth="1"/>
    <col min="7943" max="7943" width="14.85546875" style="40" customWidth="1"/>
    <col min="7944" max="7944" width="13.42578125" style="40" customWidth="1"/>
    <col min="7945" max="7945" width="20.5703125" style="40" customWidth="1"/>
    <col min="7946" max="7946" width="9.140625" style="40"/>
    <col min="7947" max="7947" width="9.42578125" style="40" bestFit="1" customWidth="1"/>
    <col min="7948" max="7948" width="9.5703125" style="40" bestFit="1" customWidth="1"/>
    <col min="7949" max="8192" width="9.140625" style="40"/>
    <col min="8193" max="8193" width="17.140625" style="40" customWidth="1"/>
    <col min="8194" max="8194" width="15.140625" style="40" customWidth="1"/>
    <col min="8195" max="8195" width="21.7109375" style="40" customWidth="1"/>
    <col min="8196" max="8196" width="14.7109375" style="40" customWidth="1"/>
    <col min="8197" max="8197" width="18.140625" style="40" customWidth="1"/>
    <col min="8198" max="8198" width="17.5703125" style="40" customWidth="1"/>
    <col min="8199" max="8199" width="14.85546875" style="40" customWidth="1"/>
    <col min="8200" max="8200" width="13.42578125" style="40" customWidth="1"/>
    <col min="8201" max="8201" width="20.5703125" style="40" customWidth="1"/>
    <col min="8202" max="8202" width="9.140625" style="40"/>
    <col min="8203" max="8203" width="9.42578125" style="40" bestFit="1" customWidth="1"/>
    <col min="8204" max="8204" width="9.5703125" style="40" bestFit="1" customWidth="1"/>
    <col min="8205" max="8448" width="9.140625" style="40"/>
    <col min="8449" max="8449" width="17.140625" style="40" customWidth="1"/>
    <col min="8450" max="8450" width="15.140625" style="40" customWidth="1"/>
    <col min="8451" max="8451" width="21.7109375" style="40" customWidth="1"/>
    <col min="8452" max="8452" width="14.7109375" style="40" customWidth="1"/>
    <col min="8453" max="8453" width="18.140625" style="40" customWidth="1"/>
    <col min="8454" max="8454" width="17.5703125" style="40" customWidth="1"/>
    <col min="8455" max="8455" width="14.85546875" style="40" customWidth="1"/>
    <col min="8456" max="8456" width="13.42578125" style="40" customWidth="1"/>
    <col min="8457" max="8457" width="20.5703125" style="40" customWidth="1"/>
    <col min="8458" max="8458" width="9.140625" style="40"/>
    <col min="8459" max="8459" width="9.42578125" style="40" bestFit="1" customWidth="1"/>
    <col min="8460" max="8460" width="9.5703125" style="40" bestFit="1" customWidth="1"/>
    <col min="8461" max="8704" width="9.140625" style="40"/>
    <col min="8705" max="8705" width="17.140625" style="40" customWidth="1"/>
    <col min="8706" max="8706" width="15.140625" style="40" customWidth="1"/>
    <col min="8707" max="8707" width="21.7109375" style="40" customWidth="1"/>
    <col min="8708" max="8708" width="14.7109375" style="40" customWidth="1"/>
    <col min="8709" max="8709" width="18.140625" style="40" customWidth="1"/>
    <col min="8710" max="8710" width="17.5703125" style="40" customWidth="1"/>
    <col min="8711" max="8711" width="14.85546875" style="40" customWidth="1"/>
    <col min="8712" max="8712" width="13.42578125" style="40" customWidth="1"/>
    <col min="8713" max="8713" width="20.5703125" style="40" customWidth="1"/>
    <col min="8714" max="8714" width="9.140625" style="40"/>
    <col min="8715" max="8715" width="9.42578125" style="40" bestFit="1" customWidth="1"/>
    <col min="8716" max="8716" width="9.5703125" style="40" bestFit="1" customWidth="1"/>
    <col min="8717" max="8960" width="9.140625" style="40"/>
    <col min="8961" max="8961" width="17.140625" style="40" customWidth="1"/>
    <col min="8962" max="8962" width="15.140625" style="40" customWidth="1"/>
    <col min="8963" max="8963" width="21.7109375" style="40" customWidth="1"/>
    <col min="8964" max="8964" width="14.7109375" style="40" customWidth="1"/>
    <col min="8965" max="8965" width="18.140625" style="40" customWidth="1"/>
    <col min="8966" max="8966" width="17.5703125" style="40" customWidth="1"/>
    <col min="8967" max="8967" width="14.85546875" style="40" customWidth="1"/>
    <col min="8968" max="8968" width="13.42578125" style="40" customWidth="1"/>
    <col min="8969" max="8969" width="20.5703125" style="40" customWidth="1"/>
    <col min="8970" max="8970" width="9.140625" style="40"/>
    <col min="8971" max="8971" width="9.42578125" style="40" bestFit="1" customWidth="1"/>
    <col min="8972" max="8972" width="9.5703125" style="40" bestFit="1" customWidth="1"/>
    <col min="8973" max="9216" width="9.140625" style="40"/>
    <col min="9217" max="9217" width="17.140625" style="40" customWidth="1"/>
    <col min="9218" max="9218" width="15.140625" style="40" customWidth="1"/>
    <col min="9219" max="9219" width="21.7109375" style="40" customWidth="1"/>
    <col min="9220" max="9220" width="14.7109375" style="40" customWidth="1"/>
    <col min="9221" max="9221" width="18.140625" style="40" customWidth="1"/>
    <col min="9222" max="9222" width="17.5703125" style="40" customWidth="1"/>
    <col min="9223" max="9223" width="14.85546875" style="40" customWidth="1"/>
    <col min="9224" max="9224" width="13.42578125" style="40" customWidth="1"/>
    <col min="9225" max="9225" width="20.5703125" style="40" customWidth="1"/>
    <col min="9226" max="9226" width="9.140625" style="40"/>
    <col min="9227" max="9227" width="9.42578125" style="40" bestFit="1" customWidth="1"/>
    <col min="9228" max="9228" width="9.5703125" style="40" bestFit="1" customWidth="1"/>
    <col min="9229" max="9472" width="9.140625" style="40"/>
    <col min="9473" max="9473" width="17.140625" style="40" customWidth="1"/>
    <col min="9474" max="9474" width="15.140625" style="40" customWidth="1"/>
    <col min="9475" max="9475" width="21.7109375" style="40" customWidth="1"/>
    <col min="9476" max="9476" width="14.7109375" style="40" customWidth="1"/>
    <col min="9477" max="9477" width="18.140625" style="40" customWidth="1"/>
    <col min="9478" max="9478" width="17.5703125" style="40" customWidth="1"/>
    <col min="9479" max="9479" width="14.85546875" style="40" customWidth="1"/>
    <col min="9480" max="9480" width="13.42578125" style="40" customWidth="1"/>
    <col min="9481" max="9481" width="20.5703125" style="40" customWidth="1"/>
    <col min="9482" max="9482" width="9.140625" style="40"/>
    <col min="9483" max="9483" width="9.42578125" style="40" bestFit="1" customWidth="1"/>
    <col min="9484" max="9484" width="9.5703125" style="40" bestFit="1" customWidth="1"/>
    <col min="9485" max="9728" width="9.140625" style="40"/>
    <col min="9729" max="9729" width="17.140625" style="40" customWidth="1"/>
    <col min="9730" max="9730" width="15.140625" style="40" customWidth="1"/>
    <col min="9731" max="9731" width="21.7109375" style="40" customWidth="1"/>
    <col min="9732" max="9732" width="14.7109375" style="40" customWidth="1"/>
    <col min="9733" max="9733" width="18.140625" style="40" customWidth="1"/>
    <col min="9734" max="9734" width="17.5703125" style="40" customWidth="1"/>
    <col min="9735" max="9735" width="14.85546875" style="40" customWidth="1"/>
    <col min="9736" max="9736" width="13.42578125" style="40" customWidth="1"/>
    <col min="9737" max="9737" width="20.5703125" style="40" customWidth="1"/>
    <col min="9738" max="9738" width="9.140625" style="40"/>
    <col min="9739" max="9739" width="9.42578125" style="40" bestFit="1" customWidth="1"/>
    <col min="9740" max="9740" width="9.5703125" style="40" bestFit="1" customWidth="1"/>
    <col min="9741" max="9984" width="9.140625" style="40"/>
    <col min="9985" max="9985" width="17.140625" style="40" customWidth="1"/>
    <col min="9986" max="9986" width="15.140625" style="40" customWidth="1"/>
    <col min="9987" max="9987" width="21.7109375" style="40" customWidth="1"/>
    <col min="9988" max="9988" width="14.7109375" style="40" customWidth="1"/>
    <col min="9989" max="9989" width="18.140625" style="40" customWidth="1"/>
    <col min="9990" max="9990" width="17.5703125" style="40" customWidth="1"/>
    <col min="9991" max="9991" width="14.85546875" style="40" customWidth="1"/>
    <col min="9992" max="9992" width="13.42578125" style="40" customWidth="1"/>
    <col min="9993" max="9993" width="20.5703125" style="40" customWidth="1"/>
    <col min="9994" max="9994" width="9.140625" style="40"/>
    <col min="9995" max="9995" width="9.42578125" style="40" bestFit="1" customWidth="1"/>
    <col min="9996" max="9996" width="9.5703125" style="40" bestFit="1" customWidth="1"/>
    <col min="9997" max="10240" width="9.140625" style="40"/>
    <col min="10241" max="10241" width="17.140625" style="40" customWidth="1"/>
    <col min="10242" max="10242" width="15.140625" style="40" customWidth="1"/>
    <col min="10243" max="10243" width="21.7109375" style="40" customWidth="1"/>
    <col min="10244" max="10244" width="14.7109375" style="40" customWidth="1"/>
    <col min="10245" max="10245" width="18.140625" style="40" customWidth="1"/>
    <col min="10246" max="10246" width="17.5703125" style="40" customWidth="1"/>
    <col min="10247" max="10247" width="14.85546875" style="40" customWidth="1"/>
    <col min="10248" max="10248" width="13.42578125" style="40" customWidth="1"/>
    <col min="10249" max="10249" width="20.5703125" style="40" customWidth="1"/>
    <col min="10250" max="10250" width="9.140625" style="40"/>
    <col min="10251" max="10251" width="9.42578125" style="40" bestFit="1" customWidth="1"/>
    <col min="10252" max="10252" width="9.5703125" style="40" bestFit="1" customWidth="1"/>
    <col min="10253" max="10496" width="9.140625" style="40"/>
    <col min="10497" max="10497" width="17.140625" style="40" customWidth="1"/>
    <col min="10498" max="10498" width="15.140625" style="40" customWidth="1"/>
    <col min="10499" max="10499" width="21.7109375" style="40" customWidth="1"/>
    <col min="10500" max="10500" width="14.7109375" style="40" customWidth="1"/>
    <col min="10501" max="10501" width="18.140625" style="40" customWidth="1"/>
    <col min="10502" max="10502" width="17.5703125" style="40" customWidth="1"/>
    <col min="10503" max="10503" width="14.85546875" style="40" customWidth="1"/>
    <col min="10504" max="10504" width="13.42578125" style="40" customWidth="1"/>
    <col min="10505" max="10505" width="20.5703125" style="40" customWidth="1"/>
    <col min="10506" max="10506" width="9.140625" style="40"/>
    <col min="10507" max="10507" width="9.42578125" style="40" bestFit="1" customWidth="1"/>
    <col min="10508" max="10508" width="9.5703125" style="40" bestFit="1" customWidth="1"/>
    <col min="10509" max="10752" width="9.140625" style="40"/>
    <col min="10753" max="10753" width="17.140625" style="40" customWidth="1"/>
    <col min="10754" max="10754" width="15.140625" style="40" customWidth="1"/>
    <col min="10755" max="10755" width="21.7109375" style="40" customWidth="1"/>
    <col min="10756" max="10756" width="14.7109375" style="40" customWidth="1"/>
    <col min="10757" max="10757" width="18.140625" style="40" customWidth="1"/>
    <col min="10758" max="10758" width="17.5703125" style="40" customWidth="1"/>
    <col min="10759" max="10759" width="14.85546875" style="40" customWidth="1"/>
    <col min="10760" max="10760" width="13.42578125" style="40" customWidth="1"/>
    <col min="10761" max="10761" width="20.5703125" style="40" customWidth="1"/>
    <col min="10762" max="10762" width="9.140625" style="40"/>
    <col min="10763" max="10763" width="9.42578125" style="40" bestFit="1" customWidth="1"/>
    <col min="10764" max="10764" width="9.5703125" style="40" bestFit="1" customWidth="1"/>
    <col min="10765" max="11008" width="9.140625" style="40"/>
    <col min="11009" max="11009" width="17.140625" style="40" customWidth="1"/>
    <col min="11010" max="11010" width="15.140625" style="40" customWidth="1"/>
    <col min="11011" max="11011" width="21.7109375" style="40" customWidth="1"/>
    <col min="11012" max="11012" width="14.7109375" style="40" customWidth="1"/>
    <col min="11013" max="11013" width="18.140625" style="40" customWidth="1"/>
    <col min="11014" max="11014" width="17.5703125" style="40" customWidth="1"/>
    <col min="11015" max="11015" width="14.85546875" style="40" customWidth="1"/>
    <col min="11016" max="11016" width="13.42578125" style="40" customWidth="1"/>
    <col min="11017" max="11017" width="20.5703125" style="40" customWidth="1"/>
    <col min="11018" max="11018" width="9.140625" style="40"/>
    <col min="11019" max="11019" width="9.42578125" style="40" bestFit="1" customWidth="1"/>
    <col min="11020" max="11020" width="9.5703125" style="40" bestFit="1" customWidth="1"/>
    <col min="11021" max="11264" width="9.140625" style="40"/>
    <col min="11265" max="11265" width="17.140625" style="40" customWidth="1"/>
    <col min="11266" max="11266" width="15.140625" style="40" customWidth="1"/>
    <col min="11267" max="11267" width="21.7109375" style="40" customWidth="1"/>
    <col min="11268" max="11268" width="14.7109375" style="40" customWidth="1"/>
    <col min="11269" max="11269" width="18.140625" style="40" customWidth="1"/>
    <col min="11270" max="11270" width="17.5703125" style="40" customWidth="1"/>
    <col min="11271" max="11271" width="14.85546875" style="40" customWidth="1"/>
    <col min="11272" max="11272" width="13.42578125" style="40" customWidth="1"/>
    <col min="11273" max="11273" width="20.5703125" style="40" customWidth="1"/>
    <col min="11274" max="11274" width="9.140625" style="40"/>
    <col min="11275" max="11275" width="9.42578125" style="40" bestFit="1" customWidth="1"/>
    <col min="11276" max="11276" width="9.5703125" style="40" bestFit="1" customWidth="1"/>
    <col min="11277" max="11520" width="9.140625" style="40"/>
    <col min="11521" max="11521" width="17.140625" style="40" customWidth="1"/>
    <col min="11522" max="11522" width="15.140625" style="40" customWidth="1"/>
    <col min="11523" max="11523" width="21.7109375" style="40" customWidth="1"/>
    <col min="11524" max="11524" width="14.7109375" style="40" customWidth="1"/>
    <col min="11525" max="11525" width="18.140625" style="40" customWidth="1"/>
    <col min="11526" max="11526" width="17.5703125" style="40" customWidth="1"/>
    <col min="11527" max="11527" width="14.85546875" style="40" customWidth="1"/>
    <col min="11528" max="11528" width="13.42578125" style="40" customWidth="1"/>
    <col min="11529" max="11529" width="20.5703125" style="40" customWidth="1"/>
    <col min="11530" max="11530" width="9.140625" style="40"/>
    <col min="11531" max="11531" width="9.42578125" style="40" bestFit="1" customWidth="1"/>
    <col min="11532" max="11532" width="9.5703125" style="40" bestFit="1" customWidth="1"/>
    <col min="11533" max="11776" width="9.140625" style="40"/>
    <col min="11777" max="11777" width="17.140625" style="40" customWidth="1"/>
    <col min="11778" max="11778" width="15.140625" style="40" customWidth="1"/>
    <col min="11779" max="11779" width="21.7109375" style="40" customWidth="1"/>
    <col min="11780" max="11780" width="14.7109375" style="40" customWidth="1"/>
    <col min="11781" max="11781" width="18.140625" style="40" customWidth="1"/>
    <col min="11782" max="11782" width="17.5703125" style="40" customWidth="1"/>
    <col min="11783" max="11783" width="14.85546875" style="40" customWidth="1"/>
    <col min="11784" max="11784" width="13.42578125" style="40" customWidth="1"/>
    <col min="11785" max="11785" width="20.5703125" style="40" customWidth="1"/>
    <col min="11786" max="11786" width="9.140625" style="40"/>
    <col min="11787" max="11787" width="9.42578125" style="40" bestFit="1" customWidth="1"/>
    <col min="11788" max="11788" width="9.5703125" style="40" bestFit="1" customWidth="1"/>
    <col min="11789" max="12032" width="9.140625" style="40"/>
    <col min="12033" max="12033" width="17.140625" style="40" customWidth="1"/>
    <col min="12034" max="12034" width="15.140625" style="40" customWidth="1"/>
    <col min="12035" max="12035" width="21.7109375" style="40" customWidth="1"/>
    <col min="12036" max="12036" width="14.7109375" style="40" customWidth="1"/>
    <col min="12037" max="12037" width="18.140625" style="40" customWidth="1"/>
    <col min="12038" max="12038" width="17.5703125" style="40" customWidth="1"/>
    <col min="12039" max="12039" width="14.85546875" style="40" customWidth="1"/>
    <col min="12040" max="12040" width="13.42578125" style="40" customWidth="1"/>
    <col min="12041" max="12041" width="20.5703125" style="40" customWidth="1"/>
    <col min="12042" max="12042" width="9.140625" style="40"/>
    <col min="12043" max="12043" width="9.42578125" style="40" bestFit="1" customWidth="1"/>
    <col min="12044" max="12044" width="9.5703125" style="40" bestFit="1" customWidth="1"/>
    <col min="12045" max="12288" width="9.140625" style="40"/>
    <col min="12289" max="12289" width="17.140625" style="40" customWidth="1"/>
    <col min="12290" max="12290" width="15.140625" style="40" customWidth="1"/>
    <col min="12291" max="12291" width="21.7109375" style="40" customWidth="1"/>
    <col min="12292" max="12292" width="14.7109375" style="40" customWidth="1"/>
    <col min="12293" max="12293" width="18.140625" style="40" customWidth="1"/>
    <col min="12294" max="12294" width="17.5703125" style="40" customWidth="1"/>
    <col min="12295" max="12295" width="14.85546875" style="40" customWidth="1"/>
    <col min="12296" max="12296" width="13.42578125" style="40" customWidth="1"/>
    <col min="12297" max="12297" width="20.5703125" style="40" customWidth="1"/>
    <col min="12298" max="12298" width="9.140625" style="40"/>
    <col min="12299" max="12299" width="9.42578125" style="40" bestFit="1" customWidth="1"/>
    <col min="12300" max="12300" width="9.5703125" style="40" bestFit="1" customWidth="1"/>
    <col min="12301" max="12544" width="9.140625" style="40"/>
    <col min="12545" max="12545" width="17.140625" style="40" customWidth="1"/>
    <col min="12546" max="12546" width="15.140625" style="40" customWidth="1"/>
    <col min="12547" max="12547" width="21.7109375" style="40" customWidth="1"/>
    <col min="12548" max="12548" width="14.7109375" style="40" customWidth="1"/>
    <col min="12549" max="12549" width="18.140625" style="40" customWidth="1"/>
    <col min="12550" max="12550" width="17.5703125" style="40" customWidth="1"/>
    <col min="12551" max="12551" width="14.85546875" style="40" customWidth="1"/>
    <col min="12552" max="12552" width="13.42578125" style="40" customWidth="1"/>
    <col min="12553" max="12553" width="20.5703125" style="40" customWidth="1"/>
    <col min="12554" max="12554" width="9.140625" style="40"/>
    <col min="12555" max="12555" width="9.42578125" style="40" bestFit="1" customWidth="1"/>
    <col min="12556" max="12556" width="9.5703125" style="40" bestFit="1" customWidth="1"/>
    <col min="12557" max="12800" width="9.140625" style="40"/>
    <col min="12801" max="12801" width="17.140625" style="40" customWidth="1"/>
    <col min="12802" max="12802" width="15.140625" style="40" customWidth="1"/>
    <col min="12803" max="12803" width="21.7109375" style="40" customWidth="1"/>
    <col min="12804" max="12804" width="14.7109375" style="40" customWidth="1"/>
    <col min="12805" max="12805" width="18.140625" style="40" customWidth="1"/>
    <col min="12806" max="12806" width="17.5703125" style="40" customWidth="1"/>
    <col min="12807" max="12807" width="14.85546875" style="40" customWidth="1"/>
    <col min="12808" max="12808" width="13.42578125" style="40" customWidth="1"/>
    <col min="12809" max="12809" width="20.5703125" style="40" customWidth="1"/>
    <col min="12810" max="12810" width="9.140625" style="40"/>
    <col min="12811" max="12811" width="9.42578125" style="40" bestFit="1" customWidth="1"/>
    <col min="12812" max="12812" width="9.5703125" style="40" bestFit="1" customWidth="1"/>
    <col min="12813" max="13056" width="9.140625" style="40"/>
    <col min="13057" max="13057" width="17.140625" style="40" customWidth="1"/>
    <col min="13058" max="13058" width="15.140625" style="40" customWidth="1"/>
    <col min="13059" max="13059" width="21.7109375" style="40" customWidth="1"/>
    <col min="13060" max="13060" width="14.7109375" style="40" customWidth="1"/>
    <col min="13061" max="13061" width="18.140625" style="40" customWidth="1"/>
    <col min="13062" max="13062" width="17.5703125" style="40" customWidth="1"/>
    <col min="13063" max="13063" width="14.85546875" style="40" customWidth="1"/>
    <col min="13064" max="13064" width="13.42578125" style="40" customWidth="1"/>
    <col min="13065" max="13065" width="20.5703125" style="40" customWidth="1"/>
    <col min="13066" max="13066" width="9.140625" style="40"/>
    <col min="13067" max="13067" width="9.42578125" style="40" bestFit="1" customWidth="1"/>
    <col min="13068" max="13068" width="9.5703125" style="40" bestFit="1" customWidth="1"/>
    <col min="13069" max="13312" width="9.140625" style="40"/>
    <col min="13313" max="13313" width="17.140625" style="40" customWidth="1"/>
    <col min="13314" max="13314" width="15.140625" style="40" customWidth="1"/>
    <col min="13315" max="13315" width="21.7109375" style="40" customWidth="1"/>
    <col min="13316" max="13316" width="14.7109375" style="40" customWidth="1"/>
    <col min="13317" max="13317" width="18.140625" style="40" customWidth="1"/>
    <col min="13318" max="13318" width="17.5703125" style="40" customWidth="1"/>
    <col min="13319" max="13319" width="14.85546875" style="40" customWidth="1"/>
    <col min="13320" max="13320" width="13.42578125" style="40" customWidth="1"/>
    <col min="13321" max="13321" width="20.5703125" style="40" customWidth="1"/>
    <col min="13322" max="13322" width="9.140625" style="40"/>
    <col min="13323" max="13323" width="9.42578125" style="40" bestFit="1" customWidth="1"/>
    <col min="13324" max="13324" width="9.5703125" style="40" bestFit="1" customWidth="1"/>
    <col min="13325" max="13568" width="9.140625" style="40"/>
    <col min="13569" max="13569" width="17.140625" style="40" customWidth="1"/>
    <col min="13570" max="13570" width="15.140625" style="40" customWidth="1"/>
    <col min="13571" max="13571" width="21.7109375" style="40" customWidth="1"/>
    <col min="13572" max="13572" width="14.7109375" style="40" customWidth="1"/>
    <col min="13573" max="13573" width="18.140625" style="40" customWidth="1"/>
    <col min="13574" max="13574" width="17.5703125" style="40" customWidth="1"/>
    <col min="13575" max="13575" width="14.85546875" style="40" customWidth="1"/>
    <col min="13576" max="13576" width="13.42578125" style="40" customWidth="1"/>
    <col min="13577" max="13577" width="20.5703125" style="40" customWidth="1"/>
    <col min="13578" max="13578" width="9.140625" style="40"/>
    <col min="13579" max="13579" width="9.42578125" style="40" bestFit="1" customWidth="1"/>
    <col min="13580" max="13580" width="9.5703125" style="40" bestFit="1" customWidth="1"/>
    <col min="13581" max="13824" width="9.140625" style="40"/>
    <col min="13825" max="13825" width="17.140625" style="40" customWidth="1"/>
    <col min="13826" max="13826" width="15.140625" style="40" customWidth="1"/>
    <col min="13827" max="13827" width="21.7109375" style="40" customWidth="1"/>
    <col min="13828" max="13828" width="14.7109375" style="40" customWidth="1"/>
    <col min="13829" max="13829" width="18.140625" style="40" customWidth="1"/>
    <col min="13830" max="13830" width="17.5703125" style="40" customWidth="1"/>
    <col min="13831" max="13831" width="14.85546875" style="40" customWidth="1"/>
    <col min="13832" max="13832" width="13.42578125" style="40" customWidth="1"/>
    <col min="13833" max="13833" width="20.5703125" style="40" customWidth="1"/>
    <col min="13834" max="13834" width="9.140625" style="40"/>
    <col min="13835" max="13835" width="9.42578125" style="40" bestFit="1" customWidth="1"/>
    <col min="13836" max="13836" width="9.5703125" style="40" bestFit="1" customWidth="1"/>
    <col min="13837" max="14080" width="9.140625" style="40"/>
    <col min="14081" max="14081" width="17.140625" style="40" customWidth="1"/>
    <col min="14082" max="14082" width="15.140625" style="40" customWidth="1"/>
    <col min="14083" max="14083" width="21.7109375" style="40" customWidth="1"/>
    <col min="14084" max="14084" width="14.7109375" style="40" customWidth="1"/>
    <col min="14085" max="14085" width="18.140625" style="40" customWidth="1"/>
    <col min="14086" max="14086" width="17.5703125" style="40" customWidth="1"/>
    <col min="14087" max="14087" width="14.85546875" style="40" customWidth="1"/>
    <col min="14088" max="14088" width="13.42578125" style="40" customWidth="1"/>
    <col min="14089" max="14089" width="20.5703125" style="40" customWidth="1"/>
    <col min="14090" max="14090" width="9.140625" style="40"/>
    <col min="14091" max="14091" width="9.42578125" style="40" bestFit="1" customWidth="1"/>
    <col min="14092" max="14092" width="9.5703125" style="40" bestFit="1" customWidth="1"/>
    <col min="14093" max="14336" width="9.140625" style="40"/>
    <col min="14337" max="14337" width="17.140625" style="40" customWidth="1"/>
    <col min="14338" max="14338" width="15.140625" style="40" customWidth="1"/>
    <col min="14339" max="14339" width="21.7109375" style="40" customWidth="1"/>
    <col min="14340" max="14340" width="14.7109375" style="40" customWidth="1"/>
    <col min="14341" max="14341" width="18.140625" style="40" customWidth="1"/>
    <col min="14342" max="14342" width="17.5703125" style="40" customWidth="1"/>
    <col min="14343" max="14343" width="14.85546875" style="40" customWidth="1"/>
    <col min="14344" max="14344" width="13.42578125" style="40" customWidth="1"/>
    <col min="14345" max="14345" width="20.5703125" style="40" customWidth="1"/>
    <col min="14346" max="14346" width="9.140625" style="40"/>
    <col min="14347" max="14347" width="9.42578125" style="40" bestFit="1" customWidth="1"/>
    <col min="14348" max="14348" width="9.5703125" style="40" bestFit="1" customWidth="1"/>
    <col min="14349" max="14592" width="9.140625" style="40"/>
    <col min="14593" max="14593" width="17.140625" style="40" customWidth="1"/>
    <col min="14594" max="14594" width="15.140625" style="40" customWidth="1"/>
    <col min="14595" max="14595" width="21.7109375" style="40" customWidth="1"/>
    <col min="14596" max="14596" width="14.7109375" style="40" customWidth="1"/>
    <col min="14597" max="14597" width="18.140625" style="40" customWidth="1"/>
    <col min="14598" max="14598" width="17.5703125" style="40" customWidth="1"/>
    <col min="14599" max="14599" width="14.85546875" style="40" customWidth="1"/>
    <col min="14600" max="14600" width="13.42578125" style="40" customWidth="1"/>
    <col min="14601" max="14601" width="20.5703125" style="40" customWidth="1"/>
    <col min="14602" max="14602" width="9.140625" style="40"/>
    <col min="14603" max="14603" width="9.42578125" style="40" bestFit="1" customWidth="1"/>
    <col min="14604" max="14604" width="9.5703125" style="40" bestFit="1" customWidth="1"/>
    <col min="14605" max="14848" width="9.140625" style="40"/>
    <col min="14849" max="14849" width="17.140625" style="40" customWidth="1"/>
    <col min="14850" max="14850" width="15.140625" style="40" customWidth="1"/>
    <col min="14851" max="14851" width="21.7109375" style="40" customWidth="1"/>
    <col min="14852" max="14852" width="14.7109375" style="40" customWidth="1"/>
    <col min="14853" max="14853" width="18.140625" style="40" customWidth="1"/>
    <col min="14854" max="14854" width="17.5703125" style="40" customWidth="1"/>
    <col min="14855" max="14855" width="14.85546875" style="40" customWidth="1"/>
    <col min="14856" max="14856" width="13.42578125" style="40" customWidth="1"/>
    <col min="14857" max="14857" width="20.5703125" style="40" customWidth="1"/>
    <col min="14858" max="14858" width="9.140625" style="40"/>
    <col min="14859" max="14859" width="9.42578125" style="40" bestFit="1" customWidth="1"/>
    <col min="14860" max="14860" width="9.5703125" style="40" bestFit="1" customWidth="1"/>
    <col min="14861" max="15104" width="9.140625" style="40"/>
    <col min="15105" max="15105" width="17.140625" style="40" customWidth="1"/>
    <col min="15106" max="15106" width="15.140625" style="40" customWidth="1"/>
    <col min="15107" max="15107" width="21.7109375" style="40" customWidth="1"/>
    <col min="15108" max="15108" width="14.7109375" style="40" customWidth="1"/>
    <col min="15109" max="15109" width="18.140625" style="40" customWidth="1"/>
    <col min="15110" max="15110" width="17.5703125" style="40" customWidth="1"/>
    <col min="15111" max="15111" width="14.85546875" style="40" customWidth="1"/>
    <col min="15112" max="15112" width="13.42578125" style="40" customWidth="1"/>
    <col min="15113" max="15113" width="20.5703125" style="40" customWidth="1"/>
    <col min="15114" max="15114" width="9.140625" style="40"/>
    <col min="15115" max="15115" width="9.42578125" style="40" bestFit="1" customWidth="1"/>
    <col min="15116" max="15116" width="9.5703125" style="40" bestFit="1" customWidth="1"/>
    <col min="15117" max="15360" width="9.140625" style="40"/>
    <col min="15361" max="15361" width="17.140625" style="40" customWidth="1"/>
    <col min="15362" max="15362" width="15.140625" style="40" customWidth="1"/>
    <col min="15363" max="15363" width="21.7109375" style="40" customWidth="1"/>
    <col min="15364" max="15364" width="14.7109375" style="40" customWidth="1"/>
    <col min="15365" max="15365" width="18.140625" style="40" customWidth="1"/>
    <col min="15366" max="15366" width="17.5703125" style="40" customWidth="1"/>
    <col min="15367" max="15367" width="14.85546875" style="40" customWidth="1"/>
    <col min="15368" max="15368" width="13.42578125" style="40" customWidth="1"/>
    <col min="15369" max="15369" width="20.5703125" style="40" customWidth="1"/>
    <col min="15370" max="15370" width="9.140625" style="40"/>
    <col min="15371" max="15371" width="9.42578125" style="40" bestFit="1" customWidth="1"/>
    <col min="15372" max="15372" width="9.5703125" style="40" bestFit="1" customWidth="1"/>
    <col min="15373" max="15616" width="9.140625" style="40"/>
    <col min="15617" max="15617" width="17.140625" style="40" customWidth="1"/>
    <col min="15618" max="15618" width="15.140625" style="40" customWidth="1"/>
    <col min="15619" max="15619" width="21.7109375" style="40" customWidth="1"/>
    <col min="15620" max="15620" width="14.7109375" style="40" customWidth="1"/>
    <col min="15621" max="15621" width="18.140625" style="40" customWidth="1"/>
    <col min="15622" max="15622" width="17.5703125" style="40" customWidth="1"/>
    <col min="15623" max="15623" width="14.85546875" style="40" customWidth="1"/>
    <col min="15624" max="15624" width="13.42578125" style="40" customWidth="1"/>
    <col min="15625" max="15625" width="20.5703125" style="40" customWidth="1"/>
    <col min="15626" max="15626" width="9.140625" style="40"/>
    <col min="15627" max="15627" width="9.42578125" style="40" bestFit="1" customWidth="1"/>
    <col min="15628" max="15628" width="9.5703125" style="40" bestFit="1" customWidth="1"/>
    <col min="15629" max="15872" width="9.140625" style="40"/>
    <col min="15873" max="15873" width="17.140625" style="40" customWidth="1"/>
    <col min="15874" max="15874" width="15.140625" style="40" customWidth="1"/>
    <col min="15875" max="15875" width="21.7109375" style="40" customWidth="1"/>
    <col min="15876" max="15876" width="14.7109375" style="40" customWidth="1"/>
    <col min="15877" max="15877" width="18.140625" style="40" customWidth="1"/>
    <col min="15878" max="15878" width="17.5703125" style="40" customWidth="1"/>
    <col min="15879" max="15879" width="14.85546875" style="40" customWidth="1"/>
    <col min="15880" max="15880" width="13.42578125" style="40" customWidth="1"/>
    <col min="15881" max="15881" width="20.5703125" style="40" customWidth="1"/>
    <col min="15882" max="15882" width="9.140625" style="40"/>
    <col min="15883" max="15883" width="9.42578125" style="40" bestFit="1" customWidth="1"/>
    <col min="15884" max="15884" width="9.5703125" style="40" bestFit="1" customWidth="1"/>
    <col min="15885" max="16128" width="9.140625" style="40"/>
    <col min="16129" max="16129" width="17.140625" style="40" customWidth="1"/>
    <col min="16130" max="16130" width="15.140625" style="40" customWidth="1"/>
    <col min="16131" max="16131" width="21.7109375" style="40" customWidth="1"/>
    <col min="16132" max="16132" width="14.7109375" style="40" customWidth="1"/>
    <col min="16133" max="16133" width="18.140625" style="40" customWidth="1"/>
    <col min="16134" max="16134" width="17.5703125" style="40" customWidth="1"/>
    <col min="16135" max="16135" width="14.85546875" style="40" customWidth="1"/>
    <col min="16136" max="16136" width="13.42578125" style="40" customWidth="1"/>
    <col min="16137" max="16137" width="20.5703125" style="40" customWidth="1"/>
    <col min="16138" max="16138" width="9.140625" style="40"/>
    <col min="16139" max="16139" width="9.42578125" style="40" bestFit="1" customWidth="1"/>
    <col min="16140" max="16140" width="9.5703125" style="40" bestFit="1" customWidth="1"/>
    <col min="16141" max="16384" width="9.140625" style="40"/>
  </cols>
  <sheetData>
    <row r="1" spans="1:9" x14ac:dyDescent="0.25">
      <c r="A1" s="712" t="s">
        <v>249</v>
      </c>
      <c r="B1" s="712"/>
      <c r="C1" s="712"/>
      <c r="D1" s="712"/>
      <c r="E1" s="712"/>
      <c r="F1" s="712"/>
      <c r="G1" s="712"/>
      <c r="H1" s="712"/>
      <c r="I1" s="712"/>
    </row>
    <row r="2" spans="1:9" x14ac:dyDescent="0.25">
      <c r="A2" s="171"/>
      <c r="B2" s="171"/>
      <c r="C2" s="171"/>
      <c r="D2" s="171"/>
      <c r="E2" s="171"/>
      <c r="F2" s="171"/>
      <c r="G2" s="171"/>
      <c r="H2" s="171"/>
      <c r="I2" s="171"/>
    </row>
    <row r="3" spans="1:9" ht="36.75" customHeight="1" x14ac:dyDescent="0.25">
      <c r="A3" s="714" t="s">
        <v>250</v>
      </c>
      <c r="B3" s="714"/>
      <c r="C3" s="714"/>
      <c r="D3" s="714"/>
      <c r="E3" s="714"/>
      <c r="F3" s="714"/>
      <c r="G3" s="714"/>
      <c r="H3" s="714"/>
      <c r="I3" s="714"/>
    </row>
    <row r="6" spans="1:9" s="71" customFormat="1" ht="34.5" customHeight="1" x14ac:dyDescent="0.25">
      <c r="A6" s="711" t="s">
        <v>63</v>
      </c>
      <c r="B6" s="711"/>
      <c r="C6" s="711"/>
      <c r="D6" s="711"/>
      <c r="E6" s="711"/>
      <c r="F6" s="711"/>
      <c r="G6" s="711"/>
      <c r="H6" s="711"/>
      <c r="I6" s="711"/>
    </row>
    <row r="8" spans="1:9" x14ac:dyDescent="0.25">
      <c r="A8" s="660" t="s">
        <v>68</v>
      </c>
      <c r="B8" s="660"/>
      <c r="C8" s="1096" t="s">
        <v>38</v>
      </c>
      <c r="D8" s="1096"/>
      <c r="E8" s="1096"/>
      <c r="F8" s="1096"/>
      <c r="G8" s="1096"/>
      <c r="H8" s="1096"/>
      <c r="I8" s="1096"/>
    </row>
    <row r="9" spans="1:9" x14ac:dyDescent="0.25">
      <c r="A9" s="660"/>
      <c r="B9" s="660"/>
      <c r="C9" s="1097" t="s">
        <v>254</v>
      </c>
      <c r="D9" s="1097"/>
      <c r="E9" s="1097"/>
      <c r="F9" s="1097"/>
      <c r="G9" s="1097"/>
      <c r="H9" s="1097"/>
      <c r="I9" s="1097"/>
    </row>
    <row r="10" spans="1:9" x14ac:dyDescent="0.25">
      <c r="A10" s="694" t="s">
        <v>168</v>
      </c>
      <c r="B10" s="694" t="s">
        <v>112</v>
      </c>
      <c r="C10" s="1096" t="s">
        <v>72</v>
      </c>
      <c r="D10" s="1096"/>
      <c r="E10" s="1096"/>
      <c r="F10" s="1096"/>
      <c r="G10" s="1096"/>
      <c r="H10" s="1096"/>
      <c r="I10" s="1096"/>
    </row>
    <row r="11" spans="1:9" ht="96.75" customHeight="1" x14ac:dyDescent="0.25">
      <c r="A11" s="694"/>
      <c r="B11" s="694"/>
      <c r="C11" s="1098" t="s">
        <v>400</v>
      </c>
      <c r="D11" s="1098"/>
      <c r="E11" s="1098"/>
      <c r="F11" s="1098"/>
      <c r="G11" s="1098"/>
      <c r="H11" s="1098"/>
      <c r="I11" s="1098"/>
    </row>
    <row r="12" spans="1:9" ht="50.25" customHeight="1" thickBot="1" x14ac:dyDescent="0.3">
      <c r="A12" s="579" t="s">
        <v>114</v>
      </c>
      <c r="B12" s="1099"/>
      <c r="C12" s="180" t="s">
        <v>115</v>
      </c>
      <c r="D12" s="166">
        <v>12</v>
      </c>
      <c r="E12" s="166">
        <v>12</v>
      </c>
      <c r="F12" s="167">
        <v>12</v>
      </c>
      <c r="G12" s="168"/>
      <c r="H12" s="168"/>
      <c r="I12" s="169"/>
    </row>
    <row r="13" spans="1:9" ht="18.75" thickBot="1" x14ac:dyDescent="0.3">
      <c r="A13" s="573" t="s">
        <v>116</v>
      </c>
      <c r="B13" s="574"/>
      <c r="C13" s="186"/>
      <c r="D13" s="76" t="s">
        <v>440</v>
      </c>
      <c r="E13" s="76" t="s">
        <v>74</v>
      </c>
      <c r="F13" s="76" t="s">
        <v>74</v>
      </c>
      <c r="G13" s="1" t="e">
        <f>SUM(Tavush!#REF!,Tavush!#REF!,Tavush!#REF!,Tavush!#REF!)</f>
        <v>#REF!</v>
      </c>
      <c r="H13" s="1" t="e">
        <f>SUM(Tavush!#REF!,Tavush!#REF!,Tavush!#REF!,Tavush!#REF!)</f>
        <v>#REF!</v>
      </c>
      <c r="I13" s="1" t="e">
        <f>SUM(Tavush!#REF!,Tavush!#REF!,Tavush!#REF!,Tavush!#REF!)</f>
        <v>#REF!</v>
      </c>
    </row>
    <row r="14" spans="1:9" ht="17.25" thickBot="1" x14ac:dyDescent="0.3">
      <c r="A14" s="573" t="s">
        <v>117</v>
      </c>
      <c r="B14" s="575"/>
      <c r="C14" s="574"/>
      <c r="D14" s="178"/>
      <c r="E14" s="178"/>
      <c r="F14" s="76"/>
      <c r="G14" s="79"/>
      <c r="H14" s="79"/>
      <c r="I14" s="75"/>
    </row>
    <row r="15" spans="1:9" x14ac:dyDescent="0.25">
      <c r="A15" s="576" t="s">
        <v>118</v>
      </c>
      <c r="B15" s="577"/>
      <c r="C15" s="577"/>
      <c r="D15" s="577"/>
      <c r="E15" s="577"/>
      <c r="F15" s="577"/>
      <c r="G15" s="577"/>
      <c r="H15" s="577"/>
      <c r="I15" s="578"/>
    </row>
    <row r="16" spans="1:9" ht="17.25" thickBot="1" x14ac:dyDescent="0.3">
      <c r="A16" s="579" t="s">
        <v>363</v>
      </c>
      <c r="B16" s="580"/>
      <c r="C16" s="580"/>
      <c r="D16" s="580"/>
      <c r="E16" s="580"/>
      <c r="F16" s="580"/>
      <c r="G16" s="580"/>
      <c r="H16" s="580"/>
      <c r="I16" s="581"/>
    </row>
    <row r="17" spans="1:11" x14ac:dyDescent="0.25">
      <c r="A17" s="543" t="s">
        <v>80</v>
      </c>
      <c r="B17" s="544"/>
      <c r="C17" s="544"/>
      <c r="D17" s="544"/>
      <c r="E17" s="544"/>
      <c r="F17" s="544"/>
      <c r="G17" s="545"/>
      <c r="H17" s="545"/>
      <c r="I17" s="546"/>
    </row>
    <row r="18" spans="1:11" ht="17.25" thickBot="1" x14ac:dyDescent="0.3">
      <c r="A18" s="539" t="s">
        <v>120</v>
      </c>
      <c r="B18" s="540"/>
      <c r="C18" s="540"/>
      <c r="D18" s="540"/>
      <c r="E18" s="540"/>
      <c r="F18" s="540"/>
      <c r="G18" s="541"/>
      <c r="H18" s="541"/>
      <c r="I18" s="542"/>
    </row>
    <row r="19" spans="1:11" x14ac:dyDescent="0.25">
      <c r="A19" s="543" t="s">
        <v>81</v>
      </c>
      <c r="B19" s="544"/>
      <c r="C19" s="544"/>
      <c r="D19" s="544"/>
      <c r="E19" s="544"/>
      <c r="F19" s="544"/>
      <c r="G19" s="545"/>
      <c r="H19" s="545"/>
      <c r="I19" s="546"/>
    </row>
    <row r="20" spans="1:11" ht="55.5" customHeight="1" thickBot="1" x14ac:dyDescent="0.3">
      <c r="A20" s="539" t="s">
        <v>121</v>
      </c>
      <c r="B20" s="540"/>
      <c r="C20" s="540"/>
      <c r="D20" s="540"/>
      <c r="E20" s="540"/>
      <c r="F20" s="540"/>
      <c r="G20" s="541"/>
      <c r="H20" s="541"/>
      <c r="I20" s="542"/>
    </row>
    <row r="21" spans="1:11" ht="18" customHeight="1" x14ac:dyDescent="0.25">
      <c r="A21" s="115"/>
      <c r="B21" s="115"/>
      <c r="C21" s="115"/>
      <c r="D21" s="115"/>
      <c r="E21" s="115"/>
      <c r="F21" s="115"/>
      <c r="G21" s="115"/>
      <c r="H21" s="115"/>
      <c r="I21" s="115"/>
    </row>
    <row r="22" spans="1:11" x14ac:dyDescent="0.25">
      <c r="A22" s="711" t="s">
        <v>64</v>
      </c>
      <c r="B22" s="711"/>
      <c r="C22" s="711"/>
      <c r="D22" s="711"/>
      <c r="E22" s="711"/>
      <c r="F22" s="711"/>
      <c r="G22" s="711"/>
      <c r="H22" s="711"/>
      <c r="I22" s="711"/>
    </row>
    <row r="23" spans="1:11" ht="17.25" thickBot="1" x14ac:dyDescent="0.3">
      <c r="A23" s="71"/>
      <c r="B23" s="71"/>
      <c r="C23" s="71"/>
      <c r="D23" s="71"/>
      <c r="E23" s="71"/>
      <c r="F23" s="71"/>
      <c r="G23" s="71"/>
      <c r="H23" s="71"/>
      <c r="I23" s="71"/>
    </row>
    <row r="24" spans="1:11" ht="43.5" customHeight="1" x14ac:dyDescent="0.25">
      <c r="A24" s="691" t="s">
        <v>65</v>
      </c>
      <c r="B24" s="692"/>
      <c r="C24" s="692"/>
      <c r="D24" s="697" t="s">
        <v>41</v>
      </c>
      <c r="E24" s="698"/>
      <c r="F24" s="698"/>
      <c r="G24" s="698"/>
      <c r="H24" s="698"/>
      <c r="I24" s="699"/>
    </row>
    <row r="25" spans="1:11" ht="16.5" customHeight="1" x14ac:dyDescent="0.25">
      <c r="A25" s="693"/>
      <c r="B25" s="694"/>
      <c r="C25" s="694"/>
      <c r="D25" s="700" t="s">
        <v>66</v>
      </c>
      <c r="E25" s="701"/>
      <c r="F25" s="583"/>
      <c r="G25" s="700" t="s">
        <v>67</v>
      </c>
      <c r="H25" s="701"/>
      <c r="I25" s="583"/>
    </row>
    <row r="26" spans="1:11" ht="33.75" thickBot="1" x14ac:dyDescent="0.3">
      <c r="A26" s="695"/>
      <c r="B26" s="696"/>
      <c r="C26" s="696"/>
      <c r="D26" s="23" t="s">
        <v>16</v>
      </c>
      <c r="E26" s="23" t="s">
        <v>17</v>
      </c>
      <c r="F26" s="175" t="s">
        <v>7</v>
      </c>
      <c r="G26" s="23" t="s">
        <v>16</v>
      </c>
      <c r="H26" s="23" t="s">
        <v>17</v>
      </c>
      <c r="I26" s="42" t="s">
        <v>7</v>
      </c>
    </row>
    <row r="27" spans="1:11" ht="18.75" customHeight="1" x14ac:dyDescent="0.25">
      <c r="A27" s="657" t="s">
        <v>68</v>
      </c>
      <c r="B27" s="658"/>
      <c r="C27" s="744" t="s">
        <v>38</v>
      </c>
      <c r="D27" s="745"/>
      <c r="E27" s="745"/>
      <c r="F27" s="745"/>
      <c r="G27" s="745"/>
      <c r="H27" s="745"/>
      <c r="I27" s="746"/>
    </row>
    <row r="28" spans="1:11" x14ac:dyDescent="0.25">
      <c r="A28" s="659"/>
      <c r="B28" s="660"/>
      <c r="C28" s="688" t="s">
        <v>69</v>
      </c>
      <c r="D28" s="689"/>
      <c r="E28" s="689"/>
      <c r="F28" s="689"/>
      <c r="G28" s="689"/>
      <c r="H28" s="689"/>
      <c r="I28" s="690"/>
    </row>
    <row r="29" spans="1:11" x14ac:dyDescent="0.25">
      <c r="A29" s="582" t="s">
        <v>70</v>
      </c>
      <c r="B29" s="583" t="s">
        <v>71</v>
      </c>
      <c r="C29" s="584" t="s">
        <v>72</v>
      </c>
      <c r="D29" s="585"/>
      <c r="E29" s="585"/>
      <c r="F29" s="585"/>
      <c r="G29" s="585"/>
      <c r="H29" s="585"/>
      <c r="I29" s="586"/>
    </row>
    <row r="30" spans="1:11" ht="35.25" customHeight="1" x14ac:dyDescent="0.25">
      <c r="A30" s="582"/>
      <c r="B30" s="583"/>
      <c r="C30" s="1059" t="s">
        <v>251</v>
      </c>
      <c r="D30" s="1060"/>
      <c r="E30" s="1060"/>
      <c r="F30" s="1060"/>
      <c r="G30" s="1060"/>
      <c r="H30" s="1060"/>
      <c r="I30" s="1061"/>
      <c r="K30" s="124"/>
    </row>
    <row r="31" spans="1:11" ht="17.25" thickBot="1" x14ac:dyDescent="0.3">
      <c r="A31" s="1064" t="s">
        <v>73</v>
      </c>
      <c r="B31" s="1065"/>
      <c r="C31" s="100"/>
      <c r="D31" s="185" t="s">
        <v>74</v>
      </c>
      <c r="E31" s="185" t="s">
        <v>74</v>
      </c>
      <c r="F31" s="185" t="s">
        <v>74</v>
      </c>
      <c r="G31" s="37">
        <f>SUM(Tavush!C12:C34)</f>
        <v>99700.85</v>
      </c>
      <c r="H31" s="37">
        <f>SUM(Tavush!D12:D34)</f>
        <v>373803.4</v>
      </c>
      <c r="I31" s="37">
        <f>SUM(Tavush!E12:E34)</f>
        <v>398803.4</v>
      </c>
      <c r="K31" s="124"/>
    </row>
    <row r="32" spans="1:11" x14ac:dyDescent="0.25">
      <c r="A32" s="1066" t="s">
        <v>75</v>
      </c>
      <c r="B32" s="1067"/>
      <c r="C32" s="1067"/>
      <c r="D32" s="1067"/>
      <c r="E32" s="1067"/>
      <c r="F32" s="1067"/>
      <c r="G32" s="1067"/>
      <c r="H32" s="1067"/>
      <c r="I32" s="1068"/>
      <c r="K32" s="124"/>
    </row>
    <row r="33" spans="1:11" ht="17.25" thickBot="1" x14ac:dyDescent="0.3">
      <c r="A33" s="579" t="s">
        <v>255</v>
      </c>
      <c r="B33" s="580"/>
      <c r="C33" s="580"/>
      <c r="D33" s="580"/>
      <c r="E33" s="580"/>
      <c r="F33" s="580"/>
      <c r="G33" s="580"/>
      <c r="H33" s="580"/>
      <c r="I33" s="581"/>
      <c r="K33" s="124"/>
    </row>
    <row r="34" spans="1:11" ht="17.25" thickBot="1" x14ac:dyDescent="0.3">
      <c r="A34" s="1069" t="s">
        <v>76</v>
      </c>
      <c r="B34" s="1070"/>
      <c r="C34" s="1070"/>
      <c r="D34" s="1070"/>
      <c r="E34" s="1070"/>
      <c r="F34" s="1070"/>
      <c r="G34" s="1070"/>
      <c r="H34" s="1070"/>
      <c r="I34" s="1071"/>
      <c r="K34" s="124"/>
    </row>
    <row r="35" spans="1:11" ht="69.75" customHeight="1" thickBot="1" x14ac:dyDescent="0.3">
      <c r="A35" s="1072" t="s">
        <v>77</v>
      </c>
      <c r="B35" s="1073"/>
      <c r="C35" s="1074" t="s">
        <v>78</v>
      </c>
      <c r="D35" s="575"/>
      <c r="E35" s="575"/>
      <c r="F35" s="575"/>
      <c r="G35" s="575"/>
      <c r="H35" s="575"/>
      <c r="I35" s="1075"/>
      <c r="K35" s="124"/>
    </row>
    <row r="36" spans="1:11" ht="65.25" customHeight="1" thickBot="1" x14ac:dyDescent="0.3">
      <c r="A36" s="1062" t="s">
        <v>79</v>
      </c>
      <c r="B36" s="1063"/>
      <c r="C36" s="101"/>
      <c r="D36" s="101"/>
      <c r="E36" s="101"/>
      <c r="F36" s="101"/>
      <c r="G36" s="101"/>
      <c r="H36" s="101"/>
      <c r="I36" s="102"/>
    </row>
    <row r="37" spans="1:11" x14ac:dyDescent="0.25">
      <c r="A37" s="543" t="s">
        <v>80</v>
      </c>
      <c r="B37" s="544"/>
      <c r="C37" s="544"/>
      <c r="D37" s="544"/>
      <c r="E37" s="544"/>
      <c r="F37" s="544"/>
      <c r="G37" s="545"/>
      <c r="H37" s="545"/>
      <c r="I37" s="546"/>
    </row>
    <row r="38" spans="1:11" ht="17.25" thickBot="1" x14ac:dyDescent="0.3">
      <c r="A38" s="539" t="s">
        <v>252</v>
      </c>
      <c r="B38" s="540"/>
      <c r="C38" s="540"/>
      <c r="D38" s="540"/>
      <c r="E38" s="540"/>
      <c r="F38" s="540"/>
      <c r="G38" s="541"/>
      <c r="H38" s="541"/>
      <c r="I38" s="542"/>
    </row>
    <row r="39" spans="1:11" x14ac:dyDescent="0.25">
      <c r="A39" s="543" t="s">
        <v>81</v>
      </c>
      <c r="B39" s="544"/>
      <c r="C39" s="544"/>
      <c r="D39" s="544"/>
      <c r="E39" s="544"/>
      <c r="F39" s="544"/>
      <c r="G39" s="545"/>
      <c r="H39" s="545"/>
      <c r="I39" s="546"/>
    </row>
    <row r="40" spans="1:11" ht="17.25" thickBot="1" x14ac:dyDescent="0.3">
      <c r="A40" s="539" t="s">
        <v>253</v>
      </c>
      <c r="B40" s="540"/>
      <c r="C40" s="540"/>
      <c r="D40" s="540"/>
      <c r="E40" s="540"/>
      <c r="F40" s="540"/>
      <c r="G40" s="541"/>
      <c r="H40" s="541"/>
      <c r="I40" s="542"/>
    </row>
    <row r="41" spans="1:11" x14ac:dyDescent="0.25">
      <c r="A41" s="681" t="s">
        <v>68</v>
      </c>
      <c r="B41" s="682"/>
      <c r="C41" s="685" t="s">
        <v>38</v>
      </c>
      <c r="D41" s="686"/>
      <c r="E41" s="686"/>
      <c r="F41" s="686"/>
      <c r="G41" s="686"/>
      <c r="H41" s="686"/>
      <c r="I41" s="687"/>
    </row>
    <row r="42" spans="1:11" x14ac:dyDescent="0.25">
      <c r="A42" s="683"/>
      <c r="B42" s="684"/>
      <c r="C42" s="688" t="s">
        <v>82</v>
      </c>
      <c r="D42" s="689"/>
      <c r="E42" s="689"/>
      <c r="F42" s="689"/>
      <c r="G42" s="689"/>
      <c r="H42" s="689"/>
      <c r="I42" s="690"/>
    </row>
    <row r="43" spans="1:11" x14ac:dyDescent="0.25">
      <c r="A43" s="652" t="s">
        <v>83</v>
      </c>
      <c r="B43" s="653" t="s">
        <v>84</v>
      </c>
      <c r="C43" s="665" t="s">
        <v>72</v>
      </c>
      <c r="D43" s="666"/>
      <c r="E43" s="666"/>
      <c r="F43" s="666"/>
      <c r="G43" s="666"/>
      <c r="H43" s="666"/>
      <c r="I43" s="667"/>
    </row>
    <row r="44" spans="1:11" x14ac:dyDescent="0.25">
      <c r="A44" s="652"/>
      <c r="B44" s="653"/>
      <c r="C44" s="668" t="s">
        <v>256</v>
      </c>
      <c r="D44" s="669"/>
      <c r="E44" s="669"/>
      <c r="F44" s="669"/>
      <c r="G44" s="669"/>
      <c r="H44" s="669"/>
      <c r="I44" s="670"/>
    </row>
    <row r="45" spans="1:11" ht="17.25" thickBot="1" x14ac:dyDescent="0.3">
      <c r="A45" s="613" t="s">
        <v>73</v>
      </c>
      <c r="B45" s="614"/>
      <c r="C45" s="35"/>
      <c r="D45" s="176" t="s">
        <v>74</v>
      </c>
      <c r="E45" s="176" t="s">
        <v>74</v>
      </c>
      <c r="F45" s="176" t="s">
        <v>74</v>
      </c>
      <c r="G45" s="37">
        <f>SUM(Tavush!C26:C26)</f>
        <v>3682.5</v>
      </c>
      <c r="H45" s="37">
        <f>SUM(Tavush!D26:D26)</f>
        <v>14730</v>
      </c>
      <c r="I45" s="37">
        <f>SUM(Tavush!E26:E26)</f>
        <v>14730</v>
      </c>
    </row>
    <row r="46" spans="1:11" x14ac:dyDescent="0.25">
      <c r="A46" s="615" t="s">
        <v>75</v>
      </c>
      <c r="B46" s="616"/>
      <c r="C46" s="616"/>
      <c r="D46" s="616"/>
      <c r="E46" s="616"/>
      <c r="F46" s="616"/>
      <c r="G46" s="616"/>
      <c r="H46" s="616"/>
      <c r="I46" s="617"/>
    </row>
    <row r="47" spans="1:11" ht="17.25" thickBot="1" x14ac:dyDescent="0.3">
      <c r="A47" s="618" t="s">
        <v>431</v>
      </c>
      <c r="B47" s="619"/>
      <c r="C47" s="619"/>
      <c r="D47" s="619"/>
      <c r="E47" s="619"/>
      <c r="F47" s="619"/>
      <c r="G47" s="619"/>
      <c r="H47" s="619"/>
      <c r="I47" s="620"/>
    </row>
    <row r="48" spans="1:11" ht="17.25" thickBot="1" x14ac:dyDescent="0.3">
      <c r="A48" s="621" t="s">
        <v>76</v>
      </c>
      <c r="B48" s="622"/>
      <c r="C48" s="622"/>
      <c r="D48" s="622"/>
      <c r="E48" s="622"/>
      <c r="F48" s="622"/>
      <c r="G48" s="622"/>
      <c r="H48" s="622"/>
      <c r="I48" s="623"/>
    </row>
    <row r="49" spans="1:9" ht="72.75" customHeight="1" thickBot="1" x14ac:dyDescent="0.3">
      <c r="A49" s="624" t="s">
        <v>77</v>
      </c>
      <c r="B49" s="625"/>
      <c r="C49" s="626" t="s">
        <v>85</v>
      </c>
      <c r="D49" s="627"/>
      <c r="E49" s="627"/>
      <c r="F49" s="627"/>
      <c r="G49" s="627"/>
      <c r="H49" s="627"/>
      <c r="I49" s="628"/>
    </row>
    <row r="50" spans="1:9" ht="71.25" customHeight="1" thickBot="1" x14ac:dyDescent="0.3">
      <c r="A50" s="629" t="s">
        <v>79</v>
      </c>
      <c r="B50" s="630"/>
      <c r="C50" s="38"/>
      <c r="D50" s="38"/>
      <c r="E50" s="38"/>
      <c r="F50" s="38"/>
      <c r="G50" s="38"/>
      <c r="H50" s="38"/>
      <c r="I50" s="39"/>
    </row>
    <row r="51" spans="1:9" x14ac:dyDescent="0.25">
      <c r="A51" s="631" t="s">
        <v>80</v>
      </c>
      <c r="B51" s="632"/>
      <c r="C51" s="632"/>
      <c r="D51" s="632"/>
      <c r="E51" s="632"/>
      <c r="F51" s="632"/>
      <c r="G51" s="633"/>
      <c r="H51" s="633"/>
      <c r="I51" s="634"/>
    </row>
    <row r="52" spans="1:9" ht="17.25" thickBot="1" x14ac:dyDescent="0.3">
      <c r="A52" s="635" t="s">
        <v>257</v>
      </c>
      <c r="B52" s="636"/>
      <c r="C52" s="636"/>
      <c r="D52" s="636"/>
      <c r="E52" s="636"/>
      <c r="F52" s="636"/>
      <c r="G52" s="637"/>
      <c r="H52" s="637"/>
      <c r="I52" s="638"/>
    </row>
    <row r="53" spans="1:9" x14ac:dyDescent="0.25">
      <c r="A53" s="631" t="s">
        <v>81</v>
      </c>
      <c r="B53" s="632"/>
      <c r="C53" s="632"/>
      <c r="D53" s="632"/>
      <c r="E53" s="632"/>
      <c r="F53" s="632"/>
      <c r="G53" s="633"/>
      <c r="H53" s="633"/>
      <c r="I53" s="634"/>
    </row>
    <row r="54" spans="1:9" ht="17.25" thickBot="1" x14ac:dyDescent="0.3">
      <c r="A54" s="635" t="s">
        <v>101</v>
      </c>
      <c r="B54" s="636"/>
      <c r="C54" s="636"/>
      <c r="D54" s="636"/>
      <c r="E54" s="636"/>
      <c r="F54" s="636"/>
      <c r="G54" s="637"/>
      <c r="H54" s="637"/>
      <c r="I54" s="638"/>
    </row>
    <row r="55" spans="1:9" x14ac:dyDescent="0.25">
      <c r="A55" s="115"/>
      <c r="B55" s="115"/>
      <c r="C55" s="115"/>
      <c r="D55" s="115"/>
      <c r="E55" s="115"/>
      <c r="F55" s="115"/>
      <c r="G55" s="115"/>
      <c r="H55" s="115"/>
      <c r="I55" s="115"/>
    </row>
    <row r="56" spans="1:9" x14ac:dyDescent="0.25">
      <c r="A56" s="711" t="s">
        <v>86</v>
      </c>
      <c r="B56" s="711"/>
      <c r="C56" s="711"/>
      <c r="D56" s="711"/>
      <c r="E56" s="711"/>
      <c r="F56" s="711"/>
      <c r="G56" s="711"/>
      <c r="H56" s="711"/>
      <c r="I56" s="711"/>
    </row>
    <row r="58" spans="1:9" ht="25.5" customHeight="1" thickBot="1" x14ac:dyDescent="0.3">
      <c r="A58" s="711" t="s">
        <v>87</v>
      </c>
      <c r="B58" s="711"/>
      <c r="C58" s="711"/>
      <c r="D58" s="711"/>
      <c r="E58" s="711"/>
      <c r="F58" s="711"/>
      <c r="G58" s="711"/>
      <c r="H58" s="711"/>
      <c r="I58" s="711"/>
    </row>
    <row r="59" spans="1:9" ht="39.75" customHeight="1" x14ac:dyDescent="0.25">
      <c r="A59" s="691" t="s">
        <v>65</v>
      </c>
      <c r="B59" s="692"/>
      <c r="C59" s="692"/>
      <c r="D59" s="697" t="s">
        <v>41</v>
      </c>
      <c r="E59" s="698"/>
      <c r="F59" s="698"/>
      <c r="G59" s="698"/>
      <c r="H59" s="698"/>
      <c r="I59" s="699"/>
    </row>
    <row r="60" spans="1:9" x14ac:dyDescent="0.25">
      <c r="A60" s="693"/>
      <c r="B60" s="694"/>
      <c r="C60" s="694"/>
      <c r="D60" s="700" t="s">
        <v>66</v>
      </c>
      <c r="E60" s="701"/>
      <c r="F60" s="583"/>
      <c r="G60" s="700" t="s">
        <v>67</v>
      </c>
      <c r="H60" s="701"/>
      <c r="I60" s="583"/>
    </row>
    <row r="61" spans="1:9" ht="33.75" thickBot="1" x14ac:dyDescent="0.3">
      <c r="A61" s="695"/>
      <c r="B61" s="696"/>
      <c r="C61" s="696"/>
      <c r="D61" s="23" t="s">
        <v>16</v>
      </c>
      <c r="E61" s="23" t="s">
        <v>17</v>
      </c>
      <c r="F61" s="175" t="s">
        <v>7</v>
      </c>
      <c r="G61" s="23" t="s">
        <v>16</v>
      </c>
      <c r="H61" s="23" t="s">
        <v>17</v>
      </c>
      <c r="I61" s="42" t="s">
        <v>7</v>
      </c>
    </row>
    <row r="62" spans="1:9" x14ac:dyDescent="0.25">
      <c r="A62" s="932" t="s">
        <v>68</v>
      </c>
      <c r="B62" s="933"/>
      <c r="C62" s="938" t="s">
        <v>38</v>
      </c>
      <c r="D62" s="939"/>
      <c r="E62" s="939"/>
      <c r="F62" s="939"/>
      <c r="G62" s="939"/>
      <c r="H62" s="939"/>
      <c r="I62" s="940"/>
    </row>
    <row r="63" spans="1:9" x14ac:dyDescent="0.25">
      <c r="A63" s="934"/>
      <c r="B63" s="935"/>
      <c r="C63" s="941" t="s">
        <v>88</v>
      </c>
      <c r="D63" s="942"/>
      <c r="E63" s="942"/>
      <c r="F63" s="943"/>
      <c r="G63" s="943"/>
      <c r="H63" s="943"/>
      <c r="I63" s="944"/>
    </row>
    <row r="64" spans="1:9" ht="16.5" customHeight="1" thickBot="1" x14ac:dyDescent="0.3">
      <c r="A64" s="936"/>
      <c r="B64" s="937"/>
      <c r="C64" s="925" t="s">
        <v>89</v>
      </c>
      <c r="D64" s="926"/>
      <c r="E64" s="926"/>
      <c r="F64" s="927"/>
      <c r="G64" s="927"/>
      <c r="H64" s="927"/>
      <c r="I64" s="928"/>
    </row>
    <row r="65" spans="1:9" ht="17.25" thickBot="1" x14ac:dyDescent="0.3">
      <c r="A65" s="116" t="s">
        <v>90</v>
      </c>
      <c r="B65" s="191" t="s">
        <v>91</v>
      </c>
      <c r="C65" s="919" t="s">
        <v>399</v>
      </c>
      <c r="D65" s="920"/>
      <c r="E65" s="920"/>
      <c r="F65" s="920"/>
      <c r="G65" s="920"/>
      <c r="H65" s="920"/>
      <c r="I65" s="921"/>
    </row>
    <row r="66" spans="1:9" ht="65.25" customHeight="1" thickBot="1" x14ac:dyDescent="0.3">
      <c r="A66" s="951" t="s">
        <v>92</v>
      </c>
      <c r="B66" s="952"/>
      <c r="C66" s="189" t="s">
        <v>93</v>
      </c>
      <c r="D66" s="191">
        <v>5</v>
      </c>
      <c r="E66" s="191">
        <v>5</v>
      </c>
      <c r="F66" s="191">
        <v>5</v>
      </c>
      <c r="G66" s="191"/>
      <c r="H66" s="191"/>
      <c r="I66" s="191"/>
    </row>
    <row r="67" spans="1:9" ht="50.25" thickBot="1" x14ac:dyDescent="0.3">
      <c r="A67" s="919"/>
      <c r="B67" s="921"/>
      <c r="C67" s="189" t="s">
        <v>94</v>
      </c>
      <c r="D67" s="234">
        <v>0</v>
      </c>
      <c r="E67" s="234">
        <v>3800</v>
      </c>
      <c r="F67" s="191">
        <v>3800</v>
      </c>
      <c r="G67" s="191"/>
      <c r="H67" s="191"/>
      <c r="I67" s="191"/>
    </row>
    <row r="68" spans="1:9" ht="17.25" thickBot="1" x14ac:dyDescent="0.3">
      <c r="A68" s="929" t="s">
        <v>95</v>
      </c>
      <c r="B68" s="930"/>
      <c r="C68" s="189"/>
      <c r="D68" s="189"/>
      <c r="E68" s="189"/>
      <c r="F68" s="191"/>
      <c r="G68" s="191"/>
      <c r="H68" s="191"/>
      <c r="I68" s="191"/>
    </row>
    <row r="69" spans="1:9" ht="57" customHeight="1" thickBot="1" x14ac:dyDescent="0.3">
      <c r="A69" s="929" t="s">
        <v>96</v>
      </c>
      <c r="B69" s="931"/>
      <c r="C69" s="930"/>
      <c r="D69" s="189"/>
      <c r="E69" s="189"/>
      <c r="F69" s="191"/>
      <c r="G69" s="193">
        <f>SUM(Tavush!C35:C36)</f>
        <v>6452.25</v>
      </c>
      <c r="H69" s="193">
        <f>SUM(Tavush!D35:D36)</f>
        <v>25809</v>
      </c>
      <c r="I69" s="193">
        <f>SUM(Tavush!E35:E36)</f>
        <v>25809</v>
      </c>
    </row>
    <row r="70" spans="1:9" ht="38.25" customHeight="1" thickBot="1" x14ac:dyDescent="0.3">
      <c r="A70" s="929" t="s">
        <v>97</v>
      </c>
      <c r="B70" s="930"/>
      <c r="C70" s="118">
        <f>I69</f>
        <v>25809</v>
      </c>
      <c r="D70" s="198"/>
      <c r="E70" s="198"/>
      <c r="F70" s="191"/>
      <c r="G70" s="191"/>
      <c r="H70" s="191"/>
      <c r="I70" s="191"/>
    </row>
    <row r="71" spans="1:9" ht="84" customHeight="1" thickBot="1" x14ac:dyDescent="0.3">
      <c r="A71" s="929" t="s">
        <v>98</v>
      </c>
      <c r="B71" s="930"/>
      <c r="C71" s="189"/>
      <c r="D71" s="189"/>
      <c r="E71" s="189"/>
      <c r="F71" s="191"/>
      <c r="G71" s="191"/>
      <c r="H71" s="191"/>
      <c r="I71" s="191"/>
    </row>
    <row r="72" spans="1:9" ht="15" customHeight="1" thickBot="1" x14ac:dyDescent="0.3">
      <c r="A72" s="1006" t="s">
        <v>80</v>
      </c>
      <c r="B72" s="1001"/>
      <c r="C72" s="1001"/>
      <c r="D72" s="1001"/>
      <c r="E72" s="1001"/>
      <c r="F72" s="1001"/>
      <c r="G72" s="1001"/>
      <c r="H72" s="1001"/>
      <c r="I72" s="1002"/>
    </row>
    <row r="73" spans="1:9" ht="17.25" thickBot="1" x14ac:dyDescent="0.3">
      <c r="A73" s="929" t="s">
        <v>401</v>
      </c>
      <c r="B73" s="931"/>
      <c r="C73" s="931"/>
      <c r="D73" s="931"/>
      <c r="E73" s="931"/>
      <c r="F73" s="931"/>
      <c r="G73" s="931"/>
      <c r="H73" s="931"/>
      <c r="I73" s="930"/>
    </row>
    <row r="74" spans="1:9" ht="17.25" thickBot="1" x14ac:dyDescent="0.3">
      <c r="A74" s="1006" t="s">
        <v>81</v>
      </c>
      <c r="B74" s="1001"/>
      <c r="C74" s="1001"/>
      <c r="D74" s="1001"/>
      <c r="E74" s="1001"/>
      <c r="F74" s="1001"/>
      <c r="G74" s="1001"/>
      <c r="H74" s="1001"/>
      <c r="I74" s="1002"/>
    </row>
    <row r="75" spans="1:9" ht="17.25" thickBot="1" x14ac:dyDescent="0.3">
      <c r="A75" s="929" t="s">
        <v>99</v>
      </c>
      <c r="B75" s="931"/>
      <c r="C75" s="931"/>
      <c r="D75" s="931"/>
      <c r="E75" s="931"/>
      <c r="F75" s="931"/>
      <c r="G75" s="931"/>
      <c r="H75" s="931"/>
      <c r="I75" s="930"/>
    </row>
    <row r="76" spans="1:9" x14ac:dyDescent="0.25">
      <c r="A76" s="932" t="s">
        <v>68</v>
      </c>
      <c r="B76" s="933"/>
      <c r="C76" s="938" t="s">
        <v>38</v>
      </c>
      <c r="D76" s="939"/>
      <c r="E76" s="939"/>
      <c r="F76" s="939"/>
      <c r="G76" s="939"/>
      <c r="H76" s="939"/>
      <c r="I76" s="940"/>
    </row>
    <row r="77" spans="1:9" x14ac:dyDescent="0.25">
      <c r="A77" s="934"/>
      <c r="B77" s="935"/>
      <c r="C77" s="941" t="s">
        <v>137</v>
      </c>
      <c r="D77" s="942"/>
      <c r="E77" s="942"/>
      <c r="F77" s="943"/>
      <c r="G77" s="943"/>
      <c r="H77" s="943"/>
      <c r="I77" s="944"/>
    </row>
    <row r="78" spans="1:9" ht="17.25" thickBot="1" x14ac:dyDescent="0.3">
      <c r="A78" s="936"/>
      <c r="B78" s="937"/>
      <c r="C78" s="925" t="s">
        <v>89</v>
      </c>
      <c r="D78" s="926"/>
      <c r="E78" s="926"/>
      <c r="F78" s="927"/>
      <c r="G78" s="927"/>
      <c r="H78" s="927"/>
      <c r="I78" s="928"/>
    </row>
    <row r="79" spans="1:9" ht="17.25" thickBot="1" x14ac:dyDescent="0.3">
      <c r="A79" s="116" t="s">
        <v>127</v>
      </c>
      <c r="B79" s="191" t="s">
        <v>91</v>
      </c>
      <c r="C79" s="919" t="s">
        <v>137</v>
      </c>
      <c r="D79" s="920"/>
      <c r="E79" s="920"/>
      <c r="F79" s="920"/>
      <c r="G79" s="920"/>
      <c r="H79" s="920"/>
      <c r="I79" s="921"/>
    </row>
    <row r="80" spans="1:9" ht="55.5" customHeight="1" thickBot="1" x14ac:dyDescent="0.3">
      <c r="A80" s="929" t="s">
        <v>92</v>
      </c>
      <c r="B80" s="930"/>
      <c r="C80" s="189" t="s">
        <v>138</v>
      </c>
      <c r="D80" s="193">
        <v>0</v>
      </c>
      <c r="E80" s="193">
        <v>1</v>
      </c>
      <c r="F80" s="193">
        <v>2.5</v>
      </c>
      <c r="G80" s="191"/>
      <c r="H80" s="191"/>
      <c r="I80" s="191"/>
    </row>
    <row r="81" spans="1:9" ht="17.25" thickBot="1" x14ac:dyDescent="0.3">
      <c r="A81" s="929" t="s">
        <v>95</v>
      </c>
      <c r="B81" s="930"/>
      <c r="C81" s="189"/>
      <c r="D81" s="189"/>
      <c r="E81" s="189"/>
      <c r="F81" s="191"/>
      <c r="G81" s="191"/>
      <c r="H81" s="191"/>
      <c r="I81" s="191"/>
    </row>
    <row r="82" spans="1:9" ht="57" customHeight="1" thickBot="1" x14ac:dyDescent="0.3">
      <c r="A82" s="929" t="s">
        <v>96</v>
      </c>
      <c r="B82" s="931"/>
      <c r="C82" s="930"/>
      <c r="D82" s="189"/>
      <c r="E82" s="189"/>
      <c r="F82" s="191"/>
      <c r="G82" s="193" t="e">
        <f>SUM(Tavush!#REF!)</f>
        <v>#REF!</v>
      </c>
      <c r="H82" s="193" t="e">
        <f>SUM(Tavush!#REF!)</f>
        <v>#REF!</v>
      </c>
      <c r="I82" s="193" t="e">
        <f>SUM(Tavush!#REF!)</f>
        <v>#REF!</v>
      </c>
    </row>
    <row r="83" spans="1:9" ht="42" customHeight="1" thickBot="1" x14ac:dyDescent="0.3">
      <c r="A83" s="929" t="s">
        <v>97</v>
      </c>
      <c r="B83" s="930"/>
      <c r="C83" s="118" t="e">
        <f>I82</f>
        <v>#REF!</v>
      </c>
      <c r="D83" s="118"/>
      <c r="E83" s="118"/>
      <c r="F83" s="191"/>
      <c r="G83" s="191"/>
      <c r="H83" s="191"/>
      <c r="I83" s="191"/>
    </row>
    <row r="84" spans="1:9" ht="95.25" customHeight="1" thickBot="1" x14ac:dyDescent="0.3">
      <c r="A84" s="929" t="s">
        <v>98</v>
      </c>
      <c r="B84" s="930"/>
      <c r="C84" s="189"/>
      <c r="D84" s="189"/>
      <c r="E84" s="189"/>
      <c r="F84" s="191"/>
      <c r="G84" s="191"/>
      <c r="H84" s="191"/>
      <c r="I84" s="191"/>
    </row>
    <row r="85" spans="1:9" x14ac:dyDescent="0.25">
      <c r="A85" s="916" t="s">
        <v>80</v>
      </c>
      <c r="B85" s="917"/>
      <c r="C85" s="917"/>
      <c r="D85" s="917"/>
      <c r="E85" s="917"/>
      <c r="F85" s="917"/>
      <c r="G85" s="917"/>
      <c r="H85" s="917"/>
      <c r="I85" s="918"/>
    </row>
    <row r="86" spans="1:9" ht="17.25" thickBot="1" x14ac:dyDescent="0.3">
      <c r="A86" s="919" t="s">
        <v>258</v>
      </c>
      <c r="B86" s="920"/>
      <c r="C86" s="920"/>
      <c r="D86" s="920"/>
      <c r="E86" s="920"/>
      <c r="F86" s="920"/>
      <c r="G86" s="920"/>
      <c r="H86" s="920"/>
      <c r="I86" s="921"/>
    </row>
    <row r="87" spans="1:9" x14ac:dyDescent="0.25">
      <c r="A87" s="916" t="s">
        <v>81</v>
      </c>
      <c r="B87" s="917"/>
      <c r="C87" s="917"/>
      <c r="D87" s="917"/>
      <c r="E87" s="917"/>
      <c r="F87" s="917"/>
      <c r="G87" s="917"/>
      <c r="H87" s="917"/>
      <c r="I87" s="918"/>
    </row>
    <row r="88" spans="1:9" ht="17.25" thickBot="1" x14ac:dyDescent="0.3">
      <c r="A88" s="919" t="s">
        <v>99</v>
      </c>
      <c r="B88" s="920"/>
      <c r="C88" s="920"/>
      <c r="D88" s="920"/>
      <c r="E88" s="920"/>
      <c r="F88" s="920"/>
      <c r="G88" s="920"/>
      <c r="H88" s="920"/>
      <c r="I88" s="921"/>
    </row>
    <row r="89" spans="1:9" x14ac:dyDescent="0.25">
      <c r="A89" s="657" t="s">
        <v>68</v>
      </c>
      <c r="B89" s="658"/>
      <c r="C89" s="744" t="s">
        <v>38</v>
      </c>
      <c r="D89" s="745"/>
      <c r="E89" s="745"/>
      <c r="F89" s="745"/>
      <c r="G89" s="745"/>
      <c r="H89" s="745"/>
      <c r="I89" s="746"/>
    </row>
    <row r="90" spans="1:9" x14ac:dyDescent="0.25">
      <c r="A90" s="659"/>
      <c r="B90" s="660"/>
      <c r="C90" s="688" t="s">
        <v>139</v>
      </c>
      <c r="D90" s="689"/>
      <c r="E90" s="689"/>
      <c r="F90" s="689"/>
      <c r="G90" s="689"/>
      <c r="H90" s="689"/>
      <c r="I90" s="690"/>
    </row>
    <row r="91" spans="1:9" x14ac:dyDescent="0.25">
      <c r="A91" s="582" t="s">
        <v>126</v>
      </c>
      <c r="B91" s="583" t="s">
        <v>91</v>
      </c>
      <c r="C91" s="584" t="s">
        <v>72</v>
      </c>
      <c r="D91" s="585"/>
      <c r="E91" s="585"/>
      <c r="F91" s="585"/>
      <c r="G91" s="585"/>
      <c r="H91" s="585"/>
      <c r="I91" s="586"/>
    </row>
    <row r="92" spans="1:9" ht="17.25" thickBot="1" x14ac:dyDescent="0.3">
      <c r="A92" s="747"/>
      <c r="B92" s="748"/>
      <c r="C92" s="749" t="s">
        <v>140</v>
      </c>
      <c r="D92" s="750"/>
      <c r="E92" s="750"/>
      <c r="F92" s="750"/>
      <c r="G92" s="750"/>
      <c r="H92" s="750"/>
      <c r="I92" s="751"/>
    </row>
    <row r="93" spans="1:9" ht="49.5" x14ac:dyDescent="0.25">
      <c r="A93" s="752" t="s">
        <v>92</v>
      </c>
      <c r="B93" s="753"/>
      <c r="C93" s="103" t="s">
        <v>141</v>
      </c>
      <c r="D93" s="104">
        <v>4</v>
      </c>
      <c r="E93" s="104">
        <v>4</v>
      </c>
      <c r="F93" s="104">
        <v>4</v>
      </c>
      <c r="G93" s="105"/>
      <c r="H93" s="105"/>
      <c r="I93" s="106"/>
    </row>
    <row r="94" spans="1:9" ht="30" customHeight="1" thickBot="1" x14ac:dyDescent="0.3">
      <c r="A94" s="754" t="s">
        <v>95</v>
      </c>
      <c r="B94" s="755"/>
      <c r="C94" s="107"/>
      <c r="D94" s="107"/>
      <c r="E94" s="107"/>
      <c r="F94" s="175"/>
      <c r="G94" s="108"/>
      <c r="H94" s="108"/>
      <c r="I94" s="42"/>
    </row>
    <row r="95" spans="1:9" ht="56.25" customHeight="1" thickBot="1" x14ac:dyDescent="0.3">
      <c r="A95" s="742" t="s">
        <v>107</v>
      </c>
      <c r="B95" s="743"/>
      <c r="C95" s="743"/>
      <c r="D95" s="187"/>
      <c r="E95" s="187"/>
      <c r="F95" s="76"/>
      <c r="G95" s="109" t="e">
        <f>SUM(Tavush!#REF!,Tavush!C24:C25,Tavush!#REF!)</f>
        <v>#REF!</v>
      </c>
      <c r="H95" s="109" t="e">
        <f>SUM(Tavush!#REF!,Tavush!D24:D25,Tavush!#REF!)</f>
        <v>#REF!</v>
      </c>
      <c r="I95" s="109" t="e">
        <f>SUM(Tavush!#REF!,Tavush!E24:E25,Tavush!#REF!)</f>
        <v>#REF!</v>
      </c>
    </row>
    <row r="96" spans="1:9" ht="40.5" customHeight="1" thickBot="1" x14ac:dyDescent="0.3">
      <c r="A96" s="573" t="s">
        <v>108</v>
      </c>
      <c r="B96" s="574"/>
      <c r="C96" s="110" t="e">
        <f>I95</f>
        <v>#REF!</v>
      </c>
      <c r="D96" s="110"/>
      <c r="E96" s="110"/>
      <c r="F96" s="76"/>
      <c r="G96" s="79"/>
      <c r="H96" s="79"/>
      <c r="I96" s="75"/>
    </row>
    <row r="97" spans="1:9" ht="90" customHeight="1" thickBot="1" x14ac:dyDescent="0.3">
      <c r="A97" s="573" t="s">
        <v>109</v>
      </c>
      <c r="B97" s="574"/>
      <c r="C97" s="179"/>
      <c r="D97" s="179"/>
      <c r="E97" s="179"/>
      <c r="F97" s="76"/>
      <c r="G97" s="79"/>
      <c r="H97" s="79"/>
      <c r="I97" s="75"/>
    </row>
    <row r="98" spans="1:9" x14ac:dyDescent="0.25">
      <c r="A98" s="543" t="s">
        <v>80</v>
      </c>
      <c r="B98" s="544"/>
      <c r="C98" s="544"/>
      <c r="D98" s="544"/>
      <c r="E98" s="544"/>
      <c r="F98" s="544"/>
      <c r="G98" s="545"/>
      <c r="H98" s="545"/>
      <c r="I98" s="546"/>
    </row>
    <row r="99" spans="1:9" ht="17.25" thickBot="1" x14ac:dyDescent="0.3">
      <c r="A99" s="539" t="s">
        <v>259</v>
      </c>
      <c r="B99" s="540"/>
      <c r="C99" s="540"/>
      <c r="D99" s="540"/>
      <c r="E99" s="540"/>
      <c r="F99" s="540"/>
      <c r="G99" s="541"/>
      <c r="H99" s="541"/>
      <c r="I99" s="542"/>
    </row>
    <row r="100" spans="1:9" x14ac:dyDescent="0.25">
      <c r="A100" s="543" t="s">
        <v>81</v>
      </c>
      <c r="B100" s="544"/>
      <c r="C100" s="544"/>
      <c r="D100" s="544"/>
      <c r="E100" s="544"/>
      <c r="F100" s="544"/>
      <c r="G100" s="545"/>
      <c r="H100" s="545"/>
      <c r="I100" s="546"/>
    </row>
    <row r="101" spans="1:9" ht="17.25" thickBot="1" x14ac:dyDescent="0.3">
      <c r="A101" s="539" t="s">
        <v>99</v>
      </c>
      <c r="B101" s="540"/>
      <c r="C101" s="540"/>
      <c r="D101" s="540"/>
      <c r="E101" s="540"/>
      <c r="F101" s="540"/>
      <c r="G101" s="541"/>
      <c r="H101" s="541"/>
      <c r="I101" s="542"/>
    </row>
    <row r="102" spans="1:9" x14ac:dyDescent="0.25">
      <c r="A102" s="932" t="s">
        <v>68</v>
      </c>
      <c r="B102" s="933"/>
      <c r="C102" s="938" t="s">
        <v>38</v>
      </c>
      <c r="D102" s="939"/>
      <c r="E102" s="939"/>
      <c r="F102" s="939"/>
      <c r="G102" s="939"/>
      <c r="H102" s="939"/>
      <c r="I102" s="940"/>
    </row>
    <row r="103" spans="1:9" x14ac:dyDescent="0.25">
      <c r="A103" s="934"/>
      <c r="B103" s="935"/>
      <c r="C103" s="941" t="s">
        <v>134</v>
      </c>
      <c r="D103" s="942"/>
      <c r="E103" s="942"/>
      <c r="F103" s="943"/>
      <c r="G103" s="943"/>
      <c r="H103" s="943"/>
      <c r="I103" s="944"/>
    </row>
    <row r="104" spans="1:9" ht="17.25" thickBot="1" x14ac:dyDescent="0.3">
      <c r="A104" s="936"/>
      <c r="B104" s="937"/>
      <c r="C104" s="925" t="s">
        <v>89</v>
      </c>
      <c r="D104" s="926"/>
      <c r="E104" s="926"/>
      <c r="F104" s="927"/>
      <c r="G104" s="927"/>
      <c r="H104" s="927"/>
      <c r="I104" s="928"/>
    </row>
    <row r="105" spans="1:9" ht="17.25" thickBot="1" x14ac:dyDescent="0.3">
      <c r="A105" s="116" t="s">
        <v>103</v>
      </c>
      <c r="B105" s="191" t="s">
        <v>91</v>
      </c>
      <c r="C105" s="919"/>
      <c r="D105" s="920"/>
      <c r="E105" s="920"/>
      <c r="F105" s="920"/>
      <c r="G105" s="920"/>
      <c r="H105" s="920"/>
      <c r="I105" s="921"/>
    </row>
    <row r="106" spans="1:9" ht="66.75" thickBot="1" x14ac:dyDescent="0.3">
      <c r="A106" s="929" t="s">
        <v>92</v>
      </c>
      <c r="B106" s="930"/>
      <c r="C106" s="251" t="s">
        <v>136</v>
      </c>
      <c r="D106" s="251">
        <v>0.5</v>
      </c>
      <c r="E106" s="251">
        <v>1</v>
      </c>
      <c r="F106" s="251">
        <v>1.2</v>
      </c>
      <c r="G106" s="191"/>
      <c r="H106" s="191"/>
      <c r="I106" s="191"/>
    </row>
    <row r="107" spans="1:9" ht="17.25" thickBot="1" x14ac:dyDescent="0.3">
      <c r="A107" s="929" t="s">
        <v>95</v>
      </c>
      <c r="B107" s="930"/>
      <c r="C107" s="189"/>
      <c r="D107" s="189"/>
      <c r="E107" s="189"/>
      <c r="F107" s="191"/>
      <c r="G107" s="191"/>
      <c r="H107" s="191"/>
      <c r="I107" s="191"/>
    </row>
    <row r="108" spans="1:9" ht="72.75" customHeight="1" thickBot="1" x14ac:dyDescent="0.3">
      <c r="A108" s="929" t="s">
        <v>96</v>
      </c>
      <c r="B108" s="931"/>
      <c r="C108" s="930"/>
      <c r="D108" s="189"/>
      <c r="E108" s="189"/>
      <c r="F108" s="191"/>
      <c r="G108" s="117">
        <f>SUM(Tavush!C22:C23)</f>
        <v>8650</v>
      </c>
      <c r="H108" s="117">
        <f>SUM(Tavush!D22:D23)</f>
        <v>34600</v>
      </c>
      <c r="I108" s="117">
        <f>SUM(Tavush!E22:E23)</f>
        <v>34600</v>
      </c>
    </row>
    <row r="109" spans="1:9" ht="48" customHeight="1" thickBot="1" x14ac:dyDescent="0.3">
      <c r="A109" s="929" t="s">
        <v>97</v>
      </c>
      <c r="B109" s="930"/>
      <c r="C109" s="199">
        <f>I108</f>
        <v>34600</v>
      </c>
      <c r="D109" s="199"/>
      <c r="E109" s="199"/>
      <c r="F109" s="191"/>
      <c r="G109" s="191"/>
      <c r="H109" s="191"/>
      <c r="I109" s="191"/>
    </row>
    <row r="110" spans="1:9" ht="99.75" customHeight="1" thickBot="1" x14ac:dyDescent="0.3">
      <c r="A110" s="929" t="s">
        <v>98</v>
      </c>
      <c r="B110" s="930"/>
      <c r="C110" s="189"/>
      <c r="D110" s="189"/>
      <c r="E110" s="189"/>
      <c r="F110" s="191"/>
      <c r="G110" s="191"/>
      <c r="H110" s="191"/>
      <c r="I110" s="191"/>
    </row>
    <row r="111" spans="1:9" x14ac:dyDescent="0.25">
      <c r="A111" s="916" t="s">
        <v>80</v>
      </c>
      <c r="B111" s="917"/>
      <c r="C111" s="917"/>
      <c r="D111" s="917"/>
      <c r="E111" s="917"/>
      <c r="F111" s="917"/>
      <c r="G111" s="917"/>
      <c r="H111" s="917"/>
      <c r="I111" s="918"/>
    </row>
    <row r="112" spans="1:9" ht="17.25" thickBot="1" x14ac:dyDescent="0.3">
      <c r="A112" s="919" t="s">
        <v>260</v>
      </c>
      <c r="B112" s="920"/>
      <c r="C112" s="920"/>
      <c r="D112" s="920"/>
      <c r="E112" s="920"/>
      <c r="F112" s="920"/>
      <c r="G112" s="920"/>
      <c r="H112" s="920"/>
      <c r="I112" s="921"/>
    </row>
    <row r="113" spans="1:9" x14ac:dyDescent="0.25">
      <c r="A113" s="916" t="s">
        <v>81</v>
      </c>
      <c r="B113" s="917"/>
      <c r="C113" s="917"/>
      <c r="D113" s="917"/>
      <c r="E113" s="917"/>
      <c r="F113" s="917"/>
      <c r="G113" s="917"/>
      <c r="H113" s="917"/>
      <c r="I113" s="918"/>
    </row>
    <row r="114" spans="1:9" ht="17.25" thickBot="1" x14ac:dyDescent="0.3">
      <c r="A114" s="919" t="s">
        <v>99</v>
      </c>
      <c r="B114" s="920"/>
      <c r="C114" s="920"/>
      <c r="D114" s="920"/>
      <c r="E114" s="920"/>
      <c r="F114" s="920"/>
      <c r="G114" s="920"/>
      <c r="H114" s="920"/>
      <c r="I114" s="921"/>
    </row>
    <row r="115" spans="1:9" x14ac:dyDescent="0.25">
      <c r="A115" s="639" t="s">
        <v>68</v>
      </c>
      <c r="B115" s="640"/>
      <c r="C115" s="643" t="s">
        <v>38</v>
      </c>
      <c r="D115" s="644"/>
      <c r="E115" s="644"/>
      <c r="F115" s="644"/>
      <c r="G115" s="644"/>
      <c r="H115" s="644"/>
      <c r="I115" s="645"/>
    </row>
    <row r="116" spans="1:9" x14ac:dyDescent="0.25">
      <c r="A116" s="641"/>
      <c r="B116" s="642"/>
      <c r="C116" s="646" t="s">
        <v>102</v>
      </c>
      <c r="D116" s="647"/>
      <c r="E116" s="647"/>
      <c r="F116" s="647"/>
      <c r="G116" s="647"/>
      <c r="H116" s="647"/>
      <c r="I116" s="648"/>
    </row>
    <row r="117" spans="1:9" x14ac:dyDescent="0.25">
      <c r="A117" s="603" t="s">
        <v>152</v>
      </c>
      <c r="B117" s="605" t="s">
        <v>91</v>
      </c>
      <c r="C117" s="607" t="s">
        <v>72</v>
      </c>
      <c r="D117" s="608"/>
      <c r="E117" s="608"/>
      <c r="F117" s="608"/>
      <c r="G117" s="608"/>
      <c r="H117" s="608"/>
      <c r="I117" s="609"/>
    </row>
    <row r="118" spans="1:9" ht="17.25" thickBot="1" x14ac:dyDescent="0.3">
      <c r="A118" s="604"/>
      <c r="B118" s="606"/>
      <c r="C118" s="610" t="s">
        <v>104</v>
      </c>
      <c r="D118" s="611"/>
      <c r="E118" s="611"/>
      <c r="F118" s="611"/>
      <c r="G118" s="611"/>
      <c r="H118" s="611"/>
      <c r="I118" s="612"/>
    </row>
    <row r="119" spans="1:9" ht="66" x14ac:dyDescent="0.25">
      <c r="A119" s="601" t="s">
        <v>92</v>
      </c>
      <c r="B119" s="602"/>
      <c r="C119" s="51" t="s">
        <v>105</v>
      </c>
      <c r="D119" s="85">
        <v>36</v>
      </c>
      <c r="E119" s="85">
        <v>36</v>
      </c>
      <c r="F119" s="85">
        <v>36</v>
      </c>
      <c r="G119" s="53"/>
      <c r="H119" s="53"/>
      <c r="I119" s="54"/>
    </row>
    <row r="120" spans="1:9" ht="116.25" thickBot="1" x14ac:dyDescent="0.3">
      <c r="A120" s="599" t="s">
        <v>95</v>
      </c>
      <c r="B120" s="600"/>
      <c r="C120" s="55" t="s">
        <v>106</v>
      </c>
      <c r="D120" s="55"/>
      <c r="E120" s="55"/>
      <c r="F120" s="56">
        <v>100</v>
      </c>
      <c r="G120" s="57"/>
      <c r="H120" s="57"/>
      <c r="I120" s="58"/>
    </row>
    <row r="121" spans="1:9" ht="68.25" customHeight="1" thickBot="1" x14ac:dyDescent="0.3">
      <c r="A121" s="591" t="s">
        <v>107</v>
      </c>
      <c r="B121" s="592"/>
      <c r="C121" s="592"/>
      <c r="D121" s="177"/>
      <c r="E121" s="177"/>
      <c r="F121" s="60"/>
      <c r="G121" s="61">
        <f>Tavush!C48</f>
        <v>3550</v>
      </c>
      <c r="H121" s="61">
        <f>Tavush!D48</f>
        <v>3550</v>
      </c>
      <c r="I121" s="61">
        <f>Tavush!E48</f>
        <v>3550</v>
      </c>
    </row>
    <row r="122" spans="1:9" ht="48.75" customHeight="1" thickBot="1" x14ac:dyDescent="0.3">
      <c r="A122" s="593" t="s">
        <v>108</v>
      </c>
      <c r="B122" s="594"/>
      <c r="C122" s="61">
        <f>I121</f>
        <v>3550</v>
      </c>
      <c r="D122" s="62"/>
      <c r="E122" s="62"/>
      <c r="F122" s="60"/>
      <c r="G122" s="63"/>
      <c r="H122" s="63"/>
      <c r="I122" s="64"/>
    </row>
    <row r="123" spans="1:9" ht="80.25" customHeight="1" thickBot="1" x14ac:dyDescent="0.3">
      <c r="A123" s="593" t="s">
        <v>109</v>
      </c>
      <c r="B123" s="594"/>
      <c r="C123" s="174"/>
      <c r="D123" s="174"/>
      <c r="E123" s="174"/>
      <c r="F123" s="60"/>
      <c r="G123" s="63"/>
      <c r="H123" s="63"/>
      <c r="I123" s="64"/>
    </row>
    <row r="124" spans="1:9" ht="23.25" customHeight="1" x14ac:dyDescent="0.25">
      <c r="A124" s="595" t="s">
        <v>80</v>
      </c>
      <c r="B124" s="596"/>
      <c r="C124" s="596"/>
      <c r="D124" s="596"/>
      <c r="E124" s="596"/>
      <c r="F124" s="596"/>
      <c r="G124" s="597"/>
      <c r="H124" s="597"/>
      <c r="I124" s="598"/>
    </row>
    <row r="125" spans="1:9" ht="17.25" thickBot="1" x14ac:dyDescent="0.3">
      <c r="A125" s="587" t="s">
        <v>261</v>
      </c>
      <c r="B125" s="588"/>
      <c r="C125" s="588"/>
      <c r="D125" s="588"/>
      <c r="E125" s="588"/>
      <c r="F125" s="588"/>
      <c r="G125" s="589"/>
      <c r="H125" s="589"/>
      <c r="I125" s="590"/>
    </row>
    <row r="126" spans="1:9" x14ac:dyDescent="0.25">
      <c r="A126" s="595" t="s">
        <v>81</v>
      </c>
      <c r="B126" s="596"/>
      <c r="C126" s="596"/>
      <c r="D126" s="596"/>
      <c r="E126" s="596"/>
      <c r="F126" s="596"/>
      <c r="G126" s="597"/>
      <c r="H126" s="597"/>
      <c r="I126" s="598"/>
    </row>
    <row r="127" spans="1:9" ht="17.25" thickBot="1" x14ac:dyDescent="0.3">
      <c r="A127" s="587" t="s">
        <v>99</v>
      </c>
      <c r="B127" s="588"/>
      <c r="C127" s="588"/>
      <c r="D127" s="588"/>
      <c r="E127" s="588"/>
      <c r="F127" s="588"/>
      <c r="G127" s="589"/>
      <c r="H127" s="589"/>
      <c r="I127" s="590"/>
    </row>
    <row r="128" spans="1:9" s="194" customFormat="1" x14ac:dyDescent="0.25">
      <c r="A128" s="953" t="s">
        <v>65</v>
      </c>
      <c r="B128" s="954"/>
      <c r="C128" s="954"/>
      <c r="D128" s="728" t="s">
        <v>41</v>
      </c>
      <c r="E128" s="728"/>
      <c r="F128" s="728"/>
      <c r="G128" s="728"/>
      <c r="H128" s="728"/>
      <c r="I128" s="728"/>
    </row>
    <row r="129" spans="1:11" s="194" customFormat="1" x14ac:dyDescent="0.25">
      <c r="A129" s="955"/>
      <c r="B129" s="956"/>
      <c r="C129" s="956"/>
      <c r="D129" s="758" t="s">
        <v>132</v>
      </c>
      <c r="E129" s="758"/>
      <c r="F129" s="758"/>
      <c r="G129" s="758" t="s">
        <v>133</v>
      </c>
      <c r="H129" s="758"/>
      <c r="I129" s="758"/>
    </row>
    <row r="130" spans="1:11" s="194" customFormat="1" ht="35.25" customHeight="1" thickBot="1" x14ac:dyDescent="0.3">
      <c r="A130" s="957"/>
      <c r="B130" s="958"/>
      <c r="C130" s="959"/>
      <c r="D130" s="23" t="s">
        <v>16</v>
      </c>
      <c r="E130" s="23" t="s">
        <v>17</v>
      </c>
      <c r="F130" s="23" t="s">
        <v>7</v>
      </c>
      <c r="G130" s="23" t="s">
        <v>16</v>
      </c>
      <c r="H130" s="23" t="s">
        <v>17</v>
      </c>
      <c r="I130" s="191" t="s">
        <v>7</v>
      </c>
    </row>
    <row r="131" spans="1:11" s="194" customFormat="1" x14ac:dyDescent="0.25">
      <c r="A131" s="657" t="s">
        <v>68</v>
      </c>
      <c r="B131" s="658"/>
      <c r="C131" s="584" t="s">
        <v>38</v>
      </c>
      <c r="D131" s="585"/>
      <c r="E131" s="585"/>
      <c r="F131" s="585"/>
      <c r="G131" s="585"/>
      <c r="H131" s="585"/>
      <c r="I131" s="586"/>
    </row>
    <row r="132" spans="1:11" s="194" customFormat="1" ht="33" customHeight="1" x14ac:dyDescent="0.25">
      <c r="A132" s="659"/>
      <c r="B132" s="660"/>
      <c r="C132" s="906" t="s">
        <v>402</v>
      </c>
      <c r="D132" s="907"/>
      <c r="E132" s="907"/>
      <c r="F132" s="908"/>
      <c r="G132" s="908"/>
      <c r="H132" s="908"/>
      <c r="I132" s="909"/>
    </row>
    <row r="133" spans="1:11" s="194" customFormat="1" x14ac:dyDescent="0.25">
      <c r="A133" s="582" t="s">
        <v>111</v>
      </c>
      <c r="B133" s="583" t="s">
        <v>112</v>
      </c>
      <c r="C133" s="790" t="s">
        <v>72</v>
      </c>
      <c r="D133" s="791"/>
      <c r="E133" s="791"/>
      <c r="F133" s="791"/>
      <c r="G133" s="791"/>
      <c r="H133" s="791"/>
      <c r="I133" s="792"/>
    </row>
    <row r="134" spans="1:11" s="194" customFormat="1" ht="17.25" thickBot="1" x14ac:dyDescent="0.3">
      <c r="A134" s="582"/>
      <c r="B134" s="583"/>
      <c r="C134" s="654" t="s">
        <v>166</v>
      </c>
      <c r="D134" s="655"/>
      <c r="E134" s="655"/>
      <c r="F134" s="655"/>
      <c r="G134" s="655"/>
      <c r="H134" s="655"/>
      <c r="I134" s="656"/>
    </row>
    <row r="135" spans="1:11" s="194" customFormat="1" ht="49.5" customHeight="1" thickBot="1" x14ac:dyDescent="0.3">
      <c r="A135" s="573" t="s">
        <v>114</v>
      </c>
      <c r="B135" s="574"/>
      <c r="C135" s="208" t="s">
        <v>115</v>
      </c>
      <c r="D135" s="209">
        <v>1</v>
      </c>
      <c r="E135" s="209">
        <v>1</v>
      </c>
      <c r="F135" s="210">
        <v>1</v>
      </c>
      <c r="G135" s="211"/>
      <c r="H135" s="211"/>
      <c r="I135" s="212"/>
    </row>
    <row r="136" spans="1:11" s="194" customFormat="1" ht="30.75" customHeight="1" thickBot="1" x14ac:dyDescent="0.3">
      <c r="A136" s="573" t="s">
        <v>116</v>
      </c>
      <c r="B136" s="574"/>
      <c r="C136" s="186"/>
      <c r="D136" s="76"/>
      <c r="E136" s="76"/>
      <c r="F136" s="76"/>
      <c r="G136" s="114" t="e">
        <f>SUM(Tavush!#REF!)</f>
        <v>#REF!</v>
      </c>
      <c r="H136" s="114" t="e">
        <f>SUM(Tavush!#REF!)</f>
        <v>#REF!</v>
      </c>
      <c r="I136" s="114" t="e">
        <f>SUM(Tavush!#REF!)</f>
        <v>#REF!</v>
      </c>
    </row>
    <row r="137" spans="1:11" s="194" customFormat="1" ht="17.25" thickBot="1" x14ac:dyDescent="0.3">
      <c r="A137" s="573" t="s">
        <v>117</v>
      </c>
      <c r="B137" s="575"/>
      <c r="C137" s="574"/>
      <c r="D137" s="178"/>
      <c r="E137" s="178"/>
      <c r="F137" s="76"/>
      <c r="G137" s="79"/>
      <c r="H137" s="79"/>
      <c r="I137" s="75"/>
    </row>
    <row r="138" spans="1:11" s="194" customFormat="1" x14ac:dyDescent="0.25">
      <c r="A138" s="576" t="s">
        <v>118</v>
      </c>
      <c r="B138" s="577"/>
      <c r="C138" s="577"/>
      <c r="D138" s="577"/>
      <c r="E138" s="577"/>
      <c r="F138" s="577"/>
      <c r="G138" s="577"/>
      <c r="H138" s="577"/>
      <c r="I138" s="578"/>
      <c r="K138" s="196"/>
    </row>
    <row r="139" spans="1:11" s="194" customFormat="1" ht="17.25" thickBot="1" x14ac:dyDescent="0.3">
      <c r="A139" s="579" t="s">
        <v>190</v>
      </c>
      <c r="B139" s="580"/>
      <c r="C139" s="580"/>
      <c r="D139" s="580"/>
      <c r="E139" s="580"/>
      <c r="F139" s="580"/>
      <c r="G139" s="580"/>
      <c r="H139" s="580"/>
      <c r="I139" s="581"/>
    </row>
    <row r="140" spans="1:11" s="194" customFormat="1" x14ac:dyDescent="0.25">
      <c r="A140" s="543" t="s">
        <v>80</v>
      </c>
      <c r="B140" s="544"/>
      <c r="C140" s="544"/>
      <c r="D140" s="544"/>
      <c r="E140" s="544"/>
      <c r="F140" s="544"/>
      <c r="G140" s="545"/>
      <c r="H140" s="545"/>
      <c r="I140" s="546"/>
    </row>
    <row r="141" spans="1:11" s="194" customFormat="1" ht="17.25" thickBot="1" x14ac:dyDescent="0.3">
      <c r="A141" s="539" t="s">
        <v>120</v>
      </c>
      <c r="B141" s="540"/>
      <c r="C141" s="540"/>
      <c r="D141" s="540"/>
      <c r="E141" s="540"/>
      <c r="F141" s="540"/>
      <c r="G141" s="541"/>
      <c r="H141" s="541"/>
      <c r="I141" s="542"/>
    </row>
    <row r="142" spans="1:11" s="194" customFormat="1" ht="24" customHeight="1" x14ac:dyDescent="0.25">
      <c r="A142" s="543" t="s">
        <v>81</v>
      </c>
      <c r="B142" s="544"/>
      <c r="C142" s="544"/>
      <c r="D142" s="544"/>
      <c r="E142" s="544"/>
      <c r="F142" s="544"/>
      <c r="G142" s="545"/>
      <c r="H142" s="545"/>
      <c r="I142" s="546"/>
    </row>
    <row r="143" spans="1:11" s="194" customFormat="1" ht="55.5" customHeight="1" thickBot="1" x14ac:dyDescent="0.3">
      <c r="A143" s="539" t="s">
        <v>121</v>
      </c>
      <c r="B143" s="540"/>
      <c r="C143" s="540"/>
      <c r="D143" s="540"/>
      <c r="E143" s="540"/>
      <c r="F143" s="540"/>
      <c r="G143" s="541"/>
      <c r="H143" s="541"/>
      <c r="I143" s="542"/>
    </row>
    <row r="144" spans="1:11" s="194" customFormat="1" x14ac:dyDescent="0.25">
      <c r="A144" s="657" t="s">
        <v>68</v>
      </c>
      <c r="B144" s="658"/>
      <c r="C144" s="744" t="s">
        <v>38</v>
      </c>
      <c r="D144" s="745"/>
      <c r="E144" s="745"/>
      <c r="F144" s="745"/>
      <c r="G144" s="745"/>
      <c r="H144" s="745"/>
      <c r="I144" s="746"/>
    </row>
    <row r="145" spans="1:9" s="194" customFormat="1" ht="33" customHeight="1" x14ac:dyDescent="0.25">
      <c r="A145" s="659"/>
      <c r="B145" s="660"/>
      <c r="C145" s="688" t="s">
        <v>405</v>
      </c>
      <c r="D145" s="689"/>
      <c r="E145" s="689"/>
      <c r="F145" s="689"/>
      <c r="G145" s="689"/>
      <c r="H145" s="689"/>
      <c r="I145" s="690"/>
    </row>
    <row r="146" spans="1:9" s="194" customFormat="1" x14ac:dyDescent="0.25">
      <c r="A146" s="582" t="s">
        <v>193</v>
      </c>
      <c r="B146" s="583" t="s">
        <v>112</v>
      </c>
      <c r="C146" s="584" t="s">
        <v>72</v>
      </c>
      <c r="D146" s="585"/>
      <c r="E146" s="585"/>
      <c r="F146" s="585"/>
      <c r="G146" s="585"/>
      <c r="H146" s="585"/>
      <c r="I146" s="586"/>
    </row>
    <row r="147" spans="1:9" s="194" customFormat="1" ht="17.25" thickBot="1" x14ac:dyDescent="0.3">
      <c r="A147" s="582"/>
      <c r="B147" s="583"/>
      <c r="C147" s="749" t="s">
        <v>113</v>
      </c>
      <c r="D147" s="750"/>
      <c r="E147" s="750"/>
      <c r="F147" s="750"/>
      <c r="G147" s="750"/>
      <c r="H147" s="750"/>
      <c r="I147" s="751"/>
    </row>
    <row r="148" spans="1:9" s="194" customFormat="1" ht="45.75" customHeight="1" thickBot="1" x14ac:dyDescent="0.3">
      <c r="A148" s="573" t="s">
        <v>114</v>
      </c>
      <c r="B148" s="574"/>
      <c r="C148" s="186" t="s">
        <v>115</v>
      </c>
      <c r="D148" s="73">
        <v>1</v>
      </c>
      <c r="E148" s="73">
        <v>1</v>
      </c>
      <c r="F148" s="73">
        <v>1</v>
      </c>
      <c r="G148" s="74"/>
      <c r="H148" s="74"/>
      <c r="I148" s="75"/>
    </row>
    <row r="149" spans="1:9" s="194" customFormat="1" ht="39.75" customHeight="1" thickBot="1" x14ac:dyDescent="0.3">
      <c r="A149" s="573" t="s">
        <v>116</v>
      </c>
      <c r="B149" s="574"/>
      <c r="C149" s="186"/>
      <c r="D149" s="76" t="s">
        <v>74</v>
      </c>
      <c r="E149" s="76" t="s">
        <v>74</v>
      </c>
      <c r="F149" s="76" t="s">
        <v>74</v>
      </c>
      <c r="G149" s="77" t="e">
        <f>SUM(Tavush!#REF!)</f>
        <v>#REF!</v>
      </c>
      <c r="H149" s="77" t="e">
        <f>SUM(Tavush!#REF!)</f>
        <v>#REF!</v>
      </c>
      <c r="I149" s="77" t="e">
        <f>SUM(Tavush!#REF!)</f>
        <v>#REF!</v>
      </c>
    </row>
    <row r="150" spans="1:9" s="194" customFormat="1" ht="17.25" thickBot="1" x14ac:dyDescent="0.3">
      <c r="A150" s="573" t="s">
        <v>117</v>
      </c>
      <c r="B150" s="575"/>
      <c r="C150" s="574"/>
      <c r="D150" s="178"/>
      <c r="E150" s="178"/>
      <c r="F150" s="76"/>
      <c r="G150" s="79"/>
      <c r="H150" s="79"/>
      <c r="I150" s="75"/>
    </row>
    <row r="151" spans="1:9" s="194" customFormat="1" x14ac:dyDescent="0.25">
      <c r="A151" s="576" t="s">
        <v>118</v>
      </c>
      <c r="B151" s="577"/>
      <c r="C151" s="577"/>
      <c r="D151" s="577"/>
      <c r="E151" s="577"/>
      <c r="F151" s="577"/>
      <c r="G151" s="577"/>
      <c r="H151" s="577"/>
      <c r="I151" s="578"/>
    </row>
    <row r="152" spans="1:9" s="194" customFormat="1" ht="17.25" thickBot="1" x14ac:dyDescent="0.3">
      <c r="A152" s="579" t="s">
        <v>119</v>
      </c>
      <c r="B152" s="580"/>
      <c r="C152" s="580"/>
      <c r="D152" s="580"/>
      <c r="E152" s="580"/>
      <c r="F152" s="580"/>
      <c r="G152" s="580"/>
      <c r="H152" s="580"/>
      <c r="I152" s="581"/>
    </row>
    <row r="153" spans="1:9" s="194" customFormat="1" x14ac:dyDescent="0.25">
      <c r="A153" s="543" t="s">
        <v>80</v>
      </c>
      <c r="B153" s="544"/>
      <c r="C153" s="544"/>
      <c r="D153" s="544"/>
      <c r="E153" s="544"/>
      <c r="F153" s="544"/>
      <c r="G153" s="545"/>
      <c r="H153" s="545"/>
      <c r="I153" s="546"/>
    </row>
    <row r="154" spans="1:9" s="194" customFormat="1" ht="17.25" thickBot="1" x14ac:dyDescent="0.3">
      <c r="A154" s="539" t="s">
        <v>120</v>
      </c>
      <c r="B154" s="540"/>
      <c r="C154" s="540"/>
      <c r="D154" s="540"/>
      <c r="E154" s="540"/>
      <c r="F154" s="540"/>
      <c r="G154" s="541"/>
      <c r="H154" s="541"/>
      <c r="I154" s="542"/>
    </row>
    <row r="155" spans="1:9" s="194" customFormat="1" x14ac:dyDescent="0.25">
      <c r="A155" s="543" t="s">
        <v>81</v>
      </c>
      <c r="B155" s="544"/>
      <c r="C155" s="544"/>
      <c r="D155" s="544"/>
      <c r="E155" s="544"/>
      <c r="F155" s="544"/>
      <c r="G155" s="545"/>
      <c r="H155" s="545"/>
      <c r="I155" s="546"/>
    </row>
    <row r="156" spans="1:9" s="194" customFormat="1" ht="57" customHeight="1" thickBot="1" x14ac:dyDescent="0.3">
      <c r="A156" s="539" t="s">
        <v>121</v>
      </c>
      <c r="B156" s="540"/>
      <c r="C156" s="540"/>
      <c r="D156" s="540"/>
      <c r="E156" s="540"/>
      <c r="F156" s="540"/>
      <c r="G156" s="541"/>
      <c r="H156" s="541"/>
      <c r="I156" s="542"/>
    </row>
    <row r="157" spans="1:9" s="194" customFormat="1" x14ac:dyDescent="0.25">
      <c r="A157" s="982" t="s">
        <v>68</v>
      </c>
      <c r="B157" s="983"/>
      <c r="C157" s="986" t="s">
        <v>38</v>
      </c>
      <c r="D157" s="987"/>
      <c r="E157" s="987"/>
      <c r="F157" s="987"/>
      <c r="G157" s="987"/>
      <c r="H157" s="987"/>
      <c r="I157" s="988"/>
    </row>
    <row r="158" spans="1:9" s="194" customFormat="1" x14ac:dyDescent="0.25">
      <c r="A158" s="984"/>
      <c r="B158" s="985"/>
      <c r="C158" s="989" t="s">
        <v>403</v>
      </c>
      <c r="D158" s="990"/>
      <c r="E158" s="990"/>
      <c r="F158" s="990"/>
      <c r="G158" s="990"/>
      <c r="H158" s="990"/>
      <c r="I158" s="991"/>
    </row>
    <row r="159" spans="1:9" s="194" customFormat="1" x14ac:dyDescent="0.25">
      <c r="A159" s="992" t="s">
        <v>214</v>
      </c>
      <c r="B159" s="993" t="s">
        <v>112</v>
      </c>
      <c r="C159" s="994" t="s">
        <v>72</v>
      </c>
      <c r="D159" s="995"/>
      <c r="E159" s="995"/>
      <c r="F159" s="995"/>
      <c r="G159" s="995"/>
      <c r="H159" s="995"/>
      <c r="I159" s="996"/>
    </row>
    <row r="160" spans="1:9" s="194" customFormat="1" ht="17.25" thickBot="1" x14ac:dyDescent="0.3">
      <c r="A160" s="992"/>
      <c r="B160" s="993"/>
      <c r="C160" s="976" t="s">
        <v>209</v>
      </c>
      <c r="D160" s="977"/>
      <c r="E160" s="977"/>
      <c r="F160" s="977"/>
      <c r="G160" s="977"/>
      <c r="H160" s="977"/>
      <c r="I160" s="978"/>
    </row>
    <row r="161" spans="1:9" s="194" customFormat="1" ht="48" customHeight="1" thickBot="1" x14ac:dyDescent="0.3">
      <c r="A161" s="979" t="s">
        <v>114</v>
      </c>
      <c r="B161" s="980"/>
      <c r="C161" s="186" t="s">
        <v>115</v>
      </c>
      <c r="D161" s="112">
        <v>1</v>
      </c>
      <c r="E161" s="112">
        <v>1</v>
      </c>
      <c r="F161" s="111">
        <v>1</v>
      </c>
      <c r="G161" s="97"/>
      <c r="H161" s="97"/>
      <c r="I161" s="98"/>
    </row>
    <row r="162" spans="1:9" s="194" customFormat="1" ht="39.75" customHeight="1" thickBot="1" x14ac:dyDescent="0.3">
      <c r="A162" s="979" t="s">
        <v>116</v>
      </c>
      <c r="B162" s="980"/>
      <c r="C162" s="99"/>
      <c r="D162" s="96" t="s">
        <v>74</v>
      </c>
      <c r="E162" s="96" t="s">
        <v>74</v>
      </c>
      <c r="F162" s="96" t="s">
        <v>74</v>
      </c>
      <c r="G162" s="99" t="e">
        <f>Tavush!#REF!</f>
        <v>#REF!</v>
      </c>
      <c r="H162" s="99" t="e">
        <f>Tavush!#REF!</f>
        <v>#REF!</v>
      </c>
      <c r="I162" s="99" t="e">
        <f>Tavush!#REF!</f>
        <v>#REF!</v>
      </c>
    </row>
    <row r="163" spans="1:9" s="194" customFormat="1" ht="17.25" thickBot="1" x14ac:dyDescent="0.3">
      <c r="A163" s="979" t="s">
        <v>117</v>
      </c>
      <c r="B163" s="981"/>
      <c r="C163" s="980"/>
      <c r="D163" s="182"/>
      <c r="E163" s="182"/>
      <c r="F163" s="96"/>
      <c r="G163" s="97"/>
      <c r="H163" s="97"/>
      <c r="I163" s="98"/>
    </row>
    <row r="164" spans="1:9" s="194" customFormat="1" x14ac:dyDescent="0.25">
      <c r="A164" s="945" t="s">
        <v>118</v>
      </c>
      <c r="B164" s="946"/>
      <c r="C164" s="946"/>
      <c r="D164" s="946"/>
      <c r="E164" s="946"/>
      <c r="F164" s="946"/>
      <c r="G164" s="946"/>
      <c r="H164" s="946"/>
      <c r="I164" s="947"/>
    </row>
    <row r="165" spans="1:9" s="194" customFormat="1" ht="17.25" thickBot="1" x14ac:dyDescent="0.3">
      <c r="A165" s="964" t="s">
        <v>210</v>
      </c>
      <c r="B165" s="965"/>
      <c r="C165" s="965"/>
      <c r="D165" s="965"/>
      <c r="E165" s="965"/>
      <c r="F165" s="965"/>
      <c r="G165" s="965"/>
      <c r="H165" s="965"/>
      <c r="I165" s="966"/>
    </row>
    <row r="166" spans="1:9" s="194" customFormat="1" x14ac:dyDescent="0.25">
      <c r="A166" s="967" t="s">
        <v>80</v>
      </c>
      <c r="B166" s="968"/>
      <c r="C166" s="968"/>
      <c r="D166" s="968"/>
      <c r="E166" s="968"/>
      <c r="F166" s="968"/>
      <c r="G166" s="969"/>
      <c r="H166" s="969"/>
      <c r="I166" s="970"/>
    </row>
    <row r="167" spans="1:9" s="194" customFormat="1" ht="17.25" thickBot="1" x14ac:dyDescent="0.3">
      <c r="A167" s="971" t="s">
        <v>120</v>
      </c>
      <c r="B167" s="972"/>
      <c r="C167" s="972"/>
      <c r="D167" s="972"/>
      <c r="E167" s="972"/>
      <c r="F167" s="972"/>
      <c r="G167" s="973"/>
      <c r="H167" s="973"/>
      <c r="I167" s="974"/>
    </row>
    <row r="168" spans="1:9" s="194" customFormat="1" x14ac:dyDescent="0.25">
      <c r="A168" s="967" t="s">
        <v>81</v>
      </c>
      <c r="B168" s="968"/>
      <c r="C168" s="968"/>
      <c r="D168" s="968"/>
      <c r="E168" s="968"/>
      <c r="F168" s="968"/>
      <c r="G168" s="969"/>
      <c r="H168" s="969"/>
      <c r="I168" s="970"/>
    </row>
    <row r="169" spans="1:9" s="194" customFormat="1" ht="57" customHeight="1" thickBot="1" x14ac:dyDescent="0.3">
      <c r="A169" s="971" t="s">
        <v>121</v>
      </c>
      <c r="B169" s="972"/>
      <c r="C169" s="972"/>
      <c r="D169" s="972"/>
      <c r="E169" s="972"/>
      <c r="F169" s="972"/>
      <c r="G169" s="973"/>
      <c r="H169" s="973"/>
      <c r="I169" s="974"/>
    </row>
    <row r="170" spans="1:9" s="194" customFormat="1" x14ac:dyDescent="0.25">
      <c r="A170" s="982" t="s">
        <v>68</v>
      </c>
      <c r="B170" s="983"/>
      <c r="C170" s="986" t="s">
        <v>38</v>
      </c>
      <c r="D170" s="987"/>
      <c r="E170" s="987"/>
      <c r="F170" s="987"/>
      <c r="G170" s="987"/>
      <c r="H170" s="987"/>
      <c r="I170" s="988"/>
    </row>
    <row r="171" spans="1:9" s="194" customFormat="1" x14ac:dyDescent="0.25">
      <c r="A171" s="984"/>
      <c r="B171" s="985"/>
      <c r="C171" s="989" t="s">
        <v>404</v>
      </c>
      <c r="D171" s="990"/>
      <c r="E171" s="990"/>
      <c r="F171" s="990"/>
      <c r="G171" s="990"/>
      <c r="H171" s="990"/>
      <c r="I171" s="991"/>
    </row>
    <row r="172" spans="1:9" s="194" customFormat="1" x14ac:dyDescent="0.25">
      <c r="A172" s="992" t="s">
        <v>214</v>
      </c>
      <c r="B172" s="993" t="s">
        <v>112</v>
      </c>
      <c r="C172" s="994" t="s">
        <v>72</v>
      </c>
      <c r="D172" s="995"/>
      <c r="E172" s="995"/>
      <c r="F172" s="995"/>
      <c r="G172" s="995"/>
      <c r="H172" s="995"/>
      <c r="I172" s="996"/>
    </row>
    <row r="173" spans="1:9" s="194" customFormat="1" ht="17.25" customHeight="1" thickBot="1" x14ac:dyDescent="0.3">
      <c r="A173" s="992"/>
      <c r="B173" s="993"/>
      <c r="C173" s="207" t="s">
        <v>364</v>
      </c>
      <c r="D173" s="183"/>
      <c r="E173" s="183"/>
      <c r="F173" s="183"/>
      <c r="G173" s="183"/>
      <c r="H173" s="183"/>
      <c r="I173" s="184"/>
    </row>
    <row r="174" spans="1:9" s="194" customFormat="1" ht="48" customHeight="1" thickBot="1" x14ac:dyDescent="0.3">
      <c r="A174" s="979" t="s">
        <v>114</v>
      </c>
      <c r="B174" s="980"/>
      <c r="C174" s="186" t="s">
        <v>115</v>
      </c>
      <c r="D174" s="112">
        <v>1</v>
      </c>
      <c r="E174" s="112">
        <v>1</v>
      </c>
      <c r="F174" s="111">
        <v>1</v>
      </c>
      <c r="G174" s="97"/>
      <c r="H174" s="97"/>
      <c r="I174" s="98"/>
    </row>
    <row r="175" spans="1:9" s="194" customFormat="1" ht="39.75" customHeight="1" thickBot="1" x14ac:dyDescent="0.3">
      <c r="A175" s="979" t="s">
        <v>116</v>
      </c>
      <c r="B175" s="980"/>
      <c r="C175" s="99"/>
      <c r="D175" s="96" t="s">
        <v>74</v>
      </c>
      <c r="E175" s="96" t="s">
        <v>74</v>
      </c>
      <c r="F175" s="96" t="s">
        <v>74</v>
      </c>
      <c r="G175" s="99" t="e">
        <f>Tavush!#REF!</f>
        <v>#REF!</v>
      </c>
      <c r="H175" s="99" t="e">
        <f>Tavush!#REF!</f>
        <v>#REF!</v>
      </c>
      <c r="I175" s="99" t="e">
        <f>Tavush!#REF!</f>
        <v>#REF!</v>
      </c>
    </row>
    <row r="176" spans="1:9" s="194" customFormat="1" ht="17.25" thickBot="1" x14ac:dyDescent="0.3">
      <c r="A176" s="979" t="s">
        <v>117</v>
      </c>
      <c r="B176" s="981"/>
      <c r="C176" s="980"/>
      <c r="D176" s="182"/>
      <c r="E176" s="182"/>
      <c r="F176" s="96"/>
      <c r="G176" s="97"/>
      <c r="H176" s="97"/>
      <c r="I176" s="98"/>
    </row>
    <row r="177" spans="1:9" s="194" customFormat="1" x14ac:dyDescent="0.25">
      <c r="A177" s="945" t="s">
        <v>118</v>
      </c>
      <c r="B177" s="946"/>
      <c r="C177" s="946"/>
      <c r="D177" s="946"/>
      <c r="E177" s="946"/>
      <c r="F177" s="946"/>
      <c r="G177" s="946"/>
      <c r="H177" s="946"/>
      <c r="I177" s="947"/>
    </row>
    <row r="178" spans="1:9" s="194" customFormat="1" ht="17.25" thickBot="1" x14ac:dyDescent="0.3">
      <c r="A178" s="964" t="s">
        <v>210</v>
      </c>
      <c r="B178" s="965"/>
      <c r="C178" s="965"/>
      <c r="D178" s="965"/>
      <c r="E178" s="965"/>
      <c r="F178" s="965"/>
      <c r="G178" s="965"/>
      <c r="H178" s="965"/>
      <c r="I178" s="966"/>
    </row>
    <row r="179" spans="1:9" s="194" customFormat="1" x14ac:dyDescent="0.25">
      <c r="A179" s="967" t="s">
        <v>80</v>
      </c>
      <c r="B179" s="968"/>
      <c r="C179" s="968"/>
      <c r="D179" s="968"/>
      <c r="E179" s="968"/>
      <c r="F179" s="968"/>
      <c r="G179" s="969"/>
      <c r="H179" s="969"/>
      <c r="I179" s="970"/>
    </row>
    <row r="180" spans="1:9" s="194" customFormat="1" ht="17.25" thickBot="1" x14ac:dyDescent="0.3">
      <c r="A180" s="971" t="s">
        <v>120</v>
      </c>
      <c r="B180" s="972"/>
      <c r="C180" s="972"/>
      <c r="D180" s="972"/>
      <c r="E180" s="972"/>
      <c r="F180" s="972"/>
      <c r="G180" s="973"/>
      <c r="H180" s="973"/>
      <c r="I180" s="974"/>
    </row>
    <row r="181" spans="1:9" s="194" customFormat="1" x14ac:dyDescent="0.25">
      <c r="A181" s="967" t="s">
        <v>81</v>
      </c>
      <c r="B181" s="968"/>
      <c r="C181" s="968"/>
      <c r="D181" s="968"/>
      <c r="E181" s="968"/>
      <c r="F181" s="968"/>
      <c r="G181" s="969"/>
      <c r="H181" s="969"/>
      <c r="I181" s="970"/>
    </row>
    <row r="182" spans="1:9" s="194" customFormat="1" ht="57.75" customHeight="1" thickBot="1" x14ac:dyDescent="0.3">
      <c r="A182" s="971" t="s">
        <v>121</v>
      </c>
      <c r="B182" s="972"/>
      <c r="C182" s="972"/>
      <c r="D182" s="972"/>
      <c r="E182" s="972"/>
      <c r="F182" s="972"/>
      <c r="G182" s="973"/>
      <c r="H182" s="973"/>
      <c r="I182" s="974"/>
    </row>
  </sheetData>
  <mergeCells count="207"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79:I179"/>
    <mergeCell ref="A180:I180"/>
    <mergeCell ref="A148:B148"/>
    <mergeCell ref="A149:B149"/>
    <mergeCell ref="A150:C150"/>
    <mergeCell ref="A151:I151"/>
    <mergeCell ref="A152:I152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54:I154"/>
    <mergeCell ref="A155:I155"/>
    <mergeCell ref="A156:I156"/>
    <mergeCell ref="C159:I159"/>
    <mergeCell ref="C160:I160"/>
    <mergeCell ref="A161:B161"/>
    <mergeCell ref="A162:B162"/>
    <mergeCell ref="A157:B158"/>
    <mergeCell ref="C157:I157"/>
    <mergeCell ref="C158:I158"/>
    <mergeCell ref="A159:A160"/>
    <mergeCell ref="B159:B160"/>
    <mergeCell ref="A133:A134"/>
    <mergeCell ref="B133:B134"/>
    <mergeCell ref="C133:I133"/>
    <mergeCell ref="C134:I134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3:I143"/>
    <mergeCell ref="A144:B145"/>
    <mergeCell ref="C144:I144"/>
    <mergeCell ref="C145:I145"/>
    <mergeCell ref="A146:A147"/>
    <mergeCell ref="B146:B147"/>
    <mergeCell ref="C146:I146"/>
    <mergeCell ref="C147:I147"/>
    <mergeCell ref="A128:C130"/>
    <mergeCell ref="D128:I128"/>
    <mergeCell ref="D129:F129"/>
    <mergeCell ref="G129:I129"/>
    <mergeCell ref="A131:B132"/>
    <mergeCell ref="C131:I131"/>
    <mergeCell ref="C132:I132"/>
    <mergeCell ref="A127:I127"/>
    <mergeCell ref="A121:C121"/>
    <mergeCell ref="A122:B122"/>
    <mergeCell ref="A123:B123"/>
    <mergeCell ref="A124:I124"/>
    <mergeCell ref="A125:I125"/>
    <mergeCell ref="A126:I126"/>
    <mergeCell ref="A117:A118"/>
    <mergeCell ref="B117:B118"/>
    <mergeCell ref="C117:I117"/>
    <mergeCell ref="C118:I118"/>
    <mergeCell ref="A119:B119"/>
    <mergeCell ref="A120:B120"/>
    <mergeCell ref="A112:I112"/>
    <mergeCell ref="A113:I113"/>
    <mergeCell ref="A114:I114"/>
    <mergeCell ref="A115:B116"/>
    <mergeCell ref="C115:I115"/>
    <mergeCell ref="C116:I116"/>
    <mergeCell ref="A106:B106"/>
    <mergeCell ref="A107:B107"/>
    <mergeCell ref="A108:C108"/>
    <mergeCell ref="A109:B109"/>
    <mergeCell ref="A110:B110"/>
    <mergeCell ref="A111:I111"/>
    <mergeCell ref="A101:I101"/>
    <mergeCell ref="A102:B104"/>
    <mergeCell ref="C102:I102"/>
    <mergeCell ref="C103:I103"/>
    <mergeCell ref="C104:I104"/>
    <mergeCell ref="C105:I105"/>
    <mergeCell ref="A95:C95"/>
    <mergeCell ref="A96:B96"/>
    <mergeCell ref="A97:B97"/>
    <mergeCell ref="A98:I98"/>
    <mergeCell ref="A99:I99"/>
    <mergeCell ref="A100:I100"/>
    <mergeCell ref="A91:A92"/>
    <mergeCell ref="B91:B92"/>
    <mergeCell ref="C91:I91"/>
    <mergeCell ref="C92:I92"/>
    <mergeCell ref="A93:B93"/>
    <mergeCell ref="A94:B94"/>
    <mergeCell ref="A85:I85"/>
    <mergeCell ref="A86:I86"/>
    <mergeCell ref="A87:I87"/>
    <mergeCell ref="A88:I88"/>
    <mergeCell ref="A89:B90"/>
    <mergeCell ref="C89:I89"/>
    <mergeCell ref="C90:I90"/>
    <mergeCell ref="C79:I79"/>
    <mergeCell ref="A80:B80"/>
    <mergeCell ref="A81:B81"/>
    <mergeCell ref="A82:C82"/>
    <mergeCell ref="A83:B83"/>
    <mergeCell ref="A84:B84"/>
    <mergeCell ref="C65:I65"/>
    <mergeCell ref="A66:B67"/>
    <mergeCell ref="A68:B68"/>
    <mergeCell ref="A69:C69"/>
    <mergeCell ref="A70:B70"/>
    <mergeCell ref="A71:B71"/>
    <mergeCell ref="A76:B78"/>
    <mergeCell ref="C76:I76"/>
    <mergeCell ref="C77:I77"/>
    <mergeCell ref="C78:I78"/>
    <mergeCell ref="A73:I73"/>
    <mergeCell ref="A74:I74"/>
    <mergeCell ref="A75:I75"/>
    <mergeCell ref="A72:I72"/>
    <mergeCell ref="A58:I58"/>
    <mergeCell ref="A59:C61"/>
    <mergeCell ref="D59:I59"/>
    <mergeCell ref="D60:F60"/>
    <mergeCell ref="G60:I60"/>
    <mergeCell ref="A62:B64"/>
    <mergeCell ref="C62:I62"/>
    <mergeCell ref="C63:I63"/>
    <mergeCell ref="C64:I64"/>
    <mergeCell ref="A52:I52"/>
    <mergeCell ref="A53:I53"/>
    <mergeCell ref="A54:I54"/>
    <mergeCell ref="A56:I56"/>
    <mergeCell ref="A45:B45"/>
    <mergeCell ref="A46:I46"/>
    <mergeCell ref="A47:I47"/>
    <mergeCell ref="A48:I48"/>
    <mergeCell ref="A49:B49"/>
    <mergeCell ref="C49:I49"/>
    <mergeCell ref="A50:B50"/>
    <mergeCell ref="A51:I51"/>
    <mergeCell ref="A43:A44"/>
    <mergeCell ref="B43:B44"/>
    <mergeCell ref="C43:I43"/>
    <mergeCell ref="C44:I44"/>
    <mergeCell ref="A31:B31"/>
    <mergeCell ref="A32:I32"/>
    <mergeCell ref="A33:I33"/>
    <mergeCell ref="A34:I34"/>
    <mergeCell ref="A35:B35"/>
    <mergeCell ref="C35:I35"/>
    <mergeCell ref="A41:B42"/>
    <mergeCell ref="C41:I41"/>
    <mergeCell ref="C42:I42"/>
    <mergeCell ref="A40:I40"/>
    <mergeCell ref="A36:B36"/>
    <mergeCell ref="A12:B12"/>
    <mergeCell ref="A13:B13"/>
    <mergeCell ref="A37:I37"/>
    <mergeCell ref="A38:I38"/>
    <mergeCell ref="A39:I39"/>
    <mergeCell ref="A22:I22"/>
    <mergeCell ref="A24:C26"/>
    <mergeCell ref="D24:I24"/>
    <mergeCell ref="D25:F25"/>
    <mergeCell ref="G25:I25"/>
    <mergeCell ref="A14:C14"/>
    <mergeCell ref="A15:I15"/>
    <mergeCell ref="A16:I16"/>
    <mergeCell ref="A17:I17"/>
    <mergeCell ref="A18:I18"/>
    <mergeCell ref="A19:I19"/>
    <mergeCell ref="A20:I20"/>
    <mergeCell ref="A27:B28"/>
    <mergeCell ref="C27:I27"/>
    <mergeCell ref="C28:I28"/>
    <mergeCell ref="A29:A30"/>
    <mergeCell ref="B29:B30"/>
    <mergeCell ref="C29:I29"/>
    <mergeCell ref="C30:I30"/>
    <mergeCell ref="A1:I1"/>
    <mergeCell ref="A3:I3"/>
    <mergeCell ref="A6:I6"/>
    <mergeCell ref="A8:B9"/>
    <mergeCell ref="C8:I8"/>
    <mergeCell ref="C9:I9"/>
    <mergeCell ref="A10:A11"/>
    <mergeCell ref="B10:B11"/>
    <mergeCell ref="C10:I10"/>
    <mergeCell ref="C11:I11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7" workbookViewId="0">
      <selection activeCell="E12" sqref="E12"/>
    </sheetView>
  </sheetViews>
  <sheetFormatPr defaultRowHeight="15.75" x14ac:dyDescent="0.25"/>
  <cols>
    <col min="1" max="1" width="44.140625" style="194" customWidth="1"/>
    <col min="2" max="2" width="16.140625" style="194" customWidth="1"/>
    <col min="3" max="3" width="24.140625" style="194" customWidth="1"/>
    <col min="4" max="4" width="21.7109375" style="194" customWidth="1"/>
    <col min="5" max="5" width="25.42578125" style="225" customWidth="1"/>
    <col min="6" max="6" width="9.85546875" style="194" bestFit="1" customWidth="1"/>
    <col min="7" max="16384" width="9.140625" style="194"/>
  </cols>
  <sheetData>
    <row r="1" spans="1:6" ht="16.5" x14ac:dyDescent="0.25">
      <c r="A1" s="1100" t="s">
        <v>36</v>
      </c>
      <c r="B1" s="1100"/>
      <c r="C1" s="1100"/>
      <c r="D1" s="1100"/>
      <c r="E1" s="1100"/>
    </row>
    <row r="2" spans="1:6" ht="16.5" x14ac:dyDescent="0.25">
      <c r="A2" s="1100" t="s">
        <v>3</v>
      </c>
      <c r="B2" s="1100"/>
      <c r="C2" s="1100"/>
      <c r="D2" s="1100"/>
      <c r="E2" s="1100"/>
    </row>
    <row r="3" spans="1:6" ht="16.5" x14ac:dyDescent="0.25">
      <c r="A3" s="1100" t="s">
        <v>2</v>
      </c>
      <c r="B3" s="1100"/>
      <c r="C3" s="1100"/>
      <c r="D3" s="1100"/>
      <c r="E3" s="1100"/>
    </row>
    <row r="4" spans="1:6" ht="18" x14ac:dyDescent="0.25">
      <c r="A4" s="221"/>
      <c r="B4" s="221"/>
      <c r="C4" s="221"/>
      <c r="D4" s="221"/>
      <c r="E4" s="222"/>
    </row>
    <row r="5" spans="1:6" ht="39.75" customHeight="1" x14ac:dyDescent="0.25">
      <c r="A5" s="1101" t="s">
        <v>37</v>
      </c>
      <c r="B5" s="1101"/>
      <c r="C5" s="1101"/>
      <c r="D5" s="1101"/>
      <c r="E5" s="1101"/>
    </row>
    <row r="6" spans="1:6" ht="18" x14ac:dyDescent="0.25">
      <c r="A6" s="221"/>
      <c r="B6" s="221"/>
      <c r="C6" s="221"/>
      <c r="D6" s="221"/>
      <c r="E6" s="222"/>
    </row>
    <row r="8" spans="1:6" ht="35.25" customHeight="1" x14ac:dyDescent="0.25">
      <c r="A8" s="1102" t="s">
        <v>38</v>
      </c>
      <c r="B8" s="1103" t="s">
        <v>39</v>
      </c>
      <c r="C8" s="1103" t="s">
        <v>40</v>
      </c>
      <c r="D8" s="1105" t="s">
        <v>41</v>
      </c>
      <c r="E8" s="1106"/>
    </row>
    <row r="9" spans="1:6" ht="18" x14ac:dyDescent="0.25">
      <c r="A9" s="1102"/>
      <c r="B9" s="1104"/>
      <c r="C9" s="1104"/>
      <c r="D9" s="216" t="s">
        <v>42</v>
      </c>
      <c r="E9" s="12" t="s">
        <v>43</v>
      </c>
    </row>
    <row r="10" spans="1:6" ht="17.25" x14ac:dyDescent="0.25">
      <c r="A10" s="1107" t="s">
        <v>44</v>
      </c>
      <c r="B10" s="1108"/>
      <c r="C10" s="1108"/>
      <c r="D10" s="1109"/>
      <c r="E10" s="163" t="e">
        <f>E11+E15+E21+E25+E29+E33+E37+E41+E45+E49</f>
        <v>#REF!</v>
      </c>
      <c r="F10" s="204"/>
    </row>
    <row r="11" spans="1:6" ht="17.25" x14ac:dyDescent="0.25">
      <c r="A11" s="1110" t="s">
        <v>59</v>
      </c>
      <c r="B11" s="1110"/>
      <c r="C11" s="1110"/>
      <c r="D11" s="1110"/>
      <c r="E11" s="13" t="e">
        <f>SUM(E12:E14)</f>
        <v>#REF!</v>
      </c>
    </row>
    <row r="12" spans="1:6" ht="33" x14ac:dyDescent="0.25">
      <c r="A12" s="220" t="s">
        <v>46</v>
      </c>
      <c r="B12" s="216" t="s">
        <v>47</v>
      </c>
      <c r="C12" s="216" t="s">
        <v>48</v>
      </c>
      <c r="D12" s="216">
        <v>1</v>
      </c>
      <c r="E12" s="14">
        <f>Aragatsotn!F10</f>
        <v>13000</v>
      </c>
    </row>
    <row r="13" spans="1:6" ht="33" x14ac:dyDescent="0.25">
      <c r="A13" s="220" t="s">
        <v>51</v>
      </c>
      <c r="B13" s="17" t="s">
        <v>47</v>
      </c>
      <c r="C13" s="17" t="s">
        <v>48</v>
      </c>
      <c r="D13" s="17">
        <v>1</v>
      </c>
      <c r="E13" s="14">
        <f>Aragatsotn!F13</f>
        <v>90000</v>
      </c>
    </row>
    <row r="14" spans="1:6" ht="51" customHeight="1" x14ac:dyDescent="0.25">
      <c r="A14" s="220" t="s">
        <v>56</v>
      </c>
      <c r="B14" s="216" t="s">
        <v>47</v>
      </c>
      <c r="C14" s="216" t="s">
        <v>48</v>
      </c>
      <c r="D14" s="205">
        <v>1</v>
      </c>
      <c r="E14" s="214" t="e">
        <f>Aragatsotn!#REF!</f>
        <v>#REF!</v>
      </c>
      <c r="F14" s="223"/>
    </row>
    <row r="15" spans="1:6" ht="17.25" x14ac:dyDescent="0.25">
      <c r="A15" s="1110" t="s">
        <v>45</v>
      </c>
      <c r="B15" s="1110"/>
      <c r="C15" s="1110"/>
      <c r="D15" s="1110"/>
      <c r="E15" s="13">
        <f>SUM(E16:E20)</f>
        <v>854987</v>
      </c>
    </row>
    <row r="16" spans="1:6" ht="33" x14ac:dyDescent="0.25">
      <c r="A16" s="220" t="s">
        <v>46</v>
      </c>
      <c r="B16" s="216" t="s">
        <v>47</v>
      </c>
      <c r="C16" s="216" t="s">
        <v>48</v>
      </c>
      <c r="D16" s="216">
        <v>1</v>
      </c>
      <c r="E16" s="14">
        <f>Ararat!F29</f>
        <v>502349</v>
      </c>
    </row>
    <row r="17" spans="1:5" ht="33" x14ac:dyDescent="0.25">
      <c r="A17" s="220" t="s">
        <v>51</v>
      </c>
      <c r="B17" s="17" t="s">
        <v>47</v>
      </c>
      <c r="C17" s="17" t="s">
        <v>48</v>
      </c>
      <c r="D17" s="17">
        <v>1</v>
      </c>
      <c r="E17" s="14">
        <f>Ararat!F10</f>
        <v>310185</v>
      </c>
    </row>
    <row r="18" spans="1:5" ht="49.5" x14ac:dyDescent="0.25">
      <c r="A18" s="220" t="s">
        <v>56</v>
      </c>
      <c r="B18" s="17" t="s">
        <v>47</v>
      </c>
      <c r="C18" s="17" t="s">
        <v>48</v>
      </c>
      <c r="D18" s="17">
        <v>1</v>
      </c>
      <c r="E18" s="14">
        <f>Ararat!F71</f>
        <v>19000</v>
      </c>
    </row>
    <row r="19" spans="1:5" ht="18" x14ac:dyDescent="0.25">
      <c r="A19" s="220" t="s">
        <v>361</v>
      </c>
      <c r="B19" s="17" t="s">
        <v>47</v>
      </c>
      <c r="C19" s="17" t="s">
        <v>48</v>
      </c>
      <c r="D19" s="17">
        <v>10</v>
      </c>
      <c r="E19" s="14">
        <f>Ararat!F48</f>
        <v>20000</v>
      </c>
    </row>
    <row r="20" spans="1:5" ht="18" x14ac:dyDescent="0.25">
      <c r="A20" s="220" t="s">
        <v>362</v>
      </c>
      <c r="B20" s="17" t="s">
        <v>47</v>
      </c>
      <c r="C20" s="17" t="s">
        <v>48</v>
      </c>
      <c r="D20" s="17">
        <v>35</v>
      </c>
      <c r="E20" s="14">
        <f>Ararat!F44</f>
        <v>3453</v>
      </c>
    </row>
    <row r="21" spans="1:5" ht="17.25" x14ac:dyDescent="0.25">
      <c r="A21" s="1110" t="s">
        <v>49</v>
      </c>
      <c r="B21" s="1110"/>
      <c r="C21" s="1110"/>
      <c r="D21" s="1110"/>
      <c r="E21" s="13">
        <f>SUM(E22:E24)</f>
        <v>1141139.7</v>
      </c>
    </row>
    <row r="22" spans="1:5" ht="33" x14ac:dyDescent="0.25">
      <c r="A22" s="220" t="s">
        <v>46</v>
      </c>
      <c r="B22" s="216" t="s">
        <v>47</v>
      </c>
      <c r="C22" s="216" t="s">
        <v>48</v>
      </c>
      <c r="D22" s="216">
        <v>1</v>
      </c>
      <c r="E22" s="14">
        <f>Armavir!E16</f>
        <v>1060139.7</v>
      </c>
    </row>
    <row r="23" spans="1:5" ht="33" x14ac:dyDescent="0.25">
      <c r="A23" s="220" t="s">
        <v>51</v>
      </c>
      <c r="B23" s="216" t="s">
        <v>47</v>
      </c>
      <c r="C23" s="216" t="s">
        <v>48</v>
      </c>
      <c r="D23" s="216">
        <v>1</v>
      </c>
      <c r="E23" s="14">
        <f>Armavir!E9</f>
        <v>81000</v>
      </c>
    </row>
    <row r="24" spans="1:5" ht="49.5" x14ac:dyDescent="0.25">
      <c r="A24" s="220" t="s">
        <v>56</v>
      </c>
      <c r="B24" s="17" t="s">
        <v>47</v>
      </c>
      <c r="C24" s="17" t="s">
        <v>48</v>
      </c>
      <c r="D24" s="17">
        <v>1</v>
      </c>
      <c r="E24" s="14">
        <f>Armavir!E47</f>
        <v>0</v>
      </c>
    </row>
    <row r="25" spans="1:5" ht="17.25" x14ac:dyDescent="0.25">
      <c r="A25" s="1110" t="s">
        <v>50</v>
      </c>
      <c r="B25" s="1110"/>
      <c r="C25" s="1110"/>
      <c r="D25" s="1110"/>
      <c r="E25" s="15">
        <f>SUM(E26:E28)</f>
        <v>1071000</v>
      </c>
    </row>
    <row r="26" spans="1:5" ht="33" x14ac:dyDescent="0.25">
      <c r="A26" s="220" t="s">
        <v>46</v>
      </c>
      <c r="B26" s="216" t="s">
        <v>47</v>
      </c>
      <c r="C26" s="216" t="s">
        <v>48</v>
      </c>
      <c r="D26" s="216">
        <v>1</v>
      </c>
      <c r="E26" s="16">
        <f>Gegharqunik!E27</f>
        <v>721035</v>
      </c>
    </row>
    <row r="27" spans="1:5" ht="33" x14ac:dyDescent="0.25">
      <c r="A27" s="220" t="s">
        <v>51</v>
      </c>
      <c r="B27" s="216" t="s">
        <v>47</v>
      </c>
      <c r="C27" s="216" t="s">
        <v>48</v>
      </c>
      <c r="D27" s="216">
        <v>1</v>
      </c>
      <c r="E27" s="16">
        <f>Gegharqunik!E10</f>
        <v>315375</v>
      </c>
    </row>
    <row r="28" spans="1:5" ht="49.5" x14ac:dyDescent="0.25">
      <c r="A28" s="220" t="s">
        <v>56</v>
      </c>
      <c r="B28" s="17" t="s">
        <v>47</v>
      </c>
      <c r="C28" s="17" t="s">
        <v>48</v>
      </c>
      <c r="D28" s="17">
        <v>1</v>
      </c>
      <c r="E28" s="14">
        <f>Gegharqunik!E54</f>
        <v>34590</v>
      </c>
    </row>
    <row r="29" spans="1:5" ht="17.25" x14ac:dyDescent="0.25">
      <c r="A29" s="1110" t="s">
        <v>52</v>
      </c>
      <c r="B29" s="1110"/>
      <c r="C29" s="1110"/>
      <c r="D29" s="1110"/>
      <c r="E29" s="15">
        <f>SUM(E30:E32)</f>
        <v>966367</v>
      </c>
    </row>
    <row r="30" spans="1:5" ht="33" x14ac:dyDescent="0.25">
      <c r="A30" s="220" t="s">
        <v>46</v>
      </c>
      <c r="B30" s="17" t="s">
        <v>47</v>
      </c>
      <c r="C30" s="17" t="s">
        <v>48</v>
      </c>
      <c r="D30" s="17">
        <v>1</v>
      </c>
      <c r="E30" s="16">
        <f>Lori!E33</f>
        <v>705077</v>
      </c>
    </row>
    <row r="31" spans="1:5" ht="33" x14ac:dyDescent="0.25">
      <c r="A31" s="220" t="s">
        <v>51</v>
      </c>
      <c r="B31" s="17" t="s">
        <v>47</v>
      </c>
      <c r="C31" s="17" t="s">
        <v>48</v>
      </c>
      <c r="D31" s="17">
        <v>1</v>
      </c>
      <c r="E31" s="18">
        <f>Lori!E10</f>
        <v>253944</v>
      </c>
    </row>
    <row r="32" spans="1:5" ht="49.5" x14ac:dyDescent="0.25">
      <c r="A32" s="220" t="s">
        <v>56</v>
      </c>
      <c r="B32" s="17" t="s">
        <v>47</v>
      </c>
      <c r="C32" s="17" t="s">
        <v>48</v>
      </c>
      <c r="D32" s="17">
        <v>1</v>
      </c>
      <c r="E32" s="18">
        <f>Lori!E107</f>
        <v>7346</v>
      </c>
    </row>
    <row r="33" spans="1:5" ht="17.25" x14ac:dyDescent="0.25">
      <c r="A33" s="1110" t="s">
        <v>53</v>
      </c>
      <c r="B33" s="1110"/>
      <c r="C33" s="1110"/>
      <c r="D33" s="1110"/>
      <c r="E33" s="15" t="e">
        <f>SUM(E34:E36)</f>
        <v>#REF!</v>
      </c>
    </row>
    <row r="34" spans="1:5" ht="33" x14ac:dyDescent="0.25">
      <c r="A34" s="224" t="s">
        <v>46</v>
      </c>
      <c r="B34" s="17" t="s">
        <v>47</v>
      </c>
      <c r="C34" s="17" t="s">
        <v>48</v>
      </c>
      <c r="D34" s="17">
        <v>1</v>
      </c>
      <c r="E34" s="18">
        <f>Kotayq!E20</f>
        <v>740616.1</v>
      </c>
    </row>
    <row r="35" spans="1:5" ht="33" x14ac:dyDescent="0.25">
      <c r="A35" s="220" t="s">
        <v>51</v>
      </c>
      <c r="B35" s="17" t="s">
        <v>47</v>
      </c>
      <c r="C35" s="17" t="s">
        <v>48</v>
      </c>
      <c r="D35" s="17">
        <v>1</v>
      </c>
      <c r="E35" s="18">
        <f>Kotayq!E11</f>
        <v>216778.08600000001</v>
      </c>
    </row>
    <row r="36" spans="1:5" ht="49.5" x14ac:dyDescent="0.25">
      <c r="A36" s="220" t="s">
        <v>56</v>
      </c>
      <c r="B36" s="17" t="s">
        <v>47</v>
      </c>
      <c r="C36" s="17" t="s">
        <v>48</v>
      </c>
      <c r="D36" s="17">
        <v>1</v>
      </c>
      <c r="E36" s="18" t="e">
        <f>Kotayq!#REF!</f>
        <v>#REF!</v>
      </c>
    </row>
    <row r="37" spans="1:5" ht="17.25" x14ac:dyDescent="0.25">
      <c r="A37" s="1110" t="s">
        <v>54</v>
      </c>
      <c r="B37" s="1110"/>
      <c r="C37" s="1110"/>
      <c r="D37" s="1110"/>
      <c r="E37" s="2">
        <f>SUM(E38:E40)</f>
        <v>489600</v>
      </c>
    </row>
    <row r="38" spans="1:5" ht="43.5" customHeight="1" x14ac:dyDescent="0.25">
      <c r="A38" s="224" t="s">
        <v>46</v>
      </c>
      <c r="B38" s="216" t="s">
        <v>47</v>
      </c>
      <c r="C38" s="216" t="s">
        <v>48</v>
      </c>
      <c r="D38" s="216">
        <v>1</v>
      </c>
      <c r="E38" s="18">
        <f>Shirak!E16</f>
        <v>303500</v>
      </c>
    </row>
    <row r="39" spans="1:5" ht="36" customHeight="1" x14ac:dyDescent="0.25">
      <c r="A39" s="220" t="s">
        <v>51</v>
      </c>
      <c r="B39" s="17" t="s">
        <v>47</v>
      </c>
      <c r="C39" s="17" t="s">
        <v>48</v>
      </c>
      <c r="D39" s="17">
        <v>1</v>
      </c>
      <c r="E39" s="18">
        <f>Shirak!E10</f>
        <v>180700</v>
      </c>
    </row>
    <row r="40" spans="1:5" ht="55.5" customHeight="1" x14ac:dyDescent="0.25">
      <c r="A40" s="220" t="s">
        <v>56</v>
      </c>
      <c r="B40" s="17" t="s">
        <v>47</v>
      </c>
      <c r="C40" s="17" t="s">
        <v>48</v>
      </c>
      <c r="D40" s="17">
        <v>1</v>
      </c>
      <c r="E40" s="18">
        <f>Shirak!E37</f>
        <v>5400</v>
      </c>
    </row>
    <row r="41" spans="1:5" ht="17.25" x14ac:dyDescent="0.25">
      <c r="A41" s="1111" t="s">
        <v>55</v>
      </c>
      <c r="B41" s="1112"/>
      <c r="C41" s="1112"/>
      <c r="D41" s="1113"/>
      <c r="E41" s="163">
        <f>SUM(E42:E44)</f>
        <v>509148.5</v>
      </c>
    </row>
    <row r="42" spans="1:5" ht="33" x14ac:dyDescent="0.25">
      <c r="A42" s="220" t="s">
        <v>46</v>
      </c>
      <c r="B42" s="216" t="s">
        <v>47</v>
      </c>
      <c r="C42" s="216" t="s">
        <v>48</v>
      </c>
      <c r="D42" s="216">
        <v>1</v>
      </c>
      <c r="E42" s="18">
        <f>Syunik!E11</f>
        <v>467648.5</v>
      </c>
    </row>
    <row r="43" spans="1:5" ht="33" x14ac:dyDescent="0.25">
      <c r="A43" s="220" t="s">
        <v>51</v>
      </c>
      <c r="B43" s="17" t="s">
        <v>47</v>
      </c>
      <c r="C43" s="17" t="s">
        <v>48</v>
      </c>
      <c r="D43" s="17">
        <v>1</v>
      </c>
      <c r="E43" s="18">
        <f>Syunik!E8</f>
        <v>40000</v>
      </c>
    </row>
    <row r="44" spans="1:5" ht="49.5" x14ac:dyDescent="0.25">
      <c r="A44" s="266" t="s">
        <v>56</v>
      </c>
      <c r="B44" s="17" t="s">
        <v>47</v>
      </c>
      <c r="C44" s="17" t="s">
        <v>48</v>
      </c>
      <c r="D44" s="17">
        <v>1</v>
      </c>
      <c r="E44" s="19">
        <f>Syunik!E41</f>
        <v>1500</v>
      </c>
    </row>
    <row r="45" spans="1:5" ht="17.25" x14ac:dyDescent="0.25">
      <c r="A45" s="1110" t="s">
        <v>57</v>
      </c>
      <c r="B45" s="1110"/>
      <c r="C45" s="1110"/>
      <c r="D45" s="1110"/>
      <c r="E45" s="15" t="e">
        <f>SUM(E46:E48)</f>
        <v>#REF!</v>
      </c>
    </row>
    <row r="46" spans="1:5" ht="33" x14ac:dyDescent="0.25">
      <c r="A46" s="224" t="s">
        <v>46</v>
      </c>
      <c r="B46" s="17" t="s">
        <v>47</v>
      </c>
      <c r="C46" s="17" t="s">
        <v>48</v>
      </c>
      <c r="D46" s="17">
        <v>1</v>
      </c>
      <c r="E46" s="18">
        <f>'Vayoc Dzor'!E13</f>
        <v>171420</v>
      </c>
    </row>
    <row r="47" spans="1:5" ht="33" x14ac:dyDescent="0.25">
      <c r="A47" s="220" t="s">
        <v>51</v>
      </c>
      <c r="B47" s="17" t="s">
        <v>47</v>
      </c>
      <c r="C47" s="17" t="s">
        <v>48</v>
      </c>
      <c r="D47" s="17">
        <v>1</v>
      </c>
      <c r="E47" s="18">
        <f>'Vayoc Dzor'!E9</f>
        <v>16923.7</v>
      </c>
    </row>
    <row r="48" spans="1:5" ht="49.5" x14ac:dyDescent="0.25">
      <c r="A48" s="220" t="s">
        <v>56</v>
      </c>
      <c r="B48" s="17" t="s">
        <v>47</v>
      </c>
      <c r="C48" s="17" t="s">
        <v>48</v>
      </c>
      <c r="D48" s="17">
        <v>1</v>
      </c>
      <c r="E48" s="19" t="e">
        <f>'Vayoc Dzor'!#REF!</f>
        <v>#REF!</v>
      </c>
    </row>
    <row r="49" spans="1:5" ht="17.25" x14ac:dyDescent="0.25">
      <c r="A49" s="1110" t="s">
        <v>58</v>
      </c>
      <c r="B49" s="1110"/>
      <c r="C49" s="1110"/>
      <c r="D49" s="1110"/>
      <c r="E49" s="2" t="e">
        <f>SUM(E50:E52)</f>
        <v>#REF!</v>
      </c>
    </row>
    <row r="50" spans="1:5" ht="33" x14ac:dyDescent="0.25">
      <c r="A50" s="224" t="s">
        <v>46</v>
      </c>
      <c r="B50" s="17" t="s">
        <v>47</v>
      </c>
      <c r="C50" s="17" t="s">
        <v>48</v>
      </c>
      <c r="D50" s="17">
        <v>1</v>
      </c>
      <c r="E50" s="18">
        <f>Tavush!E10</f>
        <v>463812.4</v>
      </c>
    </row>
    <row r="51" spans="1:5" ht="33" x14ac:dyDescent="0.25">
      <c r="A51" s="220" t="s">
        <v>51</v>
      </c>
      <c r="B51" s="17" t="s">
        <v>47</v>
      </c>
      <c r="C51" s="17" t="s">
        <v>48</v>
      </c>
      <c r="D51" s="17">
        <v>1</v>
      </c>
      <c r="E51" s="18" t="e">
        <f>Tavush!#REF!</f>
        <v>#REF!</v>
      </c>
    </row>
    <row r="52" spans="1:5" ht="49.5" x14ac:dyDescent="0.25">
      <c r="A52" s="220" t="s">
        <v>56</v>
      </c>
      <c r="B52" s="17" t="s">
        <v>47</v>
      </c>
      <c r="C52" s="17" t="s">
        <v>48</v>
      </c>
      <c r="D52" s="17">
        <v>1</v>
      </c>
      <c r="E52" s="19">
        <f>Tavush!E48</f>
        <v>3550</v>
      </c>
    </row>
  </sheetData>
  <mergeCells count="19">
    <mergeCell ref="A37:D37"/>
    <mergeCell ref="A41:D41"/>
    <mergeCell ref="A45:D45"/>
    <mergeCell ref="A49:D49"/>
    <mergeCell ref="A15:D15"/>
    <mergeCell ref="A33:D33"/>
    <mergeCell ref="A10:D10"/>
    <mergeCell ref="A11:D11"/>
    <mergeCell ref="A21:D21"/>
    <mergeCell ref="A25:D25"/>
    <mergeCell ref="A29:D29"/>
    <mergeCell ref="A1:E1"/>
    <mergeCell ref="A2:E2"/>
    <mergeCell ref="A3:E3"/>
    <mergeCell ref="A5:E5"/>
    <mergeCell ref="A8:A9"/>
    <mergeCell ref="B8:B9"/>
    <mergeCell ref="C8:C9"/>
    <mergeCell ref="D8:E8"/>
  </mergeCells>
  <pageMargins left="0.25" right="0.25" top="0.75" bottom="0.75" header="0.3" footer="0.3"/>
  <pageSetup scale="9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H15" sqref="H15"/>
    </sheetView>
  </sheetViews>
  <sheetFormatPr defaultRowHeight="15" x14ac:dyDescent="0.25"/>
  <cols>
    <col min="2" max="2" width="52.7109375" customWidth="1"/>
    <col min="3" max="3" width="15.85546875" customWidth="1"/>
    <col min="4" max="4" width="18.28515625" customWidth="1"/>
    <col min="5" max="5" width="19.85546875" customWidth="1"/>
  </cols>
  <sheetData>
    <row r="1" spans="1:5" ht="16.5" x14ac:dyDescent="0.25">
      <c r="A1" s="1086" t="s">
        <v>1005</v>
      </c>
      <c r="B1" s="1086"/>
      <c r="C1" s="1086"/>
      <c r="D1" s="1086"/>
      <c r="E1" s="1086"/>
    </row>
    <row r="2" spans="1:5" ht="16.5" x14ac:dyDescent="0.25">
      <c r="A2" s="1086" t="s">
        <v>763</v>
      </c>
      <c r="B2" s="1086"/>
      <c r="C2" s="1086"/>
      <c r="D2" s="1086"/>
      <c r="E2" s="1086"/>
    </row>
    <row r="3" spans="1:5" ht="16.5" x14ac:dyDescent="0.25">
      <c r="A3" s="1086" t="s">
        <v>2</v>
      </c>
      <c r="B3" s="1086"/>
      <c r="C3" s="1086"/>
      <c r="D3" s="1086"/>
      <c r="E3" s="1086"/>
    </row>
    <row r="6" spans="1:5" ht="78.75" customHeight="1" x14ac:dyDescent="0.25">
      <c r="A6" s="1114" t="s">
        <v>1006</v>
      </c>
      <c r="B6" s="1114"/>
      <c r="C6" s="1114"/>
      <c r="D6" s="1114"/>
      <c r="E6" s="1114"/>
    </row>
    <row r="8" spans="1:5" ht="18" x14ac:dyDescent="0.25">
      <c r="A8" s="788" t="s">
        <v>5</v>
      </c>
      <c r="B8" s="788"/>
      <c r="C8" s="788"/>
      <c r="D8" s="788"/>
      <c r="E8" s="788"/>
    </row>
    <row r="9" spans="1:5" ht="67.5" customHeight="1" x14ac:dyDescent="0.25">
      <c r="A9" s="66" t="s">
        <v>1</v>
      </c>
      <c r="B9" s="67" t="s">
        <v>6</v>
      </c>
      <c r="C9" s="67" t="s">
        <v>16</v>
      </c>
      <c r="D9" s="67" t="s">
        <v>17</v>
      </c>
      <c r="E9" s="66" t="s">
        <v>7</v>
      </c>
    </row>
    <row r="10" spans="1:5" ht="17.25" x14ac:dyDescent="0.25">
      <c r="A10" s="68"/>
      <c r="B10" s="66" t="s">
        <v>0</v>
      </c>
      <c r="C10" s="7">
        <f>C29+C12+C55+C60</f>
        <v>0</v>
      </c>
      <c r="D10" s="8">
        <f>D12+D17</f>
        <v>0</v>
      </c>
      <c r="E10" s="8">
        <f>E12+E17</f>
        <v>0</v>
      </c>
    </row>
    <row r="11" spans="1:5" ht="17.25" x14ac:dyDescent="0.25">
      <c r="A11" s="68"/>
      <c r="B11" s="68" t="s">
        <v>8</v>
      </c>
      <c r="C11" s="68"/>
      <c r="D11" s="68"/>
      <c r="E11" s="68"/>
    </row>
    <row r="12" spans="1:5" ht="24.75" customHeight="1" x14ac:dyDescent="0.25">
      <c r="A12" s="11">
        <v>3</v>
      </c>
      <c r="B12" s="148" t="s">
        <v>303</v>
      </c>
      <c r="C12" s="8">
        <f>SUM(C14:C16)</f>
        <v>0</v>
      </c>
      <c r="D12" s="66">
        <f>SUM(D14:D16)</f>
        <v>-25242</v>
      </c>
      <c r="E12" s="66">
        <f t="shared" ref="E12" si="0">SUM(E14:E16)</f>
        <v>-25242</v>
      </c>
    </row>
    <row r="13" spans="1:5" ht="17.25" x14ac:dyDescent="0.25">
      <c r="A13" s="70"/>
      <c r="B13" s="66" t="s">
        <v>9</v>
      </c>
      <c r="C13" s="66"/>
      <c r="D13" s="66"/>
      <c r="E13" s="66"/>
    </row>
    <row r="14" spans="1:5" ht="123.75" customHeight="1" x14ac:dyDescent="0.25">
      <c r="A14" s="141">
        <v>3.1</v>
      </c>
      <c r="B14" s="144" t="s">
        <v>1002</v>
      </c>
      <c r="C14" s="443">
        <v>0</v>
      </c>
      <c r="D14" s="444">
        <v>-7557</v>
      </c>
      <c r="E14" s="444">
        <v>-7557</v>
      </c>
    </row>
    <row r="15" spans="1:5" ht="114.75" customHeight="1" x14ac:dyDescent="0.25">
      <c r="A15" s="141">
        <v>3.2</v>
      </c>
      <c r="B15" s="144" t="s">
        <v>1003</v>
      </c>
      <c r="C15" s="443">
        <v>0</v>
      </c>
      <c r="D15" s="444">
        <v>-14900</v>
      </c>
      <c r="E15" s="444">
        <v>-14900</v>
      </c>
    </row>
    <row r="16" spans="1:5" ht="99.75" customHeight="1" x14ac:dyDescent="0.25">
      <c r="A16" s="141">
        <v>3.3</v>
      </c>
      <c r="B16" s="144" t="s">
        <v>1004</v>
      </c>
      <c r="C16" s="443">
        <v>0</v>
      </c>
      <c r="D16" s="444">
        <v>-2785</v>
      </c>
      <c r="E16" s="444">
        <v>-2785</v>
      </c>
    </row>
    <row r="17" spans="1:5" ht="17.25" x14ac:dyDescent="0.25">
      <c r="A17" s="11">
        <v>5</v>
      </c>
      <c r="B17" s="148" t="s">
        <v>1082</v>
      </c>
      <c r="C17" s="8">
        <f>SUM(C19:C21)</f>
        <v>0</v>
      </c>
      <c r="D17" s="8">
        <f>SUM(D19:D21)</f>
        <v>25242</v>
      </c>
      <c r="E17" s="8">
        <f t="shared" ref="E17" si="1">SUM(E19:E21)</f>
        <v>25242</v>
      </c>
    </row>
    <row r="18" spans="1:5" ht="17.25" x14ac:dyDescent="0.25">
      <c r="A18" s="70"/>
      <c r="B18" s="66" t="s">
        <v>9</v>
      </c>
      <c r="C18" s="66"/>
      <c r="D18" s="66"/>
      <c r="E18" s="66"/>
    </row>
    <row r="19" spans="1:5" ht="123" customHeight="1" x14ac:dyDescent="0.25">
      <c r="A19" s="141">
        <v>5.0999999999999996</v>
      </c>
      <c r="B19" s="144" t="s">
        <v>1002</v>
      </c>
      <c r="C19" s="443">
        <v>0</v>
      </c>
      <c r="D19" s="443">
        <v>7557</v>
      </c>
      <c r="E19" s="443">
        <v>7557</v>
      </c>
    </row>
    <row r="20" spans="1:5" ht="114.75" customHeight="1" x14ac:dyDescent="0.25">
      <c r="A20" s="141">
        <v>5.2</v>
      </c>
      <c r="B20" s="144" t="s">
        <v>1003</v>
      </c>
      <c r="C20" s="443">
        <v>0</v>
      </c>
      <c r="D20" s="443">
        <v>14900</v>
      </c>
      <c r="E20" s="443">
        <v>14900</v>
      </c>
    </row>
    <row r="21" spans="1:5" ht="90" x14ac:dyDescent="0.25">
      <c r="A21" s="141">
        <v>5.3</v>
      </c>
      <c r="B21" s="144" t="s">
        <v>1004</v>
      </c>
      <c r="C21" s="443">
        <v>0</v>
      </c>
      <c r="D21" s="443">
        <v>2785</v>
      </c>
      <c r="E21" s="443">
        <v>2785</v>
      </c>
    </row>
  </sheetData>
  <mergeCells count="5">
    <mergeCell ref="A8:E8"/>
    <mergeCell ref="A1:E1"/>
    <mergeCell ref="A3:E3"/>
    <mergeCell ref="A2:E2"/>
    <mergeCell ref="A6:E6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topLeftCell="A16" workbookViewId="0">
      <selection activeCell="K19" sqref="A1:XFD1048576"/>
    </sheetView>
  </sheetViews>
  <sheetFormatPr defaultRowHeight="15" x14ac:dyDescent="0.25"/>
  <cols>
    <col min="1" max="1" width="23" style="90" customWidth="1"/>
    <col min="2" max="2" width="20" style="90" customWidth="1"/>
    <col min="3" max="3" width="20.28515625" style="90" customWidth="1"/>
    <col min="4" max="5" width="12.7109375" style="90" customWidth="1"/>
    <col min="6" max="6" width="15.140625" style="90" customWidth="1"/>
    <col min="7" max="7" width="9.140625" style="90"/>
    <col min="8" max="8" width="15.85546875" style="90" customWidth="1"/>
    <col min="9" max="9" width="12.7109375" style="90" customWidth="1"/>
    <col min="10" max="10" width="13.5703125" style="90" customWidth="1"/>
    <col min="11" max="11" width="13.140625" style="90" customWidth="1"/>
    <col min="12" max="16384" width="9.140625" style="90"/>
  </cols>
  <sheetData>
    <row r="1" spans="1:11" ht="16.5" x14ac:dyDescent="0.25">
      <c r="A1" s="1080" t="s">
        <v>60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</row>
    <row r="2" spans="1:11" ht="16.5" x14ac:dyDescent="0.3">
      <c r="A2" s="1265" t="s">
        <v>763</v>
      </c>
      <c r="B2" s="1265"/>
      <c r="C2" s="1265"/>
      <c r="D2" s="1265"/>
      <c r="E2" s="1265"/>
      <c r="F2" s="1265"/>
      <c r="G2" s="1265"/>
      <c r="H2" s="1265"/>
      <c r="I2" s="1265"/>
      <c r="J2" s="1265"/>
      <c r="K2" s="1265"/>
    </row>
    <row r="3" spans="1:11" ht="16.5" x14ac:dyDescent="0.3">
      <c r="A3" s="1265" t="s">
        <v>2</v>
      </c>
      <c r="B3" s="1265"/>
      <c r="C3" s="1265"/>
      <c r="D3" s="1265"/>
      <c r="E3" s="1265"/>
      <c r="F3" s="1265"/>
      <c r="G3" s="1265"/>
      <c r="H3" s="1265"/>
      <c r="I3" s="1265"/>
      <c r="J3" s="1265"/>
      <c r="K3" s="1265"/>
    </row>
    <row r="4" spans="1:11" ht="16.5" x14ac:dyDescent="0.25">
      <c r="A4" s="1080" t="s">
        <v>61</v>
      </c>
      <c r="B4" s="1080"/>
      <c r="C4" s="1080"/>
      <c r="D4" s="1080"/>
      <c r="E4" s="1080"/>
      <c r="F4" s="1080"/>
      <c r="G4" s="1080"/>
      <c r="H4" s="1080"/>
      <c r="I4" s="1080"/>
      <c r="J4" s="1080"/>
      <c r="K4" s="1080"/>
    </row>
    <row r="5" spans="1:11" ht="16.5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  <c r="K5" s="535"/>
    </row>
    <row r="6" spans="1:11" ht="59.25" customHeight="1" x14ac:dyDescent="0.25">
      <c r="A6" s="1081" t="s">
        <v>831</v>
      </c>
      <c r="B6" s="1081"/>
      <c r="C6" s="1081"/>
      <c r="D6" s="1081"/>
      <c r="E6" s="1081"/>
      <c r="F6" s="1081"/>
      <c r="G6" s="1081"/>
      <c r="H6" s="1081"/>
      <c r="I6" s="1081"/>
      <c r="J6" s="1081"/>
      <c r="K6" s="1081"/>
    </row>
    <row r="8" spans="1:11" ht="48.75" customHeight="1" x14ac:dyDescent="0.25">
      <c r="A8" s="1117" t="s">
        <v>63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</row>
    <row r="9" spans="1:11" ht="26.25" customHeight="1" x14ac:dyDescent="0.25">
      <c r="A9" s="1118"/>
      <c r="B9" s="1118"/>
      <c r="C9" s="1118"/>
      <c r="D9" s="1118"/>
      <c r="E9" s="1118"/>
      <c r="F9" s="1118"/>
      <c r="G9" s="1118"/>
      <c r="H9" s="1118"/>
      <c r="I9" s="1118"/>
      <c r="J9" s="1118"/>
      <c r="K9" s="1118"/>
    </row>
    <row r="10" spans="1:11" ht="18" customHeight="1" x14ac:dyDescent="0.25">
      <c r="A10" s="1117" t="s">
        <v>110</v>
      </c>
      <c r="B10" s="1117"/>
      <c r="C10" s="1117"/>
      <c r="D10" s="1117"/>
      <c r="E10" s="1117"/>
      <c r="F10" s="1117"/>
      <c r="G10" s="1117"/>
      <c r="H10" s="1117"/>
      <c r="I10" s="1117"/>
      <c r="J10" s="1117"/>
      <c r="K10" s="1117"/>
    </row>
    <row r="11" spans="1:11" ht="19.5" customHeight="1" thickBot="1" x14ac:dyDescent="0.3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ht="33" customHeight="1" x14ac:dyDescent="0.25">
      <c r="A12" s="773" t="s">
        <v>65</v>
      </c>
      <c r="B12" s="774"/>
      <c r="C12" s="774"/>
      <c r="D12" s="697" t="s">
        <v>41</v>
      </c>
      <c r="E12" s="698"/>
      <c r="F12" s="698"/>
      <c r="G12" s="698"/>
      <c r="H12" s="698"/>
      <c r="I12" s="698"/>
      <c r="J12" s="698"/>
      <c r="K12" s="699"/>
    </row>
    <row r="13" spans="1:11" ht="35.25" customHeight="1" x14ac:dyDescent="0.25">
      <c r="A13" s="775"/>
      <c r="B13" s="776"/>
      <c r="C13" s="776"/>
      <c r="D13" s="779" t="s">
        <v>66</v>
      </c>
      <c r="E13" s="780"/>
      <c r="F13" s="780"/>
      <c r="G13" s="653"/>
      <c r="H13" s="779" t="s">
        <v>67</v>
      </c>
      <c r="I13" s="780"/>
      <c r="J13" s="780"/>
      <c r="K13" s="653"/>
    </row>
    <row r="14" spans="1:11" ht="42.75" customHeight="1" thickBot="1" x14ac:dyDescent="0.3">
      <c r="A14" s="777"/>
      <c r="B14" s="778"/>
      <c r="C14" s="778"/>
      <c r="D14" s="23" t="s">
        <v>458</v>
      </c>
      <c r="E14" s="23" t="s">
        <v>16</v>
      </c>
      <c r="F14" s="23" t="s">
        <v>17</v>
      </c>
      <c r="G14" s="534" t="s">
        <v>7</v>
      </c>
      <c r="H14" s="23" t="s">
        <v>458</v>
      </c>
      <c r="I14" s="23" t="s">
        <v>16</v>
      </c>
      <c r="J14" s="23" t="s">
        <v>17</v>
      </c>
      <c r="K14" s="522" t="s">
        <v>7</v>
      </c>
    </row>
    <row r="15" spans="1:11" ht="15.75" customHeight="1" x14ac:dyDescent="0.25">
      <c r="A15" s="681" t="s">
        <v>68</v>
      </c>
      <c r="B15" s="682"/>
      <c r="C15" s="685" t="s">
        <v>38</v>
      </c>
      <c r="D15" s="686"/>
      <c r="E15" s="686"/>
      <c r="F15" s="686"/>
      <c r="G15" s="686"/>
      <c r="H15" s="686"/>
      <c r="I15" s="686"/>
      <c r="J15" s="686"/>
      <c r="K15" s="687"/>
    </row>
    <row r="16" spans="1:11" ht="16.5" customHeight="1" x14ac:dyDescent="0.25">
      <c r="A16" s="683"/>
      <c r="B16" s="684"/>
      <c r="C16" s="781" t="s">
        <v>369</v>
      </c>
      <c r="D16" s="782"/>
      <c r="E16" s="782"/>
      <c r="F16" s="782"/>
      <c r="G16" s="782"/>
      <c r="H16" s="782"/>
      <c r="I16" s="782"/>
      <c r="J16" s="782"/>
      <c r="K16" s="783"/>
    </row>
    <row r="17" spans="1:11" ht="18.75" customHeight="1" x14ac:dyDescent="0.25">
      <c r="A17" s="784">
        <v>1134</v>
      </c>
      <c r="B17" s="653" t="s">
        <v>1087</v>
      </c>
      <c r="C17" s="665" t="s">
        <v>72</v>
      </c>
      <c r="D17" s="666"/>
      <c r="E17" s="666"/>
      <c r="F17" s="666"/>
      <c r="G17" s="666"/>
      <c r="H17" s="666"/>
      <c r="I17" s="666"/>
      <c r="J17" s="666"/>
      <c r="K17" s="667"/>
    </row>
    <row r="18" spans="1:11" ht="63" customHeight="1" thickBot="1" x14ac:dyDescent="0.3">
      <c r="A18" s="784"/>
      <c r="B18" s="653"/>
      <c r="C18" s="785" t="s">
        <v>1083</v>
      </c>
      <c r="D18" s="786"/>
      <c r="E18" s="786"/>
      <c r="F18" s="786"/>
      <c r="G18" s="786"/>
      <c r="H18" s="786"/>
      <c r="I18" s="786"/>
      <c r="J18" s="786"/>
      <c r="K18" s="787"/>
    </row>
    <row r="19" spans="1:11" ht="60" customHeight="1" thickBot="1" x14ac:dyDescent="0.3">
      <c r="A19" s="768" t="s">
        <v>114</v>
      </c>
      <c r="B19" s="769"/>
      <c r="C19" s="530" t="s">
        <v>115</v>
      </c>
      <c r="D19" s="523">
        <v>5</v>
      </c>
      <c r="E19" s="523">
        <v>5</v>
      </c>
      <c r="F19" s="523">
        <v>5</v>
      </c>
      <c r="G19" s="523">
        <v>5</v>
      </c>
      <c r="H19" s="524"/>
      <c r="I19" s="524"/>
      <c r="J19" s="524"/>
      <c r="K19" s="525"/>
    </row>
    <row r="20" spans="1:11" ht="23.25" customHeight="1" thickBot="1" x14ac:dyDescent="0.3">
      <c r="A20" s="768" t="s">
        <v>116</v>
      </c>
      <c r="B20" s="769"/>
      <c r="C20" s="530"/>
      <c r="D20" s="526" t="s">
        <v>74</v>
      </c>
      <c r="E20" s="526" t="s">
        <v>74</v>
      </c>
      <c r="F20" s="526" t="s">
        <v>74</v>
      </c>
      <c r="G20" s="526" t="s">
        <v>74</v>
      </c>
      <c r="H20" s="94">
        <f>SUM(Aragatsot!C37:C41)</f>
        <v>11500</v>
      </c>
      <c r="I20" s="94">
        <f>SUM(Aragatsot!D37:D41)</f>
        <v>11500</v>
      </c>
      <c r="J20" s="94">
        <f>SUM(Aragatsot!E37:E41)</f>
        <v>11500</v>
      </c>
      <c r="K20" s="94">
        <f>SUM(Aragatsot!F37:F41)</f>
        <v>11500</v>
      </c>
    </row>
    <row r="21" spans="1:11" ht="27.75" customHeight="1" thickBot="1" x14ac:dyDescent="0.3">
      <c r="A21" s="768" t="s">
        <v>117</v>
      </c>
      <c r="B21" s="627"/>
      <c r="C21" s="769"/>
      <c r="D21" s="532"/>
      <c r="E21" s="532"/>
      <c r="F21" s="532"/>
      <c r="G21" s="526"/>
      <c r="H21" s="527"/>
      <c r="I21" s="527"/>
      <c r="J21" s="527"/>
      <c r="K21" s="525"/>
    </row>
    <row r="22" spans="1:11" ht="21" customHeight="1" x14ac:dyDescent="0.25">
      <c r="A22" s="770" t="s">
        <v>118</v>
      </c>
      <c r="B22" s="771"/>
      <c r="C22" s="771"/>
      <c r="D22" s="771"/>
      <c r="E22" s="771"/>
      <c r="F22" s="771"/>
      <c r="G22" s="771"/>
      <c r="H22" s="771"/>
      <c r="I22" s="771"/>
      <c r="J22" s="771"/>
      <c r="K22" s="772"/>
    </row>
    <row r="23" spans="1:11" ht="19.5" customHeight="1" thickBot="1" x14ac:dyDescent="0.3">
      <c r="A23" s="618" t="s">
        <v>363</v>
      </c>
      <c r="B23" s="619"/>
      <c r="C23" s="619"/>
      <c r="D23" s="619"/>
      <c r="E23" s="619"/>
      <c r="F23" s="619"/>
      <c r="G23" s="619"/>
      <c r="H23" s="619"/>
      <c r="I23" s="619"/>
      <c r="J23" s="619"/>
      <c r="K23" s="620"/>
    </row>
    <row r="24" spans="1:11" ht="20.25" customHeight="1" x14ac:dyDescent="0.25">
      <c r="A24" s="631" t="s">
        <v>80</v>
      </c>
      <c r="B24" s="632"/>
      <c r="C24" s="632"/>
      <c r="D24" s="632"/>
      <c r="E24" s="632"/>
      <c r="F24" s="632"/>
      <c r="G24" s="632"/>
      <c r="H24" s="633"/>
      <c r="I24" s="633"/>
      <c r="J24" s="633"/>
      <c r="K24" s="634"/>
    </row>
    <row r="25" spans="1:11" ht="18.75" customHeight="1" thickBot="1" x14ac:dyDescent="0.3">
      <c r="A25" s="635" t="s">
        <v>1170</v>
      </c>
      <c r="B25" s="636"/>
      <c r="C25" s="636"/>
      <c r="D25" s="636"/>
      <c r="E25" s="636"/>
      <c r="F25" s="636"/>
      <c r="G25" s="636"/>
      <c r="H25" s="637"/>
      <c r="I25" s="637"/>
      <c r="J25" s="637"/>
      <c r="K25" s="638"/>
    </row>
    <row r="26" spans="1:11" ht="30" customHeight="1" x14ac:dyDescent="0.25">
      <c r="A26" s="631" t="s">
        <v>81</v>
      </c>
      <c r="B26" s="632"/>
      <c r="C26" s="632"/>
      <c r="D26" s="632"/>
      <c r="E26" s="632"/>
      <c r="F26" s="632"/>
      <c r="G26" s="632"/>
      <c r="H26" s="633"/>
      <c r="I26" s="633"/>
      <c r="J26" s="633"/>
      <c r="K26" s="634"/>
    </row>
    <row r="27" spans="1:11" ht="35.25" customHeight="1" thickBot="1" x14ac:dyDescent="0.3">
      <c r="A27" s="635" t="s">
        <v>1171</v>
      </c>
      <c r="B27" s="636"/>
      <c r="C27" s="636"/>
      <c r="D27" s="636"/>
      <c r="E27" s="636"/>
      <c r="F27" s="636"/>
      <c r="G27" s="636"/>
      <c r="H27" s="637"/>
      <c r="I27" s="637"/>
      <c r="J27" s="637"/>
      <c r="K27" s="638"/>
    </row>
    <row r="28" spans="1:11" ht="15.75" customHeight="1" x14ac:dyDescent="0.25">
      <c r="A28" s="681" t="s">
        <v>68</v>
      </c>
      <c r="B28" s="682"/>
      <c r="C28" s="685" t="s">
        <v>38</v>
      </c>
      <c r="D28" s="686"/>
      <c r="E28" s="686"/>
      <c r="F28" s="686"/>
      <c r="G28" s="686"/>
      <c r="H28" s="686"/>
      <c r="I28" s="686"/>
      <c r="J28" s="686"/>
      <c r="K28" s="687"/>
    </row>
    <row r="29" spans="1:11" ht="16.5" customHeight="1" x14ac:dyDescent="0.25">
      <c r="A29" s="683"/>
      <c r="B29" s="684"/>
      <c r="C29" s="781" t="s">
        <v>1189</v>
      </c>
      <c r="D29" s="782"/>
      <c r="E29" s="782"/>
      <c r="F29" s="782"/>
      <c r="G29" s="782"/>
      <c r="H29" s="782"/>
      <c r="I29" s="782"/>
      <c r="J29" s="782"/>
      <c r="K29" s="783"/>
    </row>
    <row r="30" spans="1:11" ht="18.75" customHeight="1" x14ac:dyDescent="0.25">
      <c r="A30" s="784">
        <v>1134</v>
      </c>
      <c r="B30" s="653" t="s">
        <v>1191</v>
      </c>
      <c r="C30" s="665" t="s">
        <v>72</v>
      </c>
      <c r="D30" s="666"/>
      <c r="E30" s="666"/>
      <c r="F30" s="666"/>
      <c r="G30" s="666"/>
      <c r="H30" s="666"/>
      <c r="I30" s="666"/>
      <c r="J30" s="666"/>
      <c r="K30" s="667"/>
    </row>
    <row r="31" spans="1:11" ht="63" customHeight="1" thickBot="1" x14ac:dyDescent="0.3">
      <c r="A31" s="784"/>
      <c r="B31" s="653"/>
      <c r="C31" s="785" t="s">
        <v>1190</v>
      </c>
      <c r="D31" s="786"/>
      <c r="E31" s="786"/>
      <c r="F31" s="786"/>
      <c r="G31" s="786"/>
      <c r="H31" s="786"/>
      <c r="I31" s="786"/>
      <c r="J31" s="786"/>
      <c r="K31" s="787"/>
    </row>
    <row r="32" spans="1:11" ht="60" customHeight="1" thickBot="1" x14ac:dyDescent="0.3">
      <c r="A32" s="768" t="s">
        <v>114</v>
      </c>
      <c r="B32" s="769"/>
      <c r="C32" s="530" t="s">
        <v>1188</v>
      </c>
      <c r="D32" s="523">
        <v>1</v>
      </c>
      <c r="E32" s="523">
        <v>1</v>
      </c>
      <c r="F32" s="523">
        <v>1</v>
      </c>
      <c r="G32" s="523">
        <v>1</v>
      </c>
      <c r="H32" s="524"/>
      <c r="I32" s="524"/>
      <c r="J32" s="524"/>
      <c r="K32" s="525"/>
    </row>
    <row r="33" spans="1:11" ht="23.25" customHeight="1" thickBot="1" x14ac:dyDescent="0.3">
      <c r="A33" s="768" t="s">
        <v>116</v>
      </c>
      <c r="B33" s="769"/>
      <c r="C33" s="530"/>
      <c r="D33" s="526" t="s">
        <v>74</v>
      </c>
      <c r="E33" s="526" t="s">
        <v>74</v>
      </c>
      <c r="F33" s="526" t="s">
        <v>74</v>
      </c>
      <c r="G33" s="526" t="s">
        <v>74</v>
      </c>
      <c r="H33" s="94">
        <f>Aragatsot!C50</f>
        <v>43092.1</v>
      </c>
      <c r="I33" s="94">
        <f>Aragatsot!D50</f>
        <v>43092.1</v>
      </c>
      <c r="J33" s="94">
        <f>Aragatsot!E50</f>
        <v>43092.1</v>
      </c>
      <c r="K33" s="94">
        <f>Aragatsot!F50</f>
        <v>43092.1</v>
      </c>
    </row>
    <row r="34" spans="1:11" ht="27.75" customHeight="1" thickBot="1" x14ac:dyDescent="0.3">
      <c r="A34" s="768" t="s">
        <v>117</v>
      </c>
      <c r="B34" s="627"/>
      <c r="C34" s="769"/>
      <c r="D34" s="532"/>
      <c r="E34" s="532"/>
      <c r="F34" s="532"/>
      <c r="G34" s="526"/>
      <c r="H34" s="527"/>
      <c r="I34" s="527"/>
      <c r="J34" s="527"/>
      <c r="K34" s="525"/>
    </row>
    <row r="35" spans="1:11" ht="21" customHeight="1" x14ac:dyDescent="0.25">
      <c r="A35" s="770" t="s">
        <v>118</v>
      </c>
      <c r="B35" s="771"/>
      <c r="C35" s="771"/>
      <c r="D35" s="771"/>
      <c r="E35" s="771"/>
      <c r="F35" s="771"/>
      <c r="G35" s="771"/>
      <c r="H35" s="771"/>
      <c r="I35" s="771"/>
      <c r="J35" s="771"/>
      <c r="K35" s="772"/>
    </row>
    <row r="36" spans="1:11" ht="19.5" customHeight="1" thickBot="1" x14ac:dyDescent="0.3">
      <c r="A36" s="618" t="s">
        <v>363</v>
      </c>
      <c r="B36" s="619"/>
      <c r="C36" s="619"/>
      <c r="D36" s="619"/>
      <c r="E36" s="619"/>
      <c r="F36" s="619"/>
      <c r="G36" s="619"/>
      <c r="H36" s="619"/>
      <c r="I36" s="619"/>
      <c r="J36" s="619"/>
      <c r="K36" s="620"/>
    </row>
    <row r="37" spans="1:11" ht="20.25" customHeight="1" x14ac:dyDescent="0.25">
      <c r="A37" s="631" t="s">
        <v>80</v>
      </c>
      <c r="B37" s="632"/>
      <c r="C37" s="632"/>
      <c r="D37" s="632"/>
      <c r="E37" s="632"/>
      <c r="F37" s="632"/>
      <c r="G37" s="632"/>
      <c r="H37" s="633"/>
      <c r="I37" s="633"/>
      <c r="J37" s="633"/>
      <c r="K37" s="634"/>
    </row>
    <row r="38" spans="1:11" ht="18.75" customHeight="1" thickBot="1" x14ac:dyDescent="0.3">
      <c r="A38" s="635" t="s">
        <v>1170</v>
      </c>
      <c r="B38" s="636"/>
      <c r="C38" s="636"/>
      <c r="D38" s="636"/>
      <c r="E38" s="636"/>
      <c r="F38" s="636"/>
      <c r="G38" s="636"/>
      <c r="H38" s="637"/>
      <c r="I38" s="637"/>
      <c r="J38" s="637"/>
      <c r="K38" s="638"/>
    </row>
    <row r="39" spans="1:11" ht="30" customHeight="1" x14ac:dyDescent="0.25">
      <c r="A39" s="631" t="s">
        <v>81</v>
      </c>
      <c r="B39" s="632"/>
      <c r="C39" s="632"/>
      <c r="D39" s="632"/>
      <c r="E39" s="632"/>
      <c r="F39" s="632"/>
      <c r="G39" s="632"/>
      <c r="H39" s="633"/>
      <c r="I39" s="633"/>
      <c r="J39" s="633"/>
      <c r="K39" s="634"/>
    </row>
    <row r="40" spans="1:11" ht="35.25" customHeight="1" thickBot="1" x14ac:dyDescent="0.3">
      <c r="A40" s="635" t="s">
        <v>1171</v>
      </c>
      <c r="B40" s="636"/>
      <c r="C40" s="636"/>
      <c r="D40" s="636"/>
      <c r="E40" s="636"/>
      <c r="F40" s="636"/>
      <c r="G40" s="636"/>
      <c r="H40" s="637"/>
      <c r="I40" s="637"/>
      <c r="J40" s="637"/>
      <c r="K40" s="638"/>
    </row>
    <row r="41" spans="1:11" ht="26.25" customHeight="1" x14ac:dyDescent="0.25">
      <c r="A41" s="119"/>
      <c r="B41" s="119"/>
      <c r="C41" s="119"/>
      <c r="D41" s="119"/>
      <c r="E41" s="119"/>
      <c r="F41" s="119"/>
      <c r="G41" s="119"/>
      <c r="H41" s="119"/>
      <c r="I41" s="119"/>
      <c r="J41" s="119"/>
      <c r="K41" s="119"/>
    </row>
    <row r="43" spans="1:11" ht="16.5" x14ac:dyDescent="0.25">
      <c r="A43" s="1131" t="s">
        <v>64</v>
      </c>
      <c r="B43" s="1131"/>
      <c r="C43" s="1131"/>
      <c r="D43" s="1131"/>
      <c r="E43" s="1131"/>
      <c r="F43" s="1131"/>
      <c r="G43" s="1131"/>
      <c r="H43" s="1131"/>
      <c r="I43" s="1131"/>
      <c r="J43" s="1131"/>
      <c r="K43" s="1131"/>
    </row>
    <row r="44" spans="1:11" ht="17.25" thickBot="1" x14ac:dyDescent="0.3">
      <c r="A44" s="1132"/>
      <c r="B44" s="1132"/>
      <c r="C44" s="1132"/>
      <c r="D44" s="1132"/>
      <c r="E44" s="1132"/>
      <c r="F44" s="1132"/>
      <c r="G44" s="1132"/>
      <c r="H44" s="1132"/>
      <c r="I44" s="1132"/>
      <c r="J44" s="1132"/>
      <c r="K44" s="1132"/>
    </row>
    <row r="45" spans="1:11" ht="31.5" customHeight="1" x14ac:dyDescent="0.25">
      <c r="A45" s="1133" t="s">
        <v>65</v>
      </c>
      <c r="B45" s="1134"/>
      <c r="C45" s="1135"/>
      <c r="D45" s="728" t="s">
        <v>41</v>
      </c>
      <c r="E45" s="728"/>
      <c r="F45" s="728"/>
      <c r="G45" s="728"/>
      <c r="H45" s="728"/>
      <c r="I45" s="728"/>
      <c r="J45" s="728"/>
      <c r="K45" s="728"/>
    </row>
    <row r="46" spans="1:11" ht="16.5" x14ac:dyDescent="0.25">
      <c r="A46" s="1136"/>
      <c r="B46" s="1137"/>
      <c r="C46" s="1138"/>
      <c r="D46" s="1139" t="s">
        <v>66</v>
      </c>
      <c r="E46" s="1139"/>
      <c r="F46" s="1139"/>
      <c r="G46" s="1139"/>
      <c r="H46" s="1139" t="s">
        <v>67</v>
      </c>
      <c r="I46" s="1139"/>
      <c r="J46" s="1139"/>
      <c r="K46" s="1139"/>
    </row>
    <row r="47" spans="1:11" ht="33.75" thickBot="1" x14ac:dyDescent="0.3">
      <c r="A47" s="1140"/>
      <c r="B47" s="1141"/>
      <c r="C47" s="1142"/>
      <c r="D47" s="23" t="s">
        <v>458</v>
      </c>
      <c r="E47" s="23" t="s">
        <v>16</v>
      </c>
      <c r="F47" s="23" t="s">
        <v>17</v>
      </c>
      <c r="G47" s="1143" t="s">
        <v>7</v>
      </c>
      <c r="H47" s="23" t="s">
        <v>458</v>
      </c>
      <c r="I47" s="23" t="s">
        <v>16</v>
      </c>
      <c r="J47" s="23" t="s">
        <v>17</v>
      </c>
      <c r="K47" s="1144" t="s">
        <v>7</v>
      </c>
    </row>
    <row r="48" spans="1:11" ht="16.5" x14ac:dyDescent="0.25">
      <c r="A48" s="1145" t="s">
        <v>68</v>
      </c>
      <c r="B48" s="1146"/>
      <c r="C48" s="1147" t="s">
        <v>38</v>
      </c>
      <c r="D48" s="1148"/>
      <c r="E48" s="1148"/>
      <c r="F48" s="1148"/>
      <c r="G48" s="1148"/>
      <c r="H48" s="1148"/>
      <c r="I48" s="1148"/>
      <c r="J48" s="1148"/>
      <c r="K48" s="1149"/>
    </row>
    <row r="49" spans="1:15" ht="16.5" x14ac:dyDescent="0.25">
      <c r="A49" s="1150"/>
      <c r="B49" s="1151"/>
      <c r="C49" s="1266" t="s">
        <v>69</v>
      </c>
      <c r="D49" s="1267"/>
      <c r="E49" s="1267"/>
      <c r="F49" s="1267"/>
      <c r="G49" s="1267"/>
      <c r="H49" s="1267"/>
      <c r="I49" s="1267"/>
      <c r="J49" s="1267"/>
      <c r="K49" s="1268"/>
    </row>
    <row r="50" spans="1:15" ht="16.5" x14ac:dyDescent="0.25">
      <c r="A50" s="784">
        <v>1146</v>
      </c>
      <c r="B50" s="1155" t="s">
        <v>1085</v>
      </c>
      <c r="C50" s="1156" t="s">
        <v>72</v>
      </c>
      <c r="D50" s="1157"/>
      <c r="E50" s="1157"/>
      <c r="F50" s="1157"/>
      <c r="G50" s="1158"/>
      <c r="H50" s="1158"/>
      <c r="I50" s="1158"/>
      <c r="J50" s="1158"/>
      <c r="K50" s="1159"/>
    </row>
    <row r="51" spans="1:15" ht="42" customHeight="1" x14ac:dyDescent="0.25">
      <c r="A51" s="784"/>
      <c r="B51" s="1155"/>
      <c r="C51" s="1160" t="s">
        <v>202</v>
      </c>
      <c r="D51" s="1161"/>
      <c r="E51" s="1161"/>
      <c r="F51" s="1161"/>
      <c r="G51" s="1161"/>
      <c r="H51" s="1161"/>
      <c r="I51" s="1161"/>
      <c r="J51" s="1161"/>
      <c r="K51" s="1162"/>
    </row>
    <row r="52" spans="1:15" ht="17.25" thickBot="1" x14ac:dyDescent="0.3">
      <c r="A52" s="1163" t="s">
        <v>73</v>
      </c>
      <c r="B52" s="1164"/>
      <c r="C52" s="1165"/>
      <c r="D52" s="1166" t="s">
        <v>74</v>
      </c>
      <c r="E52" s="1166" t="s">
        <v>74</v>
      </c>
      <c r="F52" s="1166" t="s">
        <v>74</v>
      </c>
      <c r="G52" s="1166" t="s">
        <v>74</v>
      </c>
      <c r="H52" s="1167">
        <f>SUM(Aragatsot!C30:C32,Aragatsot!C15:C20)</f>
        <v>87250</v>
      </c>
      <c r="I52" s="1167">
        <f>SUM(Aragatsot!D30:D32,Aragatsot!D15:D20)</f>
        <v>343000</v>
      </c>
      <c r="J52" s="1167">
        <f>SUM(Aragatsot!E30:E32,Aragatsot!E15:E20)</f>
        <v>383000</v>
      </c>
      <c r="K52" s="1167">
        <f>SUM(Aragatsot!F30:F32,Aragatsot!F15:F20)</f>
        <v>383000</v>
      </c>
      <c r="M52" s="1269"/>
      <c r="O52" s="1269"/>
    </row>
    <row r="53" spans="1:15" ht="20.25" customHeight="1" x14ac:dyDescent="0.25">
      <c r="A53" s="1168" t="s">
        <v>75</v>
      </c>
      <c r="B53" s="1169"/>
      <c r="C53" s="1169"/>
      <c r="D53" s="1169"/>
      <c r="E53" s="1169"/>
      <c r="F53" s="1169"/>
      <c r="G53" s="1169"/>
      <c r="H53" s="1169"/>
      <c r="I53" s="1170"/>
      <c r="J53" s="1170"/>
      <c r="K53" s="1171"/>
    </row>
    <row r="54" spans="1:15" ht="26.25" customHeight="1" thickBot="1" x14ac:dyDescent="0.3">
      <c r="A54" s="1172" t="s">
        <v>901</v>
      </c>
      <c r="B54" s="1173"/>
      <c r="C54" s="1173"/>
      <c r="D54" s="1173"/>
      <c r="E54" s="1173"/>
      <c r="F54" s="1173"/>
      <c r="G54" s="1173"/>
      <c r="H54" s="1173"/>
      <c r="I54" s="1173"/>
      <c r="J54" s="1173"/>
      <c r="K54" s="1174"/>
    </row>
    <row r="55" spans="1:15" ht="27.75" customHeight="1" thickBot="1" x14ac:dyDescent="0.3">
      <c r="A55" s="1175" t="s">
        <v>76</v>
      </c>
      <c r="B55" s="1176"/>
      <c r="C55" s="1176"/>
      <c r="D55" s="1176"/>
      <c r="E55" s="1176"/>
      <c r="F55" s="1176"/>
      <c r="G55" s="1176"/>
      <c r="H55" s="1176"/>
      <c r="I55" s="1176"/>
      <c r="J55" s="1176"/>
      <c r="K55" s="1177"/>
    </row>
    <row r="56" spans="1:15" ht="56.25" customHeight="1" thickBot="1" x14ac:dyDescent="0.3">
      <c r="A56" s="1178" t="s">
        <v>77</v>
      </c>
      <c r="B56" s="1179"/>
      <c r="C56" s="1180" t="s">
        <v>365</v>
      </c>
      <c r="D56" s="1181"/>
      <c r="E56" s="1181"/>
      <c r="F56" s="1181"/>
      <c r="G56" s="1181"/>
      <c r="H56" s="1181"/>
      <c r="I56" s="1181"/>
      <c r="J56" s="1181"/>
      <c r="K56" s="1182"/>
    </row>
    <row r="57" spans="1:15" ht="46.5" customHeight="1" thickBot="1" x14ac:dyDescent="0.3">
      <c r="A57" s="1183" t="s">
        <v>79</v>
      </c>
      <c r="B57" s="1184"/>
      <c r="C57" s="1185"/>
      <c r="D57" s="1185"/>
      <c r="E57" s="1185"/>
      <c r="F57" s="1185"/>
      <c r="G57" s="1185"/>
      <c r="H57" s="1185"/>
      <c r="I57" s="1185"/>
      <c r="J57" s="1185"/>
      <c r="K57" s="1186"/>
    </row>
    <row r="58" spans="1:15" ht="16.5" x14ac:dyDescent="0.25">
      <c r="A58" s="1187" t="s">
        <v>80</v>
      </c>
      <c r="B58" s="1188"/>
      <c r="C58" s="1188"/>
      <c r="D58" s="1188"/>
      <c r="E58" s="1188"/>
      <c r="F58" s="1188"/>
      <c r="G58" s="1188"/>
      <c r="H58" s="1189"/>
      <c r="I58" s="1189"/>
      <c r="J58" s="1189"/>
      <c r="K58" s="1190"/>
    </row>
    <row r="59" spans="1:15" ht="17.25" thickBot="1" x14ac:dyDescent="0.3">
      <c r="A59" s="1191" t="s">
        <v>1172</v>
      </c>
      <c r="B59" s="1192"/>
      <c r="C59" s="1192"/>
      <c r="D59" s="1192"/>
      <c r="E59" s="1192"/>
      <c r="F59" s="1192"/>
      <c r="G59" s="1192"/>
      <c r="H59" s="1193"/>
      <c r="I59" s="1193"/>
      <c r="J59" s="1193"/>
      <c r="K59" s="1194"/>
    </row>
    <row r="60" spans="1:15" ht="16.5" x14ac:dyDescent="0.25">
      <c r="A60" s="1187" t="s">
        <v>81</v>
      </c>
      <c r="B60" s="1188"/>
      <c r="C60" s="1188"/>
      <c r="D60" s="1188"/>
      <c r="E60" s="1188"/>
      <c r="F60" s="1188"/>
      <c r="G60" s="1188"/>
      <c r="H60" s="1189"/>
      <c r="I60" s="1189"/>
      <c r="J60" s="1189"/>
      <c r="K60" s="1190"/>
    </row>
    <row r="61" spans="1:15" s="123" customFormat="1" ht="16.5" customHeight="1" thickBot="1" x14ac:dyDescent="0.3">
      <c r="A61" s="1191" t="s">
        <v>1173</v>
      </c>
      <c r="B61" s="1192"/>
      <c r="C61" s="1192"/>
      <c r="D61" s="1192"/>
      <c r="E61" s="1192"/>
      <c r="F61" s="1192"/>
      <c r="G61" s="1192"/>
      <c r="H61" s="1193"/>
      <c r="I61" s="1193"/>
      <c r="J61" s="1193"/>
      <c r="K61" s="1194"/>
    </row>
    <row r="62" spans="1:15" s="123" customFormat="1" ht="16.5" customHeight="1" x14ac:dyDescent="0.25">
      <c r="A62" s="681" t="s">
        <v>68</v>
      </c>
      <c r="B62" s="682"/>
      <c r="C62" s="685" t="s">
        <v>38</v>
      </c>
      <c r="D62" s="686"/>
      <c r="E62" s="686"/>
      <c r="F62" s="686"/>
      <c r="G62" s="686"/>
      <c r="H62" s="686"/>
      <c r="I62" s="686"/>
      <c r="J62" s="686"/>
      <c r="K62" s="687"/>
    </row>
    <row r="63" spans="1:15" s="123" customFormat="1" ht="21.75" customHeight="1" x14ac:dyDescent="0.25">
      <c r="A63" s="683"/>
      <c r="B63" s="684"/>
      <c r="C63" s="781" t="s">
        <v>82</v>
      </c>
      <c r="D63" s="782"/>
      <c r="E63" s="782"/>
      <c r="F63" s="782"/>
      <c r="G63" s="782"/>
      <c r="H63" s="782"/>
      <c r="I63" s="782"/>
      <c r="J63" s="782"/>
      <c r="K63" s="783"/>
    </row>
    <row r="64" spans="1:15" s="123" customFormat="1" ht="16.5" customHeight="1" x14ac:dyDescent="0.25">
      <c r="A64" s="784">
        <v>1168</v>
      </c>
      <c r="B64" s="653" t="s">
        <v>1086</v>
      </c>
      <c r="C64" s="665" t="s">
        <v>72</v>
      </c>
      <c r="D64" s="666"/>
      <c r="E64" s="666"/>
      <c r="F64" s="666"/>
      <c r="G64" s="666"/>
      <c r="H64" s="666"/>
      <c r="I64" s="666"/>
      <c r="J64" s="666"/>
      <c r="K64" s="667"/>
    </row>
    <row r="65" spans="1:11" s="123" customFormat="1" ht="16.5" customHeight="1" x14ac:dyDescent="0.25">
      <c r="A65" s="784"/>
      <c r="B65" s="653"/>
      <c r="C65" s="668" t="s">
        <v>200</v>
      </c>
      <c r="D65" s="669"/>
      <c r="E65" s="669"/>
      <c r="F65" s="669"/>
      <c r="G65" s="669"/>
      <c r="H65" s="669"/>
      <c r="I65" s="669"/>
      <c r="J65" s="669"/>
      <c r="K65" s="670"/>
    </row>
    <row r="66" spans="1:11" s="123" customFormat="1" ht="27" customHeight="1" thickBot="1" x14ac:dyDescent="0.3">
      <c r="A66" s="613" t="s">
        <v>73</v>
      </c>
      <c r="B66" s="614"/>
      <c r="C66" s="35"/>
      <c r="D66" s="529" t="s">
        <v>74</v>
      </c>
      <c r="E66" s="529" t="s">
        <v>74</v>
      </c>
      <c r="F66" s="529" t="s">
        <v>74</v>
      </c>
      <c r="G66" s="529" t="s">
        <v>74</v>
      </c>
      <c r="H66" s="37">
        <f>SUM(Aragatsot!C12,Aragatsot!C21,Aragatsot!C33,Aragatsot!C42:C47)</f>
        <v>19615.075000000001</v>
      </c>
      <c r="I66" s="37">
        <f>SUM(Aragatsot!D12,Aragatsot!D21,Aragatsot!D33,Aragatsot!D42:D47)</f>
        <v>66460.3</v>
      </c>
      <c r="J66" s="37">
        <f>SUM(Aragatsot!E12,Aragatsot!E21,Aragatsot!E33,Aragatsot!E42:E47)</f>
        <v>66460.3</v>
      </c>
      <c r="K66" s="37">
        <f>SUM(Aragatsot!F12,Aragatsot!F21,Aragatsot!F33,Aragatsot!F42:F47)</f>
        <v>66460.3</v>
      </c>
    </row>
    <row r="67" spans="1:11" s="123" customFormat="1" ht="28.5" customHeight="1" x14ac:dyDescent="0.25">
      <c r="A67" s="615" t="s">
        <v>75</v>
      </c>
      <c r="B67" s="616"/>
      <c r="C67" s="616"/>
      <c r="D67" s="616"/>
      <c r="E67" s="616"/>
      <c r="F67" s="616"/>
      <c r="G67" s="616"/>
      <c r="H67" s="616"/>
      <c r="I67" s="616"/>
      <c r="J67" s="616"/>
      <c r="K67" s="617"/>
    </row>
    <row r="68" spans="1:11" s="123" customFormat="1" ht="31.5" customHeight="1" thickBot="1" x14ac:dyDescent="0.3">
      <c r="A68" s="618" t="s">
        <v>899</v>
      </c>
      <c r="B68" s="619"/>
      <c r="C68" s="619"/>
      <c r="D68" s="619"/>
      <c r="E68" s="619"/>
      <c r="F68" s="619"/>
      <c r="G68" s="619"/>
      <c r="H68" s="619"/>
      <c r="I68" s="619"/>
      <c r="J68" s="619"/>
      <c r="K68" s="620"/>
    </row>
    <row r="69" spans="1:11" s="123" customFormat="1" ht="30" customHeight="1" thickBot="1" x14ac:dyDescent="0.3">
      <c r="A69" s="621" t="s">
        <v>76</v>
      </c>
      <c r="B69" s="622"/>
      <c r="C69" s="622"/>
      <c r="D69" s="622"/>
      <c r="E69" s="622"/>
      <c r="F69" s="622"/>
      <c r="G69" s="622"/>
      <c r="H69" s="622"/>
      <c r="I69" s="622"/>
      <c r="J69" s="622"/>
      <c r="K69" s="623"/>
    </row>
    <row r="70" spans="1:11" s="123" customFormat="1" ht="94.5" customHeight="1" thickBot="1" x14ac:dyDescent="0.3">
      <c r="A70" s="624" t="s">
        <v>77</v>
      </c>
      <c r="B70" s="625"/>
      <c r="C70" s="626" t="s">
        <v>85</v>
      </c>
      <c r="D70" s="627"/>
      <c r="E70" s="627"/>
      <c r="F70" s="627"/>
      <c r="G70" s="627"/>
      <c r="H70" s="627"/>
      <c r="I70" s="627"/>
      <c r="J70" s="627"/>
      <c r="K70" s="628"/>
    </row>
    <row r="71" spans="1:11" s="123" customFormat="1" ht="52.5" customHeight="1" thickBot="1" x14ac:dyDescent="0.3">
      <c r="A71" s="629" t="s">
        <v>79</v>
      </c>
      <c r="B71" s="630"/>
      <c r="C71" s="38"/>
      <c r="D71" s="38"/>
      <c r="E71" s="38"/>
      <c r="F71" s="38"/>
      <c r="G71" s="38"/>
      <c r="H71" s="38"/>
      <c r="I71" s="38"/>
      <c r="J71" s="38"/>
      <c r="K71" s="39"/>
    </row>
    <row r="72" spans="1:11" s="123" customFormat="1" ht="29.25" customHeight="1" x14ac:dyDescent="0.25">
      <c r="A72" s="631" t="s">
        <v>80</v>
      </c>
      <c r="B72" s="632"/>
      <c r="C72" s="632"/>
      <c r="D72" s="632"/>
      <c r="E72" s="632"/>
      <c r="F72" s="632"/>
      <c r="G72" s="632"/>
      <c r="H72" s="633"/>
      <c r="I72" s="633"/>
      <c r="J72" s="633"/>
      <c r="K72" s="634"/>
    </row>
    <row r="73" spans="1:11" s="123" customFormat="1" ht="31.5" customHeight="1" thickBot="1" x14ac:dyDescent="0.3">
      <c r="A73" s="635" t="s">
        <v>1174</v>
      </c>
      <c r="B73" s="636"/>
      <c r="C73" s="636"/>
      <c r="D73" s="636"/>
      <c r="E73" s="636"/>
      <c r="F73" s="636"/>
      <c r="G73" s="636"/>
      <c r="H73" s="637"/>
      <c r="I73" s="637"/>
      <c r="J73" s="637"/>
      <c r="K73" s="638"/>
    </row>
    <row r="74" spans="1:11" s="123" customFormat="1" ht="35.25" customHeight="1" x14ac:dyDescent="0.25">
      <c r="A74" s="631" t="s">
        <v>81</v>
      </c>
      <c r="B74" s="632"/>
      <c r="C74" s="632"/>
      <c r="D74" s="632"/>
      <c r="E74" s="632"/>
      <c r="F74" s="632"/>
      <c r="G74" s="632"/>
      <c r="H74" s="633"/>
      <c r="I74" s="633"/>
      <c r="J74" s="633"/>
      <c r="K74" s="634"/>
    </row>
    <row r="75" spans="1:11" s="123" customFormat="1" ht="33" customHeight="1" thickBot="1" x14ac:dyDescent="0.3">
      <c r="A75" s="635" t="s">
        <v>1175</v>
      </c>
      <c r="B75" s="636"/>
      <c r="C75" s="636"/>
      <c r="D75" s="636"/>
      <c r="E75" s="636"/>
      <c r="F75" s="636"/>
      <c r="G75" s="636"/>
      <c r="H75" s="637"/>
      <c r="I75" s="637"/>
      <c r="J75" s="637"/>
      <c r="K75" s="638"/>
    </row>
    <row r="76" spans="1:11" s="123" customFormat="1" ht="16.5" customHeight="1" x14ac:dyDescent="0.25">
      <c r="A76" s="1270"/>
      <c r="B76" s="1158"/>
      <c r="C76" s="1158"/>
      <c r="D76" s="1158"/>
      <c r="E76" s="1158"/>
      <c r="F76" s="1158"/>
      <c r="G76" s="1158"/>
      <c r="H76" s="1158"/>
      <c r="I76" s="1158"/>
      <c r="J76" s="1158"/>
      <c r="K76" s="1159"/>
    </row>
    <row r="77" spans="1:11" s="123" customFormat="1" ht="16.5" customHeight="1" thickBot="1" x14ac:dyDescent="0.3">
      <c r="A77" s="1270"/>
      <c r="B77" s="1158"/>
      <c r="C77" s="1158"/>
      <c r="D77" s="1158"/>
      <c r="E77" s="1158"/>
      <c r="F77" s="1158"/>
      <c r="G77" s="1158"/>
      <c r="H77" s="1158"/>
      <c r="I77" s="1158"/>
      <c r="J77" s="1158"/>
      <c r="K77" s="1159"/>
    </row>
    <row r="78" spans="1:11" s="123" customFormat="1" ht="22.5" customHeight="1" x14ac:dyDescent="0.3">
      <c r="A78" s="1218" t="s">
        <v>130</v>
      </c>
      <c r="B78" s="1271"/>
      <c r="C78" s="1271"/>
      <c r="D78" s="1271"/>
      <c r="E78" s="1271"/>
      <c r="F78" s="1271"/>
      <c r="G78" s="1271"/>
      <c r="H78" s="1271"/>
      <c r="I78" s="1271"/>
      <c r="J78" s="1271"/>
      <c r="K78" s="1219"/>
    </row>
    <row r="79" spans="1:11" s="123" customFormat="1" ht="16.5" customHeight="1" thickBot="1" x14ac:dyDescent="0.35">
      <c r="A79" s="1122" t="s">
        <v>131</v>
      </c>
      <c r="B79" s="1123"/>
      <c r="C79" s="1123"/>
      <c r="D79" s="1197"/>
      <c r="E79" s="1197"/>
      <c r="F79" s="1197"/>
      <c r="G79" s="1197"/>
      <c r="H79" s="1197"/>
      <c r="I79" s="1197"/>
      <c r="J79" s="1197"/>
      <c r="K79" s="1213"/>
    </row>
    <row r="80" spans="1:11" s="123" customFormat="1" ht="24" customHeight="1" x14ac:dyDescent="0.25">
      <c r="A80" s="1272" t="s">
        <v>65</v>
      </c>
      <c r="B80" s="1273"/>
      <c r="C80" s="1273"/>
      <c r="D80" s="728" t="s">
        <v>41</v>
      </c>
      <c r="E80" s="728"/>
      <c r="F80" s="728"/>
      <c r="G80" s="728"/>
      <c r="H80" s="728"/>
      <c r="I80" s="728"/>
      <c r="J80" s="728"/>
      <c r="K80" s="728"/>
    </row>
    <row r="81" spans="1:11" s="123" customFormat="1" ht="21" customHeight="1" x14ac:dyDescent="0.25">
      <c r="A81" s="1274"/>
      <c r="B81" s="1201"/>
      <c r="C81" s="1201"/>
      <c r="D81" s="1202" t="s">
        <v>132</v>
      </c>
      <c r="E81" s="1202"/>
      <c r="F81" s="1202"/>
      <c r="G81" s="1202"/>
      <c r="H81" s="1202" t="s">
        <v>133</v>
      </c>
      <c r="I81" s="1202"/>
      <c r="J81" s="1202"/>
      <c r="K81" s="1202"/>
    </row>
    <row r="82" spans="1:11" s="123" customFormat="1" ht="52.5" customHeight="1" thickBot="1" x14ac:dyDescent="0.3">
      <c r="A82" s="1275"/>
      <c r="B82" s="1276"/>
      <c r="C82" s="1277"/>
      <c r="D82" s="23" t="s">
        <v>458</v>
      </c>
      <c r="E82" s="23" t="s">
        <v>16</v>
      </c>
      <c r="F82" s="23" t="s">
        <v>17</v>
      </c>
      <c r="G82" s="23" t="s">
        <v>7</v>
      </c>
      <c r="H82" s="23" t="s">
        <v>458</v>
      </c>
      <c r="I82" s="23" t="s">
        <v>16</v>
      </c>
      <c r="J82" s="23" t="s">
        <v>17</v>
      </c>
      <c r="K82" s="23" t="s">
        <v>7</v>
      </c>
    </row>
    <row r="83" spans="1:11" s="123" customFormat="1" ht="16.5" x14ac:dyDescent="0.3">
      <c r="A83" s="1278" t="s">
        <v>68</v>
      </c>
      <c r="B83" s="1279"/>
      <c r="C83" s="1280" t="s">
        <v>38</v>
      </c>
      <c r="D83" s="1281"/>
      <c r="E83" s="1281"/>
      <c r="F83" s="1281"/>
      <c r="G83" s="1281"/>
      <c r="H83" s="1281"/>
      <c r="I83" s="1281"/>
      <c r="J83" s="1281"/>
      <c r="K83" s="1282"/>
    </row>
    <row r="84" spans="1:11" s="123" customFormat="1" ht="16.5" x14ac:dyDescent="0.3">
      <c r="A84" s="1206"/>
      <c r="B84" s="1207"/>
      <c r="C84" s="1211" t="s">
        <v>137</v>
      </c>
      <c r="D84" s="1197"/>
      <c r="E84" s="1197"/>
      <c r="F84" s="1197"/>
      <c r="G84" s="1212"/>
      <c r="H84" s="1212"/>
      <c r="I84" s="1212"/>
      <c r="J84" s="1212"/>
      <c r="K84" s="1213"/>
    </row>
    <row r="85" spans="1:11" s="123" customFormat="1" ht="17.25" thickBot="1" x14ac:dyDescent="0.35">
      <c r="A85" s="1214"/>
      <c r="B85" s="1215"/>
      <c r="C85" s="1208" t="s">
        <v>89</v>
      </c>
      <c r="D85" s="1209"/>
      <c r="E85" s="1209"/>
      <c r="F85" s="1209"/>
      <c r="G85" s="1216"/>
      <c r="H85" s="1216"/>
      <c r="I85" s="1216"/>
      <c r="J85" s="1216"/>
      <c r="K85" s="1210"/>
    </row>
    <row r="86" spans="1:11" s="123" customFormat="1" ht="17.25" thickBot="1" x14ac:dyDescent="0.35">
      <c r="A86" s="1217">
        <v>1047</v>
      </c>
      <c r="B86" s="430" t="s">
        <v>91</v>
      </c>
      <c r="C86" s="1122" t="s">
        <v>137</v>
      </c>
      <c r="D86" s="1123"/>
      <c r="E86" s="1123"/>
      <c r="F86" s="1123"/>
      <c r="G86" s="1123"/>
      <c r="H86" s="1123"/>
      <c r="I86" s="1123"/>
      <c r="J86" s="1123"/>
      <c r="K86" s="1124"/>
    </row>
    <row r="87" spans="1:11" s="123" customFormat="1" ht="45" customHeight="1" thickBot="1" x14ac:dyDescent="0.35">
      <c r="A87" s="1222" t="s">
        <v>92</v>
      </c>
      <c r="B87" s="1223"/>
      <c r="C87" s="1220" t="s">
        <v>138</v>
      </c>
      <c r="D87" s="406">
        <v>0.35</v>
      </c>
      <c r="E87" s="406">
        <v>0.35</v>
      </c>
      <c r="F87" s="406">
        <v>0.35</v>
      </c>
      <c r="G87" s="406">
        <v>0.35</v>
      </c>
      <c r="H87" s="430"/>
      <c r="I87" s="430"/>
      <c r="J87" s="430"/>
      <c r="K87" s="430"/>
    </row>
    <row r="88" spans="1:11" s="123" customFormat="1" ht="17.25" thickBot="1" x14ac:dyDescent="0.35">
      <c r="A88" s="1222" t="s">
        <v>95</v>
      </c>
      <c r="B88" s="1223"/>
      <c r="C88" s="1220"/>
      <c r="D88" s="1220"/>
      <c r="E88" s="1220"/>
      <c r="F88" s="1220"/>
      <c r="G88" s="430"/>
      <c r="H88" s="430"/>
      <c r="I88" s="430"/>
      <c r="J88" s="430"/>
      <c r="K88" s="430"/>
    </row>
    <row r="89" spans="1:11" s="123" customFormat="1" ht="58.5" customHeight="1" thickBot="1" x14ac:dyDescent="0.35">
      <c r="A89" s="1222" t="s">
        <v>96</v>
      </c>
      <c r="B89" s="1224"/>
      <c r="C89" s="1223"/>
      <c r="D89" s="1220"/>
      <c r="E89" s="1220"/>
      <c r="F89" s="1220"/>
      <c r="G89" s="430"/>
      <c r="H89" s="47">
        <f>Aragatsot!C10</f>
        <v>2484.6999999999998</v>
      </c>
      <c r="I89" s="47">
        <f>Aragatsot!D10</f>
        <v>2484.6999999999998</v>
      </c>
      <c r="J89" s="47">
        <f>Aragatsot!E10</f>
        <v>2484.6999999999998</v>
      </c>
      <c r="K89" s="47">
        <f>Aragatsot!F10</f>
        <v>2484.6999999999998</v>
      </c>
    </row>
    <row r="90" spans="1:11" s="123" customFormat="1" ht="27" customHeight="1" thickBot="1" x14ac:dyDescent="0.35">
      <c r="A90" s="1222" t="s">
        <v>97</v>
      </c>
      <c r="B90" s="1223"/>
      <c r="C90" s="47">
        <f>K89</f>
        <v>2484.6999999999998</v>
      </c>
      <c r="D90" s="47"/>
      <c r="E90" s="47"/>
      <c r="F90" s="47"/>
      <c r="G90" s="430"/>
      <c r="H90" s="430"/>
      <c r="I90" s="430"/>
      <c r="J90" s="430"/>
      <c r="K90" s="430"/>
    </row>
    <row r="91" spans="1:11" s="123" customFormat="1" ht="82.5" customHeight="1" thickBot="1" x14ac:dyDescent="0.35">
      <c r="A91" s="1222" t="s">
        <v>98</v>
      </c>
      <c r="B91" s="1223"/>
      <c r="C91" s="1220"/>
      <c r="D91" s="1220"/>
      <c r="E91" s="1220"/>
      <c r="F91" s="1220"/>
      <c r="G91" s="430"/>
      <c r="H91" s="430"/>
      <c r="I91" s="430"/>
      <c r="J91" s="430"/>
      <c r="K91" s="430"/>
    </row>
    <row r="92" spans="1:11" s="123" customFormat="1" ht="16.5" x14ac:dyDescent="0.3">
      <c r="A92" s="1229" t="s">
        <v>80</v>
      </c>
      <c r="B92" s="1230"/>
      <c r="C92" s="1230"/>
      <c r="D92" s="1230"/>
      <c r="E92" s="1230"/>
      <c r="F92" s="1230"/>
      <c r="G92" s="1230"/>
      <c r="H92" s="1230"/>
      <c r="I92" s="1230"/>
      <c r="J92" s="1230"/>
      <c r="K92" s="1231"/>
    </row>
    <row r="93" spans="1:11" s="123" customFormat="1" ht="17.25" thickBot="1" x14ac:dyDescent="0.35">
      <c r="A93" s="1122" t="s">
        <v>1176</v>
      </c>
      <c r="B93" s="1123"/>
      <c r="C93" s="1123"/>
      <c r="D93" s="1123"/>
      <c r="E93" s="1123"/>
      <c r="F93" s="1123"/>
      <c r="G93" s="1123"/>
      <c r="H93" s="1123"/>
      <c r="I93" s="1123"/>
      <c r="J93" s="1123"/>
      <c r="K93" s="1124"/>
    </row>
    <row r="94" spans="1:11" s="123" customFormat="1" ht="16.5" x14ac:dyDescent="0.3">
      <c r="A94" s="1229" t="s">
        <v>81</v>
      </c>
      <c r="B94" s="1230"/>
      <c r="C94" s="1230"/>
      <c r="D94" s="1230"/>
      <c r="E94" s="1230"/>
      <c r="F94" s="1230"/>
      <c r="G94" s="1230"/>
      <c r="H94" s="1230"/>
      <c r="I94" s="1230"/>
      <c r="J94" s="1230"/>
      <c r="K94" s="1231"/>
    </row>
    <row r="95" spans="1:11" s="123" customFormat="1" ht="17.25" thickBot="1" x14ac:dyDescent="0.35">
      <c r="A95" s="1122" t="s">
        <v>1177</v>
      </c>
      <c r="B95" s="1123"/>
      <c r="C95" s="1123"/>
      <c r="D95" s="1123"/>
      <c r="E95" s="1123"/>
      <c r="F95" s="1123"/>
      <c r="G95" s="1123"/>
      <c r="H95" s="1123"/>
      <c r="I95" s="1123"/>
      <c r="J95" s="1123"/>
      <c r="K95" s="1124"/>
    </row>
    <row r="96" spans="1:11" ht="25.5" customHeight="1" x14ac:dyDescent="0.25">
      <c r="A96" s="773" t="s">
        <v>65</v>
      </c>
      <c r="B96" s="774"/>
      <c r="C96" s="774"/>
      <c r="D96" s="697" t="s">
        <v>41</v>
      </c>
      <c r="E96" s="698"/>
      <c r="F96" s="698"/>
      <c r="G96" s="698"/>
      <c r="H96" s="698"/>
      <c r="I96" s="698"/>
      <c r="J96" s="698"/>
      <c r="K96" s="699"/>
    </row>
    <row r="97" spans="1:11" ht="27" customHeight="1" x14ac:dyDescent="0.25">
      <c r="A97" s="775"/>
      <c r="B97" s="776"/>
      <c r="C97" s="776"/>
      <c r="D97" s="779" t="s">
        <v>66</v>
      </c>
      <c r="E97" s="780"/>
      <c r="F97" s="780"/>
      <c r="G97" s="653"/>
      <c r="H97" s="779" t="s">
        <v>67</v>
      </c>
      <c r="I97" s="780"/>
      <c r="J97" s="780"/>
      <c r="K97" s="653"/>
    </row>
    <row r="98" spans="1:11" ht="33.75" thickBot="1" x14ac:dyDescent="0.3">
      <c r="A98" s="777"/>
      <c r="B98" s="778"/>
      <c r="C98" s="778"/>
      <c r="D98" s="23" t="s">
        <v>458</v>
      </c>
      <c r="E98" s="23" t="s">
        <v>16</v>
      </c>
      <c r="F98" s="23" t="s">
        <v>17</v>
      </c>
      <c r="G98" s="534" t="s">
        <v>7</v>
      </c>
      <c r="H98" s="23" t="s">
        <v>16</v>
      </c>
      <c r="I98" s="23" t="s">
        <v>458</v>
      </c>
      <c r="J98" s="23" t="s">
        <v>16</v>
      </c>
      <c r="K98" s="522" t="s">
        <v>7</v>
      </c>
    </row>
    <row r="99" spans="1:11" ht="16.5" x14ac:dyDescent="0.3">
      <c r="A99" s="1278" t="s">
        <v>68</v>
      </c>
      <c r="B99" s="1279"/>
      <c r="C99" s="1280" t="s">
        <v>38</v>
      </c>
      <c r="D99" s="1281"/>
      <c r="E99" s="1281"/>
      <c r="F99" s="1281"/>
      <c r="G99" s="1281"/>
      <c r="H99" s="1281"/>
      <c r="I99" s="1281"/>
      <c r="J99" s="1281"/>
      <c r="K99" s="1282"/>
    </row>
    <row r="100" spans="1:11" ht="16.5" x14ac:dyDescent="0.3">
      <c r="A100" s="1206"/>
      <c r="B100" s="1207"/>
      <c r="C100" s="1211" t="s">
        <v>88</v>
      </c>
      <c r="D100" s="1197"/>
      <c r="E100" s="1197"/>
      <c r="F100" s="1197"/>
      <c r="G100" s="1212"/>
      <c r="H100" s="1212"/>
      <c r="I100" s="1212"/>
      <c r="J100" s="1212"/>
      <c r="K100" s="1213"/>
    </row>
    <row r="101" spans="1:11" ht="17.25" thickBot="1" x14ac:dyDescent="0.35">
      <c r="A101" s="1214"/>
      <c r="B101" s="1215"/>
      <c r="C101" s="1208" t="s">
        <v>89</v>
      </c>
      <c r="D101" s="1209"/>
      <c r="E101" s="1209"/>
      <c r="F101" s="1209"/>
      <c r="G101" s="1216"/>
      <c r="H101" s="1216"/>
      <c r="I101" s="1216"/>
      <c r="J101" s="1216"/>
      <c r="K101" s="1210"/>
    </row>
    <row r="102" spans="1:11" ht="17.25" thickBot="1" x14ac:dyDescent="0.35">
      <c r="A102" s="1217">
        <v>1098</v>
      </c>
      <c r="B102" s="430" t="s">
        <v>91</v>
      </c>
      <c r="C102" s="1122" t="s">
        <v>198</v>
      </c>
      <c r="D102" s="1123"/>
      <c r="E102" s="1123"/>
      <c r="F102" s="1123"/>
      <c r="G102" s="1123"/>
      <c r="H102" s="1123"/>
      <c r="I102" s="1123"/>
      <c r="J102" s="1123"/>
      <c r="K102" s="1124"/>
    </row>
    <row r="103" spans="1:11" ht="73.5" customHeight="1" thickBot="1" x14ac:dyDescent="0.35">
      <c r="A103" s="1218" t="s">
        <v>92</v>
      </c>
      <c r="B103" s="1219"/>
      <c r="C103" s="1220" t="s">
        <v>93</v>
      </c>
      <c r="D103" s="1221">
        <v>2</v>
      </c>
      <c r="E103" s="1221">
        <v>2</v>
      </c>
      <c r="F103" s="1221">
        <v>2</v>
      </c>
      <c r="G103" s="1221">
        <v>2</v>
      </c>
      <c r="H103" s="430"/>
      <c r="I103" s="430"/>
      <c r="J103" s="430"/>
      <c r="K103" s="430"/>
    </row>
    <row r="104" spans="1:11" ht="59.25" customHeight="1" thickBot="1" x14ac:dyDescent="0.35">
      <c r="A104" s="1122"/>
      <c r="B104" s="1124"/>
      <c r="C104" s="1220" t="s">
        <v>94</v>
      </c>
      <c r="D104" s="1221">
        <v>144</v>
      </c>
      <c r="E104" s="1221">
        <v>144</v>
      </c>
      <c r="F104" s="1221">
        <v>144</v>
      </c>
      <c r="G104" s="1221">
        <v>144</v>
      </c>
      <c r="H104" s="430"/>
      <c r="I104" s="430"/>
      <c r="J104" s="430"/>
      <c r="K104" s="430"/>
    </row>
    <row r="105" spans="1:11" ht="45" customHeight="1" thickBot="1" x14ac:dyDescent="0.35">
      <c r="A105" s="1222" t="s">
        <v>95</v>
      </c>
      <c r="B105" s="1223"/>
      <c r="C105" s="1220"/>
      <c r="D105" s="1220"/>
      <c r="E105" s="1220"/>
      <c r="F105" s="1220"/>
      <c r="G105" s="430"/>
      <c r="H105" s="430"/>
      <c r="I105" s="430"/>
      <c r="J105" s="430"/>
      <c r="K105" s="430"/>
    </row>
    <row r="106" spans="1:11" ht="54.75" customHeight="1" thickBot="1" x14ac:dyDescent="0.35">
      <c r="A106" s="1222" t="s">
        <v>96</v>
      </c>
      <c r="B106" s="1224"/>
      <c r="C106" s="1223"/>
      <c r="D106" s="1220"/>
      <c r="E106" s="1220"/>
      <c r="F106" s="1220"/>
      <c r="G106" s="430"/>
      <c r="H106" s="47">
        <f>SUM(Aragatsot!C26:C27)</f>
        <v>1500</v>
      </c>
      <c r="I106" s="47">
        <f>SUM(Aragatsot!D26:D27)</f>
        <v>1500</v>
      </c>
      <c r="J106" s="47">
        <f>SUM(Aragatsot!E26:E27)</f>
        <v>1500</v>
      </c>
      <c r="K106" s="47">
        <f>SUM(Aragatsot!F26:F27)</f>
        <v>1500</v>
      </c>
    </row>
    <row r="107" spans="1:11" ht="25.5" customHeight="1" thickBot="1" x14ac:dyDescent="0.35">
      <c r="A107" s="1222" t="s">
        <v>97</v>
      </c>
      <c r="B107" s="1223"/>
      <c r="C107" s="47">
        <f>K106</f>
        <v>1500</v>
      </c>
      <c r="D107" s="1225"/>
      <c r="E107" s="1225"/>
      <c r="F107" s="1225"/>
      <c r="G107" s="430"/>
      <c r="H107" s="430"/>
      <c r="I107" s="430"/>
      <c r="J107" s="430"/>
      <c r="K107" s="430"/>
    </row>
    <row r="108" spans="1:11" ht="66" customHeight="1" thickBot="1" x14ac:dyDescent="0.35">
      <c r="A108" s="1222" t="s">
        <v>98</v>
      </c>
      <c r="B108" s="1223"/>
      <c r="C108" s="1220"/>
      <c r="D108" s="1220"/>
      <c r="E108" s="1220"/>
      <c r="F108" s="1220"/>
      <c r="G108" s="430"/>
      <c r="H108" s="430"/>
      <c r="I108" s="430"/>
      <c r="J108" s="430"/>
      <c r="K108" s="430"/>
    </row>
    <row r="109" spans="1:11" ht="30" customHeight="1" thickBot="1" x14ac:dyDescent="0.35">
      <c r="A109" s="1226" t="s">
        <v>80</v>
      </c>
      <c r="B109" s="1227"/>
      <c r="C109" s="1227"/>
      <c r="D109" s="1227"/>
      <c r="E109" s="1227"/>
      <c r="F109" s="1227"/>
      <c r="G109" s="1227"/>
      <c r="H109" s="1227"/>
      <c r="I109" s="1227"/>
      <c r="J109" s="1227"/>
      <c r="K109" s="1228"/>
    </row>
    <row r="110" spans="1:11" ht="23.25" customHeight="1" thickBot="1" x14ac:dyDescent="0.35">
      <c r="A110" s="1222" t="s">
        <v>1178</v>
      </c>
      <c r="B110" s="1224"/>
      <c r="C110" s="1224"/>
      <c r="D110" s="1224"/>
      <c r="E110" s="1224"/>
      <c r="F110" s="1224"/>
      <c r="G110" s="1224"/>
      <c r="H110" s="1224"/>
      <c r="I110" s="1224"/>
      <c r="J110" s="1224"/>
      <c r="K110" s="1223"/>
    </row>
    <row r="111" spans="1:11" ht="25.5" customHeight="1" thickBot="1" x14ac:dyDescent="0.35">
      <c r="A111" s="1226" t="s">
        <v>81</v>
      </c>
      <c r="B111" s="1227"/>
      <c r="C111" s="1227"/>
      <c r="D111" s="1227"/>
      <c r="E111" s="1227"/>
      <c r="F111" s="1227"/>
      <c r="G111" s="1227"/>
      <c r="H111" s="1227"/>
      <c r="I111" s="1227"/>
      <c r="J111" s="1227"/>
      <c r="K111" s="1228"/>
    </row>
    <row r="112" spans="1:11" ht="24.75" customHeight="1" thickBot="1" x14ac:dyDescent="0.35">
      <c r="A112" s="1222" t="s">
        <v>1179</v>
      </c>
      <c r="B112" s="1224"/>
      <c r="C112" s="1224"/>
      <c r="D112" s="1224"/>
      <c r="E112" s="1224"/>
      <c r="F112" s="1224"/>
      <c r="G112" s="1224"/>
      <c r="H112" s="1224"/>
      <c r="I112" s="1224"/>
      <c r="J112" s="1224"/>
      <c r="K112" s="1223"/>
    </row>
    <row r="113" spans="1:11" ht="16.5" x14ac:dyDescent="0.3">
      <c r="A113" s="1278" t="s">
        <v>68</v>
      </c>
      <c r="B113" s="1279"/>
      <c r="C113" s="1280" t="s">
        <v>38</v>
      </c>
      <c r="D113" s="1281"/>
      <c r="E113" s="1281"/>
      <c r="F113" s="1281"/>
      <c r="G113" s="1281"/>
      <c r="H113" s="1281"/>
      <c r="I113" s="1281"/>
      <c r="J113" s="1281"/>
      <c r="K113" s="1282"/>
    </row>
    <row r="114" spans="1:11" ht="18" customHeight="1" x14ac:dyDescent="0.3">
      <c r="A114" s="1206"/>
      <c r="B114" s="1207"/>
      <c r="C114" s="1211" t="s">
        <v>832</v>
      </c>
      <c r="D114" s="1197"/>
      <c r="E114" s="1197"/>
      <c r="F114" s="1197"/>
      <c r="G114" s="1212"/>
      <c r="H114" s="1212"/>
      <c r="I114" s="1212"/>
      <c r="J114" s="1212"/>
      <c r="K114" s="1213"/>
    </row>
    <row r="115" spans="1:11" ht="17.25" thickBot="1" x14ac:dyDescent="0.35">
      <c r="A115" s="1214"/>
      <c r="B115" s="1215"/>
      <c r="C115" s="1208" t="s">
        <v>89</v>
      </c>
      <c r="D115" s="1209"/>
      <c r="E115" s="1209"/>
      <c r="F115" s="1209"/>
      <c r="G115" s="1216"/>
      <c r="H115" s="1216"/>
      <c r="I115" s="1216"/>
      <c r="J115" s="1216"/>
      <c r="K115" s="1210"/>
    </row>
    <row r="116" spans="1:11" ht="46.5" customHeight="1" thickBot="1" x14ac:dyDescent="0.35">
      <c r="A116" s="1217">
        <v>1047</v>
      </c>
      <c r="B116" s="430" t="s">
        <v>1089</v>
      </c>
      <c r="C116" s="1122" t="s">
        <v>135</v>
      </c>
      <c r="D116" s="1123"/>
      <c r="E116" s="1123"/>
      <c r="F116" s="1123"/>
      <c r="G116" s="1123"/>
      <c r="H116" s="1123"/>
      <c r="I116" s="1123"/>
      <c r="J116" s="1123"/>
      <c r="K116" s="1124"/>
    </row>
    <row r="117" spans="1:11" ht="66.75" thickBot="1" x14ac:dyDescent="0.35">
      <c r="A117" s="1222" t="s">
        <v>92</v>
      </c>
      <c r="B117" s="1223"/>
      <c r="C117" s="1220" t="s">
        <v>410</v>
      </c>
      <c r="D117" s="406">
        <v>0.45</v>
      </c>
      <c r="E117" s="406">
        <v>0.45</v>
      </c>
      <c r="F117" s="406">
        <v>0.45</v>
      </c>
      <c r="G117" s="406">
        <v>0.45</v>
      </c>
      <c r="H117" s="430"/>
      <c r="I117" s="430"/>
      <c r="J117" s="430"/>
      <c r="K117" s="430"/>
    </row>
    <row r="118" spans="1:11" ht="33.75" customHeight="1" thickBot="1" x14ac:dyDescent="0.35">
      <c r="A118" s="1222" t="s">
        <v>95</v>
      </c>
      <c r="B118" s="1223"/>
      <c r="C118" s="1220"/>
      <c r="D118" s="1220"/>
      <c r="E118" s="1220"/>
      <c r="F118" s="1220"/>
      <c r="G118" s="430"/>
      <c r="H118" s="430"/>
      <c r="I118" s="430"/>
      <c r="J118" s="430"/>
      <c r="K118" s="430"/>
    </row>
    <row r="119" spans="1:11" ht="57.75" customHeight="1" thickBot="1" x14ac:dyDescent="0.35">
      <c r="A119" s="1222" t="s">
        <v>96</v>
      </c>
      <c r="B119" s="1224"/>
      <c r="C119" s="1223"/>
      <c r="D119" s="1220"/>
      <c r="E119" s="1220"/>
      <c r="F119" s="1220"/>
      <c r="G119" s="430"/>
      <c r="H119" s="83">
        <f>SUM(Aragatsot!C9,Aragatsot!C22:C25,Aragatsot!C28,Aragatsot!C34)</f>
        <v>18000</v>
      </c>
      <c r="I119" s="83">
        <f>SUM(Aragatsot!D9,Aragatsot!D22:D25,Aragatsot!D28,Aragatsot!D34)</f>
        <v>33000</v>
      </c>
      <c r="J119" s="83">
        <f>SUM(Aragatsot!E9,Aragatsot!E22:E25,Aragatsot!E28,Aragatsot!E34)</f>
        <v>33000</v>
      </c>
      <c r="K119" s="83">
        <f>SUM(Aragatsot!F9,Aragatsot!F22:F25,Aragatsot!F28,Aragatsot!F34)</f>
        <v>33000</v>
      </c>
    </row>
    <row r="120" spans="1:11" ht="31.5" customHeight="1" thickBot="1" x14ac:dyDescent="0.35">
      <c r="A120" s="1222" t="s">
        <v>97</v>
      </c>
      <c r="B120" s="1223"/>
      <c r="C120" s="83">
        <f>K119</f>
        <v>33000</v>
      </c>
      <c r="D120" s="83"/>
      <c r="E120" s="83"/>
      <c r="F120" s="83"/>
      <c r="G120" s="430"/>
      <c r="H120" s="430"/>
      <c r="I120" s="430"/>
      <c r="J120" s="430"/>
      <c r="K120" s="430"/>
    </row>
    <row r="121" spans="1:11" ht="74.25" customHeight="1" thickBot="1" x14ac:dyDescent="0.35">
      <c r="A121" s="1222" t="s">
        <v>98</v>
      </c>
      <c r="B121" s="1223"/>
      <c r="C121" s="1220"/>
      <c r="D121" s="1220"/>
      <c r="E121" s="1220"/>
      <c r="F121" s="1220"/>
      <c r="G121" s="430"/>
      <c r="H121" s="430"/>
      <c r="I121" s="430"/>
      <c r="J121" s="430"/>
      <c r="K121" s="430"/>
    </row>
    <row r="122" spans="1:11" ht="46.5" customHeight="1" x14ac:dyDescent="0.3">
      <c r="A122" s="1229" t="s">
        <v>80</v>
      </c>
      <c r="B122" s="1230"/>
      <c r="C122" s="1230"/>
      <c r="D122" s="1230"/>
      <c r="E122" s="1230"/>
      <c r="F122" s="1230"/>
      <c r="G122" s="1230"/>
      <c r="H122" s="1230"/>
      <c r="I122" s="1230"/>
      <c r="J122" s="1230"/>
      <c r="K122" s="1231"/>
    </row>
    <row r="123" spans="1:11" ht="15.75" customHeight="1" thickBot="1" x14ac:dyDescent="0.35">
      <c r="A123" s="1122" t="s">
        <v>1176</v>
      </c>
      <c r="B123" s="1123"/>
      <c r="C123" s="1123"/>
      <c r="D123" s="1123"/>
      <c r="E123" s="1123"/>
      <c r="F123" s="1123"/>
      <c r="G123" s="1123"/>
      <c r="H123" s="1123"/>
      <c r="I123" s="1123"/>
      <c r="J123" s="1123"/>
      <c r="K123" s="1124"/>
    </row>
    <row r="124" spans="1:11" ht="16.5" x14ac:dyDescent="0.3">
      <c r="A124" s="1229" t="s">
        <v>81</v>
      </c>
      <c r="B124" s="1230"/>
      <c r="C124" s="1230"/>
      <c r="D124" s="1230"/>
      <c r="E124" s="1230"/>
      <c r="F124" s="1230"/>
      <c r="G124" s="1230"/>
      <c r="H124" s="1230"/>
      <c r="I124" s="1230"/>
      <c r="J124" s="1230"/>
      <c r="K124" s="1231"/>
    </row>
    <row r="125" spans="1:11" ht="15.75" customHeight="1" thickBot="1" x14ac:dyDescent="0.35">
      <c r="A125" s="1122" t="s">
        <v>1177</v>
      </c>
      <c r="B125" s="1123"/>
      <c r="C125" s="1123"/>
      <c r="D125" s="1123"/>
      <c r="E125" s="1123"/>
      <c r="F125" s="1123"/>
      <c r="G125" s="1123"/>
      <c r="H125" s="1123"/>
      <c r="I125" s="1123"/>
      <c r="J125" s="1123"/>
      <c r="K125" s="1124"/>
    </row>
    <row r="126" spans="1:11" ht="15.75" thickBot="1" x14ac:dyDescent="0.3"/>
    <row r="127" spans="1:11" s="123" customFormat="1" ht="16.5" x14ac:dyDescent="0.25">
      <c r="A127" s="1145" t="s">
        <v>68</v>
      </c>
      <c r="B127" s="1146"/>
      <c r="C127" s="1147" t="s">
        <v>38</v>
      </c>
      <c r="D127" s="1148"/>
      <c r="E127" s="1148"/>
      <c r="F127" s="1148"/>
      <c r="G127" s="1148"/>
      <c r="H127" s="1148"/>
      <c r="I127" s="1148"/>
      <c r="J127" s="1148"/>
      <c r="K127" s="1149"/>
    </row>
    <row r="128" spans="1:11" s="123" customFormat="1" ht="16.5" x14ac:dyDescent="0.25">
      <c r="A128" s="1150"/>
      <c r="B128" s="1151"/>
      <c r="C128" s="1152" t="s">
        <v>139</v>
      </c>
      <c r="D128" s="1153"/>
      <c r="E128" s="1153"/>
      <c r="F128" s="1153"/>
      <c r="G128" s="1153"/>
      <c r="H128" s="1153"/>
      <c r="I128" s="1153"/>
      <c r="J128" s="1153"/>
      <c r="K128" s="1154"/>
    </row>
    <row r="129" spans="1:11" s="123" customFormat="1" ht="17.25" thickBot="1" x14ac:dyDescent="0.35">
      <c r="A129" s="1217">
        <v>1047</v>
      </c>
      <c r="B129" s="1155" t="s">
        <v>1090</v>
      </c>
      <c r="C129" s="1234" t="s">
        <v>72</v>
      </c>
      <c r="D129" s="1235"/>
      <c r="E129" s="1235"/>
      <c r="F129" s="1235"/>
      <c r="G129" s="1235"/>
      <c r="H129" s="1235"/>
      <c r="I129" s="1235"/>
      <c r="J129" s="1235"/>
      <c r="K129" s="1236"/>
    </row>
    <row r="130" spans="1:11" s="123" customFormat="1" ht="17.25" thickBot="1" x14ac:dyDescent="0.35">
      <c r="A130" s="1217"/>
      <c r="B130" s="1233"/>
      <c r="C130" s="1238" t="s">
        <v>140</v>
      </c>
      <c r="D130" s="1239"/>
      <c r="E130" s="1239"/>
      <c r="F130" s="1239"/>
      <c r="G130" s="1239"/>
      <c r="H130" s="1239"/>
      <c r="I130" s="1239"/>
      <c r="J130" s="1239"/>
      <c r="K130" s="1240"/>
    </row>
    <row r="131" spans="1:11" s="123" customFormat="1" ht="54" customHeight="1" x14ac:dyDescent="0.25">
      <c r="A131" s="1241" t="s">
        <v>92</v>
      </c>
      <c r="B131" s="1242"/>
      <c r="C131" s="1243" t="s">
        <v>141</v>
      </c>
      <c r="D131" s="429">
        <v>2</v>
      </c>
      <c r="E131" s="429">
        <v>2</v>
      </c>
      <c r="F131" s="429">
        <v>2</v>
      </c>
      <c r="G131" s="429">
        <v>2</v>
      </c>
      <c r="H131" s="1244"/>
      <c r="I131" s="1244"/>
      <c r="J131" s="1244"/>
      <c r="K131" s="1245"/>
    </row>
    <row r="132" spans="1:11" s="123" customFormat="1" ht="17.25" thickBot="1" x14ac:dyDescent="0.3">
      <c r="A132" s="1246" t="s">
        <v>95</v>
      </c>
      <c r="B132" s="1247"/>
      <c r="C132" s="1248"/>
      <c r="D132" s="1248"/>
      <c r="E132" s="1248"/>
      <c r="F132" s="1248"/>
      <c r="G132" s="1249"/>
      <c r="H132" s="1250"/>
      <c r="I132" s="1250"/>
      <c r="J132" s="1250"/>
      <c r="K132" s="1251"/>
    </row>
    <row r="133" spans="1:11" s="123" customFormat="1" ht="57.75" customHeight="1" thickBot="1" x14ac:dyDescent="0.3">
      <c r="A133" s="1252" t="s">
        <v>107</v>
      </c>
      <c r="B133" s="1253"/>
      <c r="C133" s="1253"/>
      <c r="D133" s="1254"/>
      <c r="E133" s="1254"/>
      <c r="F133" s="1254"/>
      <c r="G133" s="1255"/>
      <c r="H133" s="1256">
        <f>SUM(Aragatsot!C11,Aragatsot!C29)</f>
        <v>4750</v>
      </c>
      <c r="I133" s="1256">
        <f>SUM(Aragatsot!D11,Aragatsot!D29)</f>
        <v>14500</v>
      </c>
      <c r="J133" s="1256">
        <f>SUM(Aragatsot!E11,Aragatsot!E29)</f>
        <v>14500</v>
      </c>
      <c r="K133" s="1256">
        <f>SUM(Aragatsot!F11,Aragatsot!F29)</f>
        <v>14500</v>
      </c>
    </row>
    <row r="134" spans="1:11" s="123" customFormat="1" ht="46.5" customHeight="1" thickBot="1" x14ac:dyDescent="0.3">
      <c r="A134" s="1257" t="s">
        <v>108</v>
      </c>
      <c r="B134" s="1258"/>
      <c r="C134" s="1259">
        <f>K133</f>
        <v>14500</v>
      </c>
      <c r="D134" s="1259"/>
      <c r="E134" s="1259"/>
      <c r="F134" s="1259"/>
      <c r="G134" s="1255"/>
      <c r="H134" s="1260"/>
      <c r="I134" s="1260"/>
      <c r="J134" s="1260"/>
      <c r="K134" s="1261"/>
    </row>
    <row r="135" spans="1:11" s="123" customFormat="1" ht="83.25" customHeight="1" thickBot="1" x14ac:dyDescent="0.3">
      <c r="A135" s="1257" t="s">
        <v>109</v>
      </c>
      <c r="B135" s="1258"/>
      <c r="C135" s="1262"/>
      <c r="D135" s="1262"/>
      <c r="E135" s="1262"/>
      <c r="F135" s="1262"/>
      <c r="G135" s="1255"/>
      <c r="H135" s="1260"/>
      <c r="I135" s="1260"/>
      <c r="J135" s="1260"/>
      <c r="K135" s="1261"/>
    </row>
    <row r="136" spans="1:11" s="123" customFormat="1" ht="16.5" x14ac:dyDescent="0.25">
      <c r="A136" s="1187" t="s">
        <v>80</v>
      </c>
      <c r="B136" s="1188"/>
      <c r="C136" s="1188"/>
      <c r="D136" s="1188"/>
      <c r="E136" s="1188"/>
      <c r="F136" s="1188"/>
      <c r="G136" s="1188"/>
      <c r="H136" s="1189"/>
      <c r="I136" s="1189"/>
      <c r="J136" s="1189"/>
      <c r="K136" s="1190"/>
    </row>
    <row r="137" spans="1:11" s="123" customFormat="1" ht="15.75" customHeight="1" thickBot="1" x14ac:dyDescent="0.35">
      <c r="A137" s="1122" t="s">
        <v>1176</v>
      </c>
      <c r="B137" s="1123"/>
      <c r="C137" s="1123"/>
      <c r="D137" s="1123"/>
      <c r="E137" s="1123"/>
      <c r="F137" s="1123"/>
      <c r="G137" s="1123"/>
      <c r="H137" s="1123"/>
      <c r="I137" s="1123"/>
      <c r="J137" s="1123"/>
      <c r="K137" s="1124"/>
    </row>
    <row r="138" spans="1:11" s="123" customFormat="1" ht="16.5" x14ac:dyDescent="0.25">
      <c r="A138" s="1187" t="s">
        <v>81</v>
      </c>
      <c r="B138" s="1188"/>
      <c r="C138" s="1188"/>
      <c r="D138" s="1188"/>
      <c r="E138" s="1188"/>
      <c r="F138" s="1188"/>
      <c r="G138" s="1188"/>
      <c r="H138" s="1189"/>
      <c r="I138" s="1189"/>
      <c r="J138" s="1189"/>
      <c r="K138" s="1190"/>
    </row>
    <row r="139" spans="1:11" s="123" customFormat="1" ht="15.75" customHeight="1" thickBot="1" x14ac:dyDescent="0.35">
      <c r="A139" s="1122" t="s">
        <v>1177</v>
      </c>
      <c r="B139" s="1123"/>
      <c r="C139" s="1123"/>
      <c r="D139" s="1123"/>
      <c r="E139" s="1123"/>
      <c r="F139" s="1123"/>
      <c r="G139" s="1123"/>
      <c r="H139" s="1123"/>
      <c r="I139" s="1123"/>
      <c r="J139" s="1123"/>
      <c r="K139" s="1124"/>
    </row>
  </sheetData>
  <mergeCells count="150">
    <mergeCell ref="C30:K30"/>
    <mergeCell ref="C31:K31"/>
    <mergeCell ref="A32:B32"/>
    <mergeCell ref="A33:B33"/>
    <mergeCell ref="A34:C34"/>
    <mergeCell ref="A35:K35"/>
    <mergeCell ref="A36:K36"/>
    <mergeCell ref="A37:K37"/>
    <mergeCell ref="A121:B121"/>
    <mergeCell ref="A122:K122"/>
    <mergeCell ref="A123:K123"/>
    <mergeCell ref="A124:K124"/>
    <mergeCell ref="A125:K125"/>
    <mergeCell ref="C116:K116"/>
    <mergeCell ref="A117:B117"/>
    <mergeCell ref="A118:B118"/>
    <mergeCell ref="A119:C119"/>
    <mergeCell ref="C65:K65"/>
    <mergeCell ref="A10:K10"/>
    <mergeCell ref="A12:C14"/>
    <mergeCell ref="D12:K12"/>
    <mergeCell ref="D13:G13"/>
    <mergeCell ref="H13:K13"/>
    <mergeCell ref="A15:B16"/>
    <mergeCell ref="C15:K15"/>
    <mergeCell ref="C16:K16"/>
    <mergeCell ref="A17:A18"/>
    <mergeCell ref="B17:B18"/>
    <mergeCell ref="C17:K17"/>
    <mergeCell ref="C18:K18"/>
    <mergeCell ref="A25:K25"/>
    <mergeCell ref="A26:K26"/>
    <mergeCell ref="A27:K27"/>
    <mergeCell ref="A28:B29"/>
    <mergeCell ref="C28:K28"/>
    <mergeCell ref="C29:K29"/>
    <mergeCell ref="A30:A31"/>
    <mergeCell ref="A38:K38"/>
    <mergeCell ref="A39:K39"/>
    <mergeCell ref="A40:K40"/>
    <mergeCell ref="B30:B31"/>
    <mergeCell ref="A103:B104"/>
    <mergeCell ref="A19:B19"/>
    <mergeCell ref="A20:B20"/>
    <mergeCell ref="A21:C21"/>
    <mergeCell ref="A22:K22"/>
    <mergeCell ref="A23:K23"/>
    <mergeCell ref="A24:K24"/>
    <mergeCell ref="H81:K81"/>
    <mergeCell ref="A113:B115"/>
    <mergeCell ref="C113:K113"/>
    <mergeCell ref="C114:K114"/>
    <mergeCell ref="C115:K115"/>
    <mergeCell ref="A74:K74"/>
    <mergeCell ref="A75:K75"/>
    <mergeCell ref="A64:A65"/>
    <mergeCell ref="B64:B65"/>
    <mergeCell ref="A45:C47"/>
    <mergeCell ref="D45:K45"/>
    <mergeCell ref="D46:G46"/>
    <mergeCell ref="H46:K46"/>
    <mergeCell ref="A48:B49"/>
    <mergeCell ref="C48:K48"/>
    <mergeCell ref="C49:K49"/>
    <mergeCell ref="C64:K64"/>
    <mergeCell ref="A78:K78"/>
    <mergeCell ref="A79:K79"/>
    <mergeCell ref="A80:C82"/>
    <mergeCell ref="D80:K80"/>
    <mergeCell ref="A66:B66"/>
    <mergeCell ref="A67:K67"/>
    <mergeCell ref="A68:K68"/>
    <mergeCell ref="A69:K69"/>
    <mergeCell ref="A70:B70"/>
    <mergeCell ref="C70:K70"/>
    <mergeCell ref="A73:K73"/>
    <mergeCell ref="A71:B71"/>
    <mergeCell ref="A72:K72"/>
    <mergeCell ref="A138:K138"/>
    <mergeCell ref="A139:K139"/>
    <mergeCell ref="A131:B131"/>
    <mergeCell ref="A132:B132"/>
    <mergeCell ref="A105:B105"/>
    <mergeCell ref="A106:C106"/>
    <mergeCell ref="A107:B107"/>
    <mergeCell ref="A109:K109"/>
    <mergeCell ref="A110:K110"/>
    <mergeCell ref="A111:K111"/>
    <mergeCell ref="B129:B130"/>
    <mergeCell ref="C129:K129"/>
    <mergeCell ref="C130:K130"/>
    <mergeCell ref="A136:K136"/>
    <mergeCell ref="A137:K137"/>
    <mergeCell ref="A133:C133"/>
    <mergeCell ref="A134:B134"/>
    <mergeCell ref="A135:B135"/>
    <mergeCell ref="C127:K127"/>
    <mergeCell ref="A108:B108"/>
    <mergeCell ref="A112:K112"/>
    <mergeCell ref="A127:B128"/>
    <mergeCell ref="C128:K128"/>
    <mergeCell ref="A120:B120"/>
    <mergeCell ref="A1:K1"/>
    <mergeCell ref="A2:K2"/>
    <mergeCell ref="A3:K3"/>
    <mergeCell ref="A4:K4"/>
    <mergeCell ref="A6:K6"/>
    <mergeCell ref="A61:K61"/>
    <mergeCell ref="A54:K54"/>
    <mergeCell ref="A43:K43"/>
    <mergeCell ref="H97:K97"/>
    <mergeCell ref="A59:K59"/>
    <mergeCell ref="A60:K60"/>
    <mergeCell ref="A95:K95"/>
    <mergeCell ref="A96:C98"/>
    <mergeCell ref="D96:K96"/>
    <mergeCell ref="D97:G97"/>
    <mergeCell ref="A55:K55"/>
    <mergeCell ref="A56:B56"/>
    <mergeCell ref="C56:K56"/>
    <mergeCell ref="A57:B57"/>
    <mergeCell ref="A58:K58"/>
    <mergeCell ref="A89:C89"/>
    <mergeCell ref="A90:B90"/>
    <mergeCell ref="A91:B91"/>
    <mergeCell ref="A92:K92"/>
    <mergeCell ref="A8:K8"/>
    <mergeCell ref="A99:B101"/>
    <mergeCell ref="C99:K99"/>
    <mergeCell ref="C100:K100"/>
    <mergeCell ref="C101:K101"/>
    <mergeCell ref="C102:K102"/>
    <mergeCell ref="A93:K93"/>
    <mergeCell ref="A94:K94"/>
    <mergeCell ref="A83:B85"/>
    <mergeCell ref="C83:K83"/>
    <mergeCell ref="C84:K84"/>
    <mergeCell ref="C85:K85"/>
    <mergeCell ref="C86:K86"/>
    <mergeCell ref="A87:B87"/>
    <mergeCell ref="A88:B88"/>
    <mergeCell ref="D81:G81"/>
    <mergeCell ref="A50:A51"/>
    <mergeCell ref="B50:B51"/>
    <mergeCell ref="C51:K51"/>
    <mergeCell ref="A52:B52"/>
    <mergeCell ref="A53:K53"/>
    <mergeCell ref="A62:B63"/>
    <mergeCell ref="C62:K62"/>
    <mergeCell ref="C63:K63"/>
  </mergeCells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5" zoomScaleNormal="85" workbookViewId="0">
      <selection activeCell="E18" sqref="E18"/>
    </sheetView>
  </sheetViews>
  <sheetFormatPr defaultRowHeight="15" x14ac:dyDescent="0.25"/>
  <cols>
    <col min="1" max="1" width="6.85546875" style="90" customWidth="1"/>
    <col min="2" max="2" width="53.5703125" style="472" customWidth="1"/>
    <col min="3" max="3" width="14.5703125" style="472" customWidth="1"/>
    <col min="4" max="4" width="14.28515625" style="90" bestFit="1" customWidth="1"/>
    <col min="5" max="5" width="15.85546875" style="90" customWidth="1"/>
    <col min="6" max="6" width="15" style="90" customWidth="1"/>
    <col min="7" max="7" width="19.85546875" style="90" hidden="1" customWidth="1"/>
    <col min="8" max="16384" width="9.140625" style="90"/>
  </cols>
  <sheetData>
    <row r="1" spans="1:7" ht="29.25" customHeight="1" x14ac:dyDescent="0.25">
      <c r="A1" s="756" t="s">
        <v>10</v>
      </c>
      <c r="B1" s="756"/>
      <c r="C1" s="756"/>
      <c r="D1" s="756"/>
      <c r="E1" s="756"/>
      <c r="F1" s="756"/>
    </row>
    <row r="2" spans="1:7" ht="35.25" customHeight="1" x14ac:dyDescent="0.25">
      <c r="A2" s="756" t="s">
        <v>534</v>
      </c>
      <c r="B2" s="756"/>
      <c r="C2" s="756"/>
      <c r="D2" s="756"/>
      <c r="E2" s="756"/>
      <c r="F2" s="756"/>
    </row>
    <row r="3" spans="1:7" ht="28.5" customHeight="1" x14ac:dyDescent="0.25">
      <c r="A3" s="461"/>
      <c r="B3" s="463"/>
      <c r="C3" s="463"/>
      <c r="D3" s="461"/>
      <c r="E3" s="461"/>
      <c r="F3" s="461"/>
    </row>
    <row r="4" spans="1:7" ht="39.75" customHeight="1" x14ac:dyDescent="0.25">
      <c r="A4" s="789" t="s">
        <v>18</v>
      </c>
      <c r="B4" s="789"/>
      <c r="C4" s="789"/>
      <c r="D4" s="789"/>
      <c r="E4" s="789"/>
      <c r="F4" s="789"/>
    </row>
    <row r="5" spans="1:7" ht="17.25" customHeight="1" x14ac:dyDescent="0.25">
      <c r="A5" s="91"/>
      <c r="B5" s="91"/>
      <c r="C5" s="91"/>
      <c r="D5" s="91"/>
      <c r="E5" s="91"/>
      <c r="F5" s="91"/>
    </row>
    <row r="6" spans="1:7" ht="18" x14ac:dyDescent="0.25">
      <c r="A6" s="788" t="s">
        <v>5</v>
      </c>
      <c r="B6" s="788"/>
      <c r="C6" s="788"/>
      <c r="D6" s="788"/>
      <c r="E6" s="788"/>
      <c r="F6" s="788"/>
    </row>
    <row r="7" spans="1:7" ht="105.75" customHeight="1" x14ac:dyDescent="0.25">
      <c r="A7" s="66" t="s">
        <v>1</v>
      </c>
      <c r="B7" s="67" t="s">
        <v>6</v>
      </c>
      <c r="C7" s="67" t="s">
        <v>458</v>
      </c>
      <c r="D7" s="67" t="s">
        <v>16</v>
      </c>
      <c r="E7" s="67" t="s">
        <v>17</v>
      </c>
      <c r="F7" s="66" t="s">
        <v>7</v>
      </c>
    </row>
    <row r="8" spans="1:7" ht="17.25" x14ac:dyDescent="0.25">
      <c r="A8" s="68"/>
      <c r="B8" s="66" t="s">
        <v>0</v>
      </c>
      <c r="C8" s="66">
        <f>C10+C29+C59+C77+C68+C73+C78</f>
        <v>378909.45</v>
      </c>
      <c r="D8" s="66">
        <f t="shared" ref="D8:E8" si="0">D10+D29+D59+D77+D68+D73+D78</f>
        <v>917356</v>
      </c>
      <c r="E8" s="66">
        <f t="shared" si="0"/>
        <v>941356</v>
      </c>
      <c r="F8" s="66">
        <f>F10+F29+F59+F77+F68+F73+F78</f>
        <v>941356</v>
      </c>
    </row>
    <row r="9" spans="1:7" ht="17.25" x14ac:dyDescent="0.25">
      <c r="A9" s="68"/>
      <c r="B9" s="68" t="s">
        <v>8</v>
      </c>
      <c r="C9" s="68"/>
      <c r="D9" s="68"/>
      <c r="E9" s="68"/>
      <c r="F9" s="68"/>
    </row>
    <row r="10" spans="1:7" ht="17.25" x14ac:dyDescent="0.25">
      <c r="A10" s="69">
        <v>1</v>
      </c>
      <c r="B10" s="66" t="s">
        <v>12</v>
      </c>
      <c r="C10" s="66">
        <f>SUM(C12:C28)</f>
        <v>107100.2</v>
      </c>
      <c r="D10" s="66">
        <f t="shared" ref="D10:E10" si="1">SUM(D12:D28)</f>
        <v>306185</v>
      </c>
      <c r="E10" s="66">
        <f t="shared" si="1"/>
        <v>310185</v>
      </c>
      <c r="F10" s="66">
        <f>SUM(F12:F28)</f>
        <v>310185</v>
      </c>
    </row>
    <row r="11" spans="1:7" ht="17.25" x14ac:dyDescent="0.25">
      <c r="A11" s="70"/>
      <c r="B11" s="66" t="s">
        <v>9</v>
      </c>
      <c r="C11" s="66"/>
      <c r="D11" s="66"/>
      <c r="E11" s="66"/>
      <c r="F11" s="66"/>
    </row>
    <row r="12" spans="1:7" s="464" customFormat="1" ht="36" x14ac:dyDescent="0.35">
      <c r="A12" s="411" t="s">
        <v>308</v>
      </c>
      <c r="B12" s="342" t="s">
        <v>472</v>
      </c>
      <c r="C12" s="343">
        <f>D12*25%</f>
        <v>13000</v>
      </c>
      <c r="D12" s="343">
        <v>52000</v>
      </c>
      <c r="E12" s="343">
        <v>52000</v>
      </c>
      <c r="F12" s="343">
        <v>52000</v>
      </c>
      <c r="G12" s="449" t="s">
        <v>1008</v>
      </c>
    </row>
    <row r="13" spans="1:7" s="464" customFormat="1" ht="36" x14ac:dyDescent="0.35">
      <c r="A13" s="411" t="s">
        <v>309</v>
      </c>
      <c r="B13" s="342" t="s">
        <v>477</v>
      </c>
      <c r="C13" s="343">
        <f t="shared" ref="C13:C17" si="2">D13*25%</f>
        <v>11500</v>
      </c>
      <c r="D13" s="343">
        <v>46000</v>
      </c>
      <c r="E13" s="343">
        <v>46000</v>
      </c>
      <c r="F13" s="343">
        <v>46000</v>
      </c>
      <c r="G13" s="449" t="s">
        <v>1008</v>
      </c>
    </row>
    <row r="14" spans="1:7" s="464" customFormat="1" ht="36" x14ac:dyDescent="0.35">
      <c r="A14" s="411" t="s">
        <v>310</v>
      </c>
      <c r="B14" s="342" t="s">
        <v>478</v>
      </c>
      <c r="C14" s="343">
        <f t="shared" si="2"/>
        <v>5750</v>
      </c>
      <c r="D14" s="343">
        <v>23000</v>
      </c>
      <c r="E14" s="343">
        <v>23000</v>
      </c>
      <c r="F14" s="343">
        <v>23000</v>
      </c>
      <c r="G14" s="449" t="s">
        <v>1008</v>
      </c>
    </row>
    <row r="15" spans="1:7" s="464" customFormat="1" ht="36" x14ac:dyDescent="0.35">
      <c r="A15" s="411" t="s">
        <v>345</v>
      </c>
      <c r="B15" s="342" t="s">
        <v>479</v>
      </c>
      <c r="C15" s="343">
        <f t="shared" si="2"/>
        <v>4750</v>
      </c>
      <c r="D15" s="343">
        <v>19000</v>
      </c>
      <c r="E15" s="343">
        <v>19000</v>
      </c>
      <c r="F15" s="343">
        <v>19000</v>
      </c>
      <c r="G15" s="449" t="s">
        <v>1009</v>
      </c>
    </row>
    <row r="16" spans="1:7" s="464" customFormat="1" ht="36" x14ac:dyDescent="0.35">
      <c r="A16" s="411" t="s">
        <v>346</v>
      </c>
      <c r="B16" s="342" t="s">
        <v>475</v>
      </c>
      <c r="C16" s="343">
        <f t="shared" si="2"/>
        <v>10500</v>
      </c>
      <c r="D16" s="343">
        <v>42000</v>
      </c>
      <c r="E16" s="343">
        <v>42000</v>
      </c>
      <c r="F16" s="343">
        <v>42000</v>
      </c>
      <c r="G16" s="449" t="s">
        <v>1008</v>
      </c>
    </row>
    <row r="17" spans="1:7" s="464" customFormat="1" ht="36" x14ac:dyDescent="0.35">
      <c r="A17" s="411" t="s">
        <v>347</v>
      </c>
      <c r="B17" s="342" t="s">
        <v>476</v>
      </c>
      <c r="C17" s="343">
        <f t="shared" si="2"/>
        <v>6250</v>
      </c>
      <c r="D17" s="343">
        <v>25000</v>
      </c>
      <c r="E17" s="343">
        <v>25000</v>
      </c>
      <c r="F17" s="343">
        <v>25000</v>
      </c>
      <c r="G17" s="449" t="s">
        <v>1008</v>
      </c>
    </row>
    <row r="18" spans="1:7" s="464" customFormat="1" ht="54" x14ac:dyDescent="0.35">
      <c r="A18" s="411" t="s">
        <v>348</v>
      </c>
      <c r="B18" s="342" t="s">
        <v>902</v>
      </c>
      <c r="C18" s="343">
        <f>F18*80%</f>
        <v>24800</v>
      </c>
      <c r="D18" s="343">
        <v>31000</v>
      </c>
      <c r="E18" s="343">
        <v>31000</v>
      </c>
      <c r="F18" s="343">
        <v>31000</v>
      </c>
      <c r="G18" s="449" t="s">
        <v>1008</v>
      </c>
    </row>
    <row r="19" spans="1:7" s="464" customFormat="1" ht="54" x14ac:dyDescent="0.35">
      <c r="A19" s="411" t="s">
        <v>349</v>
      </c>
      <c r="B19" s="342" t="s">
        <v>470</v>
      </c>
      <c r="C19" s="343">
        <f t="shared" ref="C19:C21" si="3">F19*80%</f>
        <v>4400</v>
      </c>
      <c r="D19" s="343">
        <v>5500</v>
      </c>
      <c r="E19" s="343">
        <v>5500</v>
      </c>
      <c r="F19" s="343">
        <v>5500</v>
      </c>
      <c r="G19" s="449" t="s">
        <v>1009</v>
      </c>
    </row>
    <row r="20" spans="1:7" s="464" customFormat="1" ht="36" x14ac:dyDescent="0.35">
      <c r="A20" s="411" t="s">
        <v>350</v>
      </c>
      <c r="B20" s="342" t="s">
        <v>467</v>
      </c>
      <c r="C20" s="343">
        <f t="shared" si="3"/>
        <v>6459.2000000000007</v>
      </c>
      <c r="D20" s="343">
        <v>8074</v>
      </c>
      <c r="E20" s="343">
        <v>8074</v>
      </c>
      <c r="F20" s="343">
        <v>8074</v>
      </c>
      <c r="G20" s="449" t="s">
        <v>1009</v>
      </c>
    </row>
    <row r="21" spans="1:7" s="464" customFormat="1" ht="36" x14ac:dyDescent="0.35">
      <c r="A21" s="411" t="s">
        <v>351</v>
      </c>
      <c r="B21" s="342" t="s">
        <v>466</v>
      </c>
      <c r="C21" s="343">
        <f t="shared" si="3"/>
        <v>3680</v>
      </c>
      <c r="D21" s="343">
        <v>4600</v>
      </c>
      <c r="E21" s="343">
        <v>4600</v>
      </c>
      <c r="F21" s="343">
        <v>4600</v>
      </c>
      <c r="G21" s="449" t="s">
        <v>1009</v>
      </c>
    </row>
    <row r="22" spans="1:7" s="464" customFormat="1" ht="36" x14ac:dyDescent="0.35">
      <c r="A22" s="411" t="s">
        <v>352</v>
      </c>
      <c r="B22" s="342" t="s">
        <v>473</v>
      </c>
      <c r="C22" s="343">
        <v>5000</v>
      </c>
      <c r="D22" s="343">
        <v>5000</v>
      </c>
      <c r="E22" s="343">
        <v>5000</v>
      </c>
      <c r="F22" s="343">
        <v>5000</v>
      </c>
      <c r="G22" s="449" t="s">
        <v>1008</v>
      </c>
    </row>
    <row r="23" spans="1:7" s="464" customFormat="1" ht="36" x14ac:dyDescent="0.35">
      <c r="A23" s="411" t="s">
        <v>353</v>
      </c>
      <c r="B23" s="342" t="s">
        <v>474</v>
      </c>
      <c r="C23" s="343">
        <v>0</v>
      </c>
      <c r="D23" s="343">
        <v>10000</v>
      </c>
      <c r="E23" s="343">
        <v>10000</v>
      </c>
      <c r="F23" s="343">
        <v>10000</v>
      </c>
      <c r="G23" s="449" t="s">
        <v>1008</v>
      </c>
    </row>
    <row r="24" spans="1:7" s="464" customFormat="1" ht="58.5" customHeight="1" x14ac:dyDescent="0.35">
      <c r="A24" s="411" t="s">
        <v>354</v>
      </c>
      <c r="B24" s="342" t="s">
        <v>691</v>
      </c>
      <c r="C24" s="343">
        <v>0</v>
      </c>
      <c r="D24" s="343">
        <v>4000</v>
      </c>
      <c r="E24" s="343">
        <v>4000</v>
      </c>
      <c r="F24" s="343">
        <v>4000</v>
      </c>
      <c r="G24" s="449" t="s">
        <v>1008</v>
      </c>
    </row>
    <row r="25" spans="1:7" s="464" customFormat="1" ht="28.5" x14ac:dyDescent="0.35">
      <c r="A25" s="411" t="s">
        <v>355</v>
      </c>
      <c r="B25" s="342" t="s">
        <v>480</v>
      </c>
      <c r="C25" s="343">
        <v>0</v>
      </c>
      <c r="D25" s="343">
        <v>0</v>
      </c>
      <c r="E25" s="343">
        <v>4000</v>
      </c>
      <c r="F25" s="343">
        <v>4000</v>
      </c>
      <c r="G25" s="449" t="s">
        <v>1009</v>
      </c>
    </row>
    <row r="26" spans="1:7" s="464" customFormat="1" ht="36" x14ac:dyDescent="0.35">
      <c r="A26" s="411" t="s">
        <v>356</v>
      </c>
      <c r="B26" s="342" t="s">
        <v>468</v>
      </c>
      <c r="C26" s="343">
        <v>500</v>
      </c>
      <c r="D26" s="343">
        <v>500</v>
      </c>
      <c r="E26" s="343">
        <v>500</v>
      </c>
      <c r="F26" s="343">
        <v>500</v>
      </c>
      <c r="G26" s="449" t="s">
        <v>1009</v>
      </c>
    </row>
    <row r="27" spans="1:7" s="464" customFormat="1" ht="60" customHeight="1" x14ac:dyDescent="0.35">
      <c r="A27" s="411" t="s">
        <v>357</v>
      </c>
      <c r="B27" s="342" t="s">
        <v>469</v>
      </c>
      <c r="C27" s="343">
        <v>511</v>
      </c>
      <c r="D27" s="343">
        <v>511</v>
      </c>
      <c r="E27" s="343">
        <v>511</v>
      </c>
      <c r="F27" s="343">
        <v>511</v>
      </c>
      <c r="G27" s="449" t="s">
        <v>1009</v>
      </c>
    </row>
    <row r="28" spans="1:7" s="464" customFormat="1" ht="60" customHeight="1" x14ac:dyDescent="0.35">
      <c r="A28" s="411" t="s">
        <v>358</v>
      </c>
      <c r="B28" s="342" t="s">
        <v>903</v>
      </c>
      <c r="C28" s="343">
        <v>10000</v>
      </c>
      <c r="D28" s="343">
        <v>30000</v>
      </c>
      <c r="E28" s="343">
        <v>30000</v>
      </c>
      <c r="F28" s="343">
        <v>30000</v>
      </c>
      <c r="G28" s="449" t="s">
        <v>1008</v>
      </c>
    </row>
    <row r="29" spans="1:7" ht="34.5" x14ac:dyDescent="0.25">
      <c r="A29" s="411">
        <v>2</v>
      </c>
      <c r="B29" s="66" t="s">
        <v>11</v>
      </c>
      <c r="C29" s="66">
        <f>SUM(C31:C58)</f>
        <v>142987.25</v>
      </c>
      <c r="D29" s="66">
        <f>SUM(D31:D58)</f>
        <v>482349</v>
      </c>
      <c r="E29" s="66">
        <f>SUM(E31:E58)</f>
        <v>502349</v>
      </c>
      <c r="F29" s="66">
        <f>SUM(F31:F58)</f>
        <v>502349</v>
      </c>
    </row>
    <row r="30" spans="1:7" ht="25.5" customHeight="1" x14ac:dyDescent="0.25">
      <c r="A30" s="411"/>
      <c r="B30" s="313" t="s">
        <v>9</v>
      </c>
      <c r="C30" s="68"/>
      <c r="D30" s="68"/>
      <c r="E30" s="68"/>
      <c r="F30" s="68"/>
    </row>
    <row r="31" spans="1:7" s="464" customFormat="1" ht="36" x14ac:dyDescent="0.35">
      <c r="A31" s="450" t="s">
        <v>311</v>
      </c>
      <c r="B31" s="342" t="s">
        <v>482</v>
      </c>
      <c r="C31" s="343">
        <f>D31*25%</f>
        <v>7500</v>
      </c>
      <c r="D31" s="343">
        <v>30000</v>
      </c>
      <c r="E31" s="343">
        <v>30000</v>
      </c>
      <c r="F31" s="343">
        <v>30000</v>
      </c>
      <c r="G31" s="449" t="s">
        <v>1008</v>
      </c>
    </row>
    <row r="32" spans="1:7" s="464" customFormat="1" ht="36" x14ac:dyDescent="0.35">
      <c r="A32" s="450" t="s">
        <v>312</v>
      </c>
      <c r="B32" s="342" t="s">
        <v>483</v>
      </c>
      <c r="C32" s="343">
        <f t="shared" ref="C32:C58" si="4">D32*25%</f>
        <v>5000</v>
      </c>
      <c r="D32" s="343">
        <v>20000</v>
      </c>
      <c r="E32" s="343">
        <v>20000</v>
      </c>
      <c r="F32" s="343">
        <v>20000</v>
      </c>
      <c r="G32" s="449" t="s">
        <v>1008</v>
      </c>
    </row>
    <row r="33" spans="1:7" s="464" customFormat="1" ht="36" x14ac:dyDescent="0.35">
      <c r="A33" s="450" t="s">
        <v>313</v>
      </c>
      <c r="B33" s="342" t="s">
        <v>484</v>
      </c>
      <c r="C33" s="343">
        <f t="shared" si="4"/>
        <v>4500</v>
      </c>
      <c r="D33" s="343">
        <v>18000</v>
      </c>
      <c r="E33" s="343">
        <v>18000</v>
      </c>
      <c r="F33" s="343">
        <v>18000</v>
      </c>
      <c r="G33" s="449" t="s">
        <v>1008</v>
      </c>
    </row>
    <row r="34" spans="1:7" s="464" customFormat="1" ht="36" x14ac:dyDescent="0.35">
      <c r="A34" s="450" t="s">
        <v>314</v>
      </c>
      <c r="B34" s="342" t="s">
        <v>485</v>
      </c>
      <c r="C34" s="343">
        <f t="shared" si="4"/>
        <v>5000</v>
      </c>
      <c r="D34" s="343">
        <v>20000</v>
      </c>
      <c r="E34" s="343">
        <v>20000</v>
      </c>
      <c r="F34" s="343">
        <v>20000</v>
      </c>
      <c r="G34" s="449" t="s">
        <v>1008</v>
      </c>
    </row>
    <row r="35" spans="1:7" s="464" customFormat="1" ht="28.5" x14ac:dyDescent="0.35">
      <c r="A35" s="450" t="s">
        <v>315</v>
      </c>
      <c r="B35" s="342" t="s">
        <v>486</v>
      </c>
      <c r="C35" s="343">
        <f t="shared" si="4"/>
        <v>6250</v>
      </c>
      <c r="D35" s="343">
        <v>25000</v>
      </c>
      <c r="E35" s="343">
        <v>25000</v>
      </c>
      <c r="F35" s="343">
        <v>25000</v>
      </c>
      <c r="G35" s="449" t="s">
        <v>1008</v>
      </c>
    </row>
    <row r="36" spans="1:7" s="464" customFormat="1" ht="55.5" customHeight="1" x14ac:dyDescent="0.35">
      <c r="A36" s="450" t="s">
        <v>316</v>
      </c>
      <c r="B36" s="342" t="s">
        <v>693</v>
      </c>
      <c r="C36" s="343">
        <f t="shared" si="4"/>
        <v>6640</v>
      </c>
      <c r="D36" s="343">
        <v>26560</v>
      </c>
      <c r="E36" s="343">
        <v>26560</v>
      </c>
      <c r="F36" s="343">
        <v>26560</v>
      </c>
      <c r="G36" s="449" t="s">
        <v>1008</v>
      </c>
    </row>
    <row r="37" spans="1:7" s="464" customFormat="1" ht="36" x14ac:dyDescent="0.35">
      <c r="A37" s="450" t="s">
        <v>317</v>
      </c>
      <c r="B37" s="342" t="s">
        <v>487</v>
      </c>
      <c r="C37" s="343">
        <f t="shared" si="4"/>
        <v>6250</v>
      </c>
      <c r="D37" s="343">
        <v>25000</v>
      </c>
      <c r="E37" s="343">
        <v>25000</v>
      </c>
      <c r="F37" s="343">
        <v>25000</v>
      </c>
      <c r="G37" s="449" t="s">
        <v>1008</v>
      </c>
    </row>
    <row r="38" spans="1:7" s="464" customFormat="1" ht="36" x14ac:dyDescent="0.35">
      <c r="A38" s="450" t="s">
        <v>318</v>
      </c>
      <c r="B38" s="342" t="s">
        <v>488</v>
      </c>
      <c r="C38" s="343">
        <f t="shared" si="4"/>
        <v>2500</v>
      </c>
      <c r="D38" s="343">
        <v>10000</v>
      </c>
      <c r="E38" s="343">
        <v>10000</v>
      </c>
      <c r="F38" s="343">
        <v>10000</v>
      </c>
      <c r="G38" s="449" t="s">
        <v>1008</v>
      </c>
    </row>
    <row r="39" spans="1:7" s="464" customFormat="1" ht="36" x14ac:dyDescent="0.35">
      <c r="A39" s="450" t="s">
        <v>319</v>
      </c>
      <c r="B39" s="342" t="s">
        <v>489</v>
      </c>
      <c r="C39" s="343">
        <f t="shared" si="4"/>
        <v>3750</v>
      </c>
      <c r="D39" s="343">
        <v>15000</v>
      </c>
      <c r="E39" s="343">
        <v>15000</v>
      </c>
      <c r="F39" s="343">
        <v>15000</v>
      </c>
      <c r="G39" s="449" t="s">
        <v>1008</v>
      </c>
    </row>
    <row r="40" spans="1:7" s="465" customFormat="1" ht="36" x14ac:dyDescent="0.3">
      <c r="A40" s="450" t="s">
        <v>320</v>
      </c>
      <c r="B40" s="342" t="s">
        <v>695</v>
      </c>
      <c r="C40" s="343">
        <f t="shared" si="4"/>
        <v>5000</v>
      </c>
      <c r="D40" s="343">
        <v>20000</v>
      </c>
      <c r="E40" s="343">
        <v>20000</v>
      </c>
      <c r="F40" s="343">
        <v>20000</v>
      </c>
      <c r="G40" s="449" t="s">
        <v>1009</v>
      </c>
    </row>
    <row r="41" spans="1:7" s="464" customFormat="1" ht="36" x14ac:dyDescent="0.35">
      <c r="A41" s="450" t="s">
        <v>321</v>
      </c>
      <c r="B41" s="342" t="s">
        <v>490</v>
      </c>
      <c r="C41" s="343">
        <f t="shared" si="4"/>
        <v>1250</v>
      </c>
      <c r="D41" s="343">
        <v>5000</v>
      </c>
      <c r="E41" s="343">
        <v>5000</v>
      </c>
      <c r="F41" s="343">
        <v>5000</v>
      </c>
      <c r="G41" s="449" t="s">
        <v>1008</v>
      </c>
    </row>
    <row r="42" spans="1:7" s="464" customFormat="1" ht="36" x14ac:dyDescent="0.35">
      <c r="A42" s="450" t="s">
        <v>322</v>
      </c>
      <c r="B42" s="145" t="s">
        <v>707</v>
      </c>
      <c r="C42" s="343">
        <f t="shared" si="4"/>
        <v>5750</v>
      </c>
      <c r="D42" s="343">
        <v>23000</v>
      </c>
      <c r="E42" s="343">
        <v>23000</v>
      </c>
      <c r="F42" s="343">
        <v>23000</v>
      </c>
      <c r="G42" s="449" t="s">
        <v>1008</v>
      </c>
    </row>
    <row r="43" spans="1:7" s="464" customFormat="1" ht="36" x14ac:dyDescent="0.35">
      <c r="A43" s="450" t="s">
        <v>323</v>
      </c>
      <c r="B43" s="342" t="s">
        <v>1185</v>
      </c>
      <c r="C43" s="343">
        <v>0</v>
      </c>
      <c r="D43" s="343">
        <v>0</v>
      </c>
      <c r="E43" s="343">
        <v>20000</v>
      </c>
      <c r="F43" s="343">
        <v>20000</v>
      </c>
      <c r="G43" s="449" t="s">
        <v>1008</v>
      </c>
    </row>
    <row r="44" spans="1:7" s="464" customFormat="1" ht="36" x14ac:dyDescent="0.35">
      <c r="A44" s="450" t="s">
        <v>324</v>
      </c>
      <c r="B44" s="342" t="s">
        <v>1182</v>
      </c>
      <c r="C44" s="343">
        <f t="shared" si="4"/>
        <v>863.25</v>
      </c>
      <c r="D44" s="343">
        <v>3453</v>
      </c>
      <c r="E44" s="343">
        <v>3453</v>
      </c>
      <c r="F44" s="343">
        <v>3453</v>
      </c>
      <c r="G44" s="449" t="s">
        <v>1008</v>
      </c>
    </row>
    <row r="45" spans="1:7" s="464" customFormat="1" ht="36" x14ac:dyDescent="0.35">
      <c r="A45" s="450" t="s">
        <v>325</v>
      </c>
      <c r="B45" s="342" t="s">
        <v>471</v>
      </c>
      <c r="C45" s="343">
        <f t="shared" si="4"/>
        <v>1250</v>
      </c>
      <c r="D45" s="343">
        <v>5000</v>
      </c>
      <c r="E45" s="343">
        <v>5000</v>
      </c>
      <c r="F45" s="343">
        <v>5000</v>
      </c>
      <c r="G45" s="449" t="s">
        <v>1009</v>
      </c>
    </row>
    <row r="46" spans="1:7" s="464" customFormat="1" ht="36" x14ac:dyDescent="0.35">
      <c r="A46" s="450" t="s">
        <v>326</v>
      </c>
      <c r="B46" s="342" t="s">
        <v>481</v>
      </c>
      <c r="C46" s="343">
        <f t="shared" si="4"/>
        <v>2500</v>
      </c>
      <c r="D46" s="343">
        <v>10000</v>
      </c>
      <c r="E46" s="343">
        <v>10000</v>
      </c>
      <c r="F46" s="343">
        <v>10000</v>
      </c>
      <c r="G46" s="449" t="s">
        <v>1008</v>
      </c>
    </row>
    <row r="47" spans="1:7" s="464" customFormat="1" ht="36" x14ac:dyDescent="0.35">
      <c r="A47" s="450" t="s">
        <v>327</v>
      </c>
      <c r="B47" s="342" t="s">
        <v>494</v>
      </c>
      <c r="C47" s="343">
        <f t="shared" si="4"/>
        <v>1000</v>
      </c>
      <c r="D47" s="343">
        <v>4000</v>
      </c>
      <c r="E47" s="343">
        <v>4000</v>
      </c>
      <c r="F47" s="343">
        <v>4000</v>
      </c>
      <c r="G47" s="449" t="s">
        <v>1009</v>
      </c>
    </row>
    <row r="48" spans="1:7" s="464" customFormat="1" ht="36" x14ac:dyDescent="0.35">
      <c r="A48" s="450" t="s">
        <v>328</v>
      </c>
      <c r="B48" s="342" t="s">
        <v>497</v>
      </c>
      <c r="C48" s="343">
        <f t="shared" si="4"/>
        <v>5000</v>
      </c>
      <c r="D48" s="343">
        <v>20000</v>
      </c>
      <c r="E48" s="343">
        <v>20000</v>
      </c>
      <c r="F48" s="343">
        <v>20000</v>
      </c>
      <c r="G48" s="449" t="s">
        <v>1008</v>
      </c>
    </row>
    <row r="49" spans="1:7" s="464" customFormat="1" ht="36" x14ac:dyDescent="0.35">
      <c r="A49" s="450" t="s">
        <v>329</v>
      </c>
      <c r="B49" s="342" t="s">
        <v>491</v>
      </c>
      <c r="C49" s="343">
        <f t="shared" si="4"/>
        <v>1750</v>
      </c>
      <c r="D49" s="343">
        <v>7000</v>
      </c>
      <c r="E49" s="343">
        <v>7000</v>
      </c>
      <c r="F49" s="343">
        <v>7000</v>
      </c>
      <c r="G49" s="449" t="s">
        <v>1009</v>
      </c>
    </row>
    <row r="50" spans="1:7" s="464" customFormat="1" ht="36" x14ac:dyDescent="0.35">
      <c r="A50" s="450" t="s">
        <v>330</v>
      </c>
      <c r="B50" s="342" t="s">
        <v>492</v>
      </c>
      <c r="C50" s="343">
        <f t="shared" si="4"/>
        <v>7500</v>
      </c>
      <c r="D50" s="343">
        <v>30000</v>
      </c>
      <c r="E50" s="343">
        <v>30000</v>
      </c>
      <c r="F50" s="343">
        <v>30000</v>
      </c>
      <c r="G50" s="449" t="s">
        <v>1008</v>
      </c>
    </row>
    <row r="51" spans="1:7" s="464" customFormat="1" ht="75.75" customHeight="1" x14ac:dyDescent="0.35">
      <c r="A51" s="450" t="s">
        <v>331</v>
      </c>
      <c r="B51" s="342" t="s">
        <v>708</v>
      </c>
      <c r="C51" s="343">
        <f t="shared" si="4"/>
        <v>5750</v>
      </c>
      <c r="D51" s="343">
        <v>23000</v>
      </c>
      <c r="E51" s="343">
        <v>23000</v>
      </c>
      <c r="F51" s="343">
        <v>23000</v>
      </c>
      <c r="G51" s="449" t="s">
        <v>1008</v>
      </c>
    </row>
    <row r="52" spans="1:7" s="464" customFormat="1" ht="54" x14ac:dyDescent="0.35">
      <c r="A52" s="450" t="s">
        <v>332</v>
      </c>
      <c r="B52" s="342" t="s">
        <v>709</v>
      </c>
      <c r="C52" s="343">
        <f t="shared" si="4"/>
        <v>5750</v>
      </c>
      <c r="D52" s="343">
        <v>23000</v>
      </c>
      <c r="E52" s="343">
        <v>23000</v>
      </c>
      <c r="F52" s="343">
        <v>23000</v>
      </c>
      <c r="G52" s="449" t="s">
        <v>1008</v>
      </c>
    </row>
    <row r="53" spans="1:7" s="464" customFormat="1" ht="36" x14ac:dyDescent="0.35">
      <c r="A53" s="450" t="s">
        <v>333</v>
      </c>
      <c r="B53" s="342" t="s">
        <v>493</v>
      </c>
      <c r="C53" s="5">
        <f>D53*95%</f>
        <v>30400</v>
      </c>
      <c r="D53" s="343">
        <v>32000</v>
      </c>
      <c r="E53" s="343">
        <v>32000</v>
      </c>
      <c r="F53" s="343">
        <v>32000</v>
      </c>
      <c r="G53" s="449" t="s">
        <v>1008</v>
      </c>
    </row>
    <row r="54" spans="1:7" s="464" customFormat="1" ht="50.25" customHeight="1" x14ac:dyDescent="0.35">
      <c r="A54" s="450" t="s">
        <v>334</v>
      </c>
      <c r="B54" s="145" t="s">
        <v>710</v>
      </c>
      <c r="C54" s="343">
        <f t="shared" si="4"/>
        <v>143.25</v>
      </c>
      <c r="D54" s="343">
        <v>573</v>
      </c>
      <c r="E54" s="343">
        <v>573</v>
      </c>
      <c r="F54" s="343">
        <v>573</v>
      </c>
      <c r="G54" s="449" t="s">
        <v>1009</v>
      </c>
    </row>
    <row r="55" spans="1:7" s="464" customFormat="1" ht="62.25" customHeight="1" x14ac:dyDescent="0.35">
      <c r="A55" s="450" t="s">
        <v>335</v>
      </c>
      <c r="B55" s="342" t="s">
        <v>692</v>
      </c>
      <c r="C55" s="343">
        <f t="shared" si="4"/>
        <v>12874.25</v>
      </c>
      <c r="D55" s="343">
        <v>51497</v>
      </c>
      <c r="E55" s="343">
        <v>51497</v>
      </c>
      <c r="F55" s="343">
        <v>51497</v>
      </c>
      <c r="G55" s="449" t="s">
        <v>1009</v>
      </c>
    </row>
    <row r="56" spans="1:7" s="464" customFormat="1" ht="45" customHeight="1" x14ac:dyDescent="0.35">
      <c r="A56" s="450" t="s">
        <v>336</v>
      </c>
      <c r="B56" s="342" t="s">
        <v>495</v>
      </c>
      <c r="C56" s="343">
        <f t="shared" si="4"/>
        <v>6863</v>
      </c>
      <c r="D56" s="343">
        <v>27452</v>
      </c>
      <c r="E56" s="343">
        <v>27452</v>
      </c>
      <c r="F56" s="343">
        <v>27452</v>
      </c>
      <c r="G56" s="449" t="s">
        <v>1009</v>
      </c>
    </row>
    <row r="57" spans="1:7" ht="36" x14ac:dyDescent="0.25">
      <c r="A57" s="450" t="s">
        <v>337</v>
      </c>
      <c r="B57" s="342" t="s">
        <v>694</v>
      </c>
      <c r="C57" s="343">
        <f t="shared" si="4"/>
        <v>878.5</v>
      </c>
      <c r="D57" s="343">
        <v>3514</v>
      </c>
      <c r="E57" s="343">
        <v>3514</v>
      </c>
      <c r="F57" s="343">
        <v>3514</v>
      </c>
      <c r="G57" s="449" t="s">
        <v>1009</v>
      </c>
    </row>
    <row r="58" spans="1:7" ht="36" x14ac:dyDescent="0.25">
      <c r="A58" s="450" t="s">
        <v>338</v>
      </c>
      <c r="B58" s="342" t="s">
        <v>496</v>
      </c>
      <c r="C58" s="343">
        <f t="shared" si="4"/>
        <v>1075</v>
      </c>
      <c r="D58" s="343">
        <v>4300</v>
      </c>
      <c r="E58" s="343">
        <v>4300</v>
      </c>
      <c r="F58" s="343">
        <v>4300</v>
      </c>
      <c r="G58" s="449" t="s">
        <v>1009</v>
      </c>
    </row>
    <row r="59" spans="1:7" ht="51.75" x14ac:dyDescent="0.25">
      <c r="A59" s="11">
        <v>3</v>
      </c>
      <c r="B59" s="436" t="s">
        <v>731</v>
      </c>
      <c r="C59" s="362">
        <f>SUM(C61:C67)</f>
        <v>54411</v>
      </c>
      <c r="D59" s="362">
        <f>SUM(D61:D67)</f>
        <v>54411</v>
      </c>
      <c r="E59" s="362">
        <f>SUM(E61:E67)</f>
        <v>54411</v>
      </c>
      <c r="F59" s="362">
        <f>SUM(F61:F67)</f>
        <v>54411</v>
      </c>
    </row>
    <row r="60" spans="1:7" ht="18" x14ac:dyDescent="0.25">
      <c r="A60" s="70"/>
      <c r="B60" s="66" t="s">
        <v>9</v>
      </c>
      <c r="C60" s="343"/>
      <c r="D60" s="466"/>
      <c r="E60" s="466"/>
      <c r="F60" s="466"/>
    </row>
    <row r="61" spans="1:7" ht="57.75" customHeight="1" x14ac:dyDescent="0.25">
      <c r="A61" s="337" t="s">
        <v>344</v>
      </c>
      <c r="B61" s="342" t="s">
        <v>500</v>
      </c>
      <c r="C61" s="343">
        <v>11998</v>
      </c>
      <c r="D61" s="343">
        <v>11998</v>
      </c>
      <c r="E61" s="343">
        <v>11998</v>
      </c>
      <c r="F61" s="343">
        <v>11998</v>
      </c>
      <c r="G61" s="449" t="s">
        <v>1009</v>
      </c>
    </row>
    <row r="62" spans="1:7" ht="49.5" customHeight="1" x14ac:dyDescent="0.25">
      <c r="A62" s="337" t="s">
        <v>424</v>
      </c>
      <c r="B62" s="342" t="s">
        <v>893</v>
      </c>
      <c r="C62" s="343">
        <v>31833</v>
      </c>
      <c r="D62" s="343">
        <v>31833</v>
      </c>
      <c r="E62" s="343">
        <v>31833</v>
      </c>
      <c r="F62" s="343">
        <v>31833</v>
      </c>
      <c r="G62" s="449" t="s">
        <v>1009</v>
      </c>
    </row>
    <row r="63" spans="1:7" ht="36" x14ac:dyDescent="0.25">
      <c r="A63" s="337" t="s">
        <v>749</v>
      </c>
      <c r="B63" s="342" t="s">
        <v>501</v>
      </c>
      <c r="C63" s="343">
        <v>1147</v>
      </c>
      <c r="D63" s="343">
        <v>1147</v>
      </c>
      <c r="E63" s="343">
        <v>1147</v>
      </c>
      <c r="F63" s="343">
        <v>1147</v>
      </c>
      <c r="G63" s="449" t="s">
        <v>1009</v>
      </c>
    </row>
    <row r="64" spans="1:7" ht="36" x14ac:dyDescent="0.25">
      <c r="A64" s="337" t="s">
        <v>750</v>
      </c>
      <c r="B64" s="342" t="s">
        <v>502</v>
      </c>
      <c r="C64" s="343">
        <v>2166</v>
      </c>
      <c r="D64" s="343">
        <v>2166</v>
      </c>
      <c r="E64" s="343">
        <v>2166</v>
      </c>
      <c r="F64" s="343">
        <v>2166</v>
      </c>
      <c r="G64" s="449" t="s">
        <v>1009</v>
      </c>
    </row>
    <row r="65" spans="1:7" ht="55.5" customHeight="1" x14ac:dyDescent="0.25">
      <c r="A65" s="337" t="s">
        <v>751</v>
      </c>
      <c r="B65" s="342" t="s">
        <v>503</v>
      </c>
      <c r="C65" s="343">
        <v>1599</v>
      </c>
      <c r="D65" s="343">
        <v>1599</v>
      </c>
      <c r="E65" s="343">
        <v>1599</v>
      </c>
      <c r="F65" s="343">
        <v>1599</v>
      </c>
      <c r="G65" s="449" t="s">
        <v>1009</v>
      </c>
    </row>
    <row r="66" spans="1:7" ht="36" x14ac:dyDescent="0.25">
      <c r="A66" s="337" t="s">
        <v>752</v>
      </c>
      <c r="B66" s="342" t="s">
        <v>504</v>
      </c>
      <c r="C66" s="343">
        <v>766</v>
      </c>
      <c r="D66" s="343">
        <v>766</v>
      </c>
      <c r="E66" s="343">
        <v>766</v>
      </c>
      <c r="F66" s="343">
        <v>766</v>
      </c>
      <c r="G66" s="449" t="s">
        <v>1009</v>
      </c>
    </row>
    <row r="67" spans="1:7" ht="36" x14ac:dyDescent="0.25">
      <c r="A67" s="337" t="s">
        <v>753</v>
      </c>
      <c r="B67" s="342" t="s">
        <v>505</v>
      </c>
      <c r="C67" s="343">
        <v>4902</v>
      </c>
      <c r="D67" s="343">
        <v>4902</v>
      </c>
      <c r="E67" s="343">
        <v>4902</v>
      </c>
      <c r="F67" s="343">
        <v>4902</v>
      </c>
      <c r="G67" s="449" t="s">
        <v>1009</v>
      </c>
    </row>
    <row r="68" spans="1:7" s="465" customFormat="1" ht="17.25" x14ac:dyDescent="0.3">
      <c r="A68" s="11">
        <v>4</v>
      </c>
      <c r="B68" s="66" t="s">
        <v>35</v>
      </c>
      <c r="C68" s="8">
        <f>SUM(C70:C72)</f>
        <v>24000</v>
      </c>
      <c r="D68" s="8">
        <f t="shared" ref="D68:E68" si="5">SUM(D70:D72)</f>
        <v>24000</v>
      </c>
      <c r="E68" s="8">
        <f t="shared" si="5"/>
        <v>24000</v>
      </c>
      <c r="F68" s="8">
        <f>SUM(F70:F72)</f>
        <v>24000</v>
      </c>
    </row>
    <row r="69" spans="1:7" s="465" customFormat="1" ht="17.25" x14ac:dyDescent="0.3">
      <c r="A69" s="70"/>
      <c r="B69" s="66" t="s">
        <v>9</v>
      </c>
      <c r="C69" s="66"/>
      <c r="D69" s="66"/>
      <c r="E69" s="66"/>
      <c r="F69" s="66"/>
    </row>
    <row r="70" spans="1:7" s="465" customFormat="1" ht="48" customHeight="1" x14ac:dyDescent="0.3">
      <c r="A70" s="337" t="s">
        <v>754</v>
      </c>
      <c r="B70" s="342" t="s">
        <v>498</v>
      </c>
      <c r="C70" s="343">
        <v>3000</v>
      </c>
      <c r="D70" s="343">
        <v>3000</v>
      </c>
      <c r="E70" s="343">
        <v>3000</v>
      </c>
      <c r="F70" s="343">
        <v>3000</v>
      </c>
      <c r="G70" s="449" t="s">
        <v>1009</v>
      </c>
    </row>
    <row r="71" spans="1:7" s="364" customFormat="1" ht="27" x14ac:dyDescent="0.25">
      <c r="A71" s="337" t="s">
        <v>755</v>
      </c>
      <c r="B71" s="342" t="s">
        <v>499</v>
      </c>
      <c r="C71" s="343">
        <v>19000</v>
      </c>
      <c r="D71" s="343">
        <v>19000</v>
      </c>
      <c r="E71" s="343">
        <v>19000</v>
      </c>
      <c r="F71" s="343">
        <v>19000</v>
      </c>
      <c r="G71" s="449" t="s">
        <v>1009</v>
      </c>
    </row>
    <row r="72" spans="1:7" s="364" customFormat="1" ht="36" x14ac:dyDescent="0.25">
      <c r="A72" s="337" t="s">
        <v>756</v>
      </c>
      <c r="B72" s="342" t="s">
        <v>904</v>
      </c>
      <c r="C72" s="343">
        <v>2000</v>
      </c>
      <c r="D72" s="343">
        <v>2000</v>
      </c>
      <c r="E72" s="343">
        <v>2000</v>
      </c>
      <c r="F72" s="343">
        <v>2000</v>
      </c>
      <c r="G72" s="449" t="s">
        <v>1009</v>
      </c>
    </row>
    <row r="73" spans="1:7" s="364" customFormat="1" ht="18" x14ac:dyDescent="0.25">
      <c r="A73" s="453">
        <v>5</v>
      </c>
      <c r="B73" s="452" t="s">
        <v>1077</v>
      </c>
      <c r="C73" s="362">
        <f>SUM(C74:C76)</f>
        <v>3232</v>
      </c>
      <c r="D73" s="362">
        <f t="shared" ref="D73:G73" si="6">SUM(D74:D76)</f>
        <v>3232</v>
      </c>
      <c r="E73" s="362">
        <f t="shared" si="6"/>
        <v>3232</v>
      </c>
      <c r="F73" s="362">
        <f>SUM(F74:F76)</f>
        <v>3232</v>
      </c>
      <c r="G73" s="343">
        <f t="shared" si="6"/>
        <v>0</v>
      </c>
    </row>
    <row r="74" spans="1:7" ht="96.75" customHeight="1" x14ac:dyDescent="0.25">
      <c r="A74" s="337" t="s">
        <v>759</v>
      </c>
      <c r="B74" s="145" t="s">
        <v>833</v>
      </c>
      <c r="C74" s="343">
        <v>1472</v>
      </c>
      <c r="D74" s="343">
        <v>1472</v>
      </c>
      <c r="E74" s="343">
        <v>1472</v>
      </c>
      <c r="F74" s="343">
        <v>1472</v>
      </c>
      <c r="G74" s="449" t="s">
        <v>1009</v>
      </c>
    </row>
    <row r="75" spans="1:7" ht="78" customHeight="1" x14ac:dyDescent="0.25">
      <c r="A75" s="337" t="s">
        <v>760</v>
      </c>
      <c r="B75" s="145" t="s">
        <v>834</v>
      </c>
      <c r="C75" s="343">
        <v>1040</v>
      </c>
      <c r="D75" s="343">
        <v>1040</v>
      </c>
      <c r="E75" s="343">
        <v>1040</v>
      </c>
      <c r="F75" s="343">
        <v>1040</v>
      </c>
      <c r="G75" s="449" t="s">
        <v>1009</v>
      </c>
    </row>
    <row r="76" spans="1:7" ht="75.75" customHeight="1" x14ac:dyDescent="0.25">
      <c r="A76" s="337" t="s">
        <v>761</v>
      </c>
      <c r="B76" s="145" t="s">
        <v>835</v>
      </c>
      <c r="C76" s="343">
        <v>720</v>
      </c>
      <c r="D76" s="343">
        <v>720</v>
      </c>
      <c r="E76" s="343">
        <v>720</v>
      </c>
      <c r="F76" s="343">
        <v>720</v>
      </c>
      <c r="G76" s="449" t="s">
        <v>1009</v>
      </c>
    </row>
    <row r="77" spans="1:7" ht="17.25" x14ac:dyDescent="0.25">
      <c r="A77" s="9">
        <v>6</v>
      </c>
      <c r="B77" s="125" t="s">
        <v>13</v>
      </c>
      <c r="C77" s="467">
        <v>23675</v>
      </c>
      <c r="D77" s="467">
        <v>23675</v>
      </c>
      <c r="E77" s="467">
        <v>23675</v>
      </c>
      <c r="F77" s="467">
        <v>23675</v>
      </c>
    </row>
    <row r="78" spans="1:7" ht="51.75" x14ac:dyDescent="0.25">
      <c r="A78" s="468">
        <v>7</v>
      </c>
      <c r="B78" s="469" t="s">
        <v>1184</v>
      </c>
      <c r="C78" s="66">
        <f>C80</f>
        <v>23504</v>
      </c>
      <c r="D78" s="66">
        <f t="shared" ref="D78:F78" si="7">D80</f>
        <v>23504</v>
      </c>
      <c r="E78" s="66">
        <f t="shared" si="7"/>
        <v>23504</v>
      </c>
      <c r="F78" s="66">
        <f t="shared" si="7"/>
        <v>23504</v>
      </c>
    </row>
    <row r="79" spans="1:7" ht="39" customHeight="1" x14ac:dyDescent="0.25">
      <c r="A79" s="470"/>
      <c r="B79" s="66" t="s">
        <v>9</v>
      </c>
      <c r="C79" s="471"/>
      <c r="D79" s="466"/>
      <c r="E79" s="466"/>
      <c r="F79" s="466"/>
    </row>
    <row r="80" spans="1:7" ht="195.75" customHeight="1" x14ac:dyDescent="0.25">
      <c r="A80" s="470" t="s">
        <v>998</v>
      </c>
      <c r="B80" s="145" t="s">
        <v>1186</v>
      </c>
      <c r="C80" s="1">
        <v>23504</v>
      </c>
      <c r="D80" s="1">
        <v>23504</v>
      </c>
      <c r="E80" s="1">
        <v>23504</v>
      </c>
      <c r="F80" s="1">
        <v>23504</v>
      </c>
    </row>
  </sheetData>
  <mergeCells count="4">
    <mergeCell ref="A6:F6"/>
    <mergeCell ref="A1:F1"/>
    <mergeCell ref="A2:F2"/>
    <mergeCell ref="A4:F4"/>
  </mergeCells>
  <pageMargins left="0.196850393700787" right="0.196850393700787" top="0.15748031496063" bottom="0.15748031496063" header="0.31496062992126" footer="0.31496062992126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opLeftCell="A139" workbookViewId="0">
      <selection activeCell="C123" sqref="C123"/>
    </sheetView>
  </sheetViews>
  <sheetFormatPr defaultRowHeight="16.5" x14ac:dyDescent="0.25"/>
  <cols>
    <col min="1" max="1" width="13.140625" style="40" customWidth="1"/>
    <col min="2" max="2" width="16.140625" style="40" customWidth="1"/>
    <col min="3" max="3" width="26.85546875" style="40" customWidth="1"/>
    <col min="4" max="4" width="17.42578125" style="40" customWidth="1"/>
    <col min="5" max="5" width="10.42578125" style="40" bestFit="1" customWidth="1"/>
    <col min="6" max="6" width="10.42578125" style="40" customWidth="1"/>
    <col min="7" max="7" width="10.7109375" style="40" bestFit="1" customWidth="1"/>
    <col min="8" max="8" width="10.42578125" style="40" bestFit="1" customWidth="1"/>
    <col min="9" max="9" width="10.5703125" style="40" bestFit="1" customWidth="1"/>
    <col min="10" max="10" width="9.140625" style="40"/>
    <col min="11" max="11" width="9.42578125" style="40" bestFit="1" customWidth="1"/>
    <col min="12" max="256" width="9.140625" style="40"/>
    <col min="257" max="257" width="13.140625" style="40" customWidth="1"/>
    <col min="258" max="258" width="16.140625" style="40" customWidth="1"/>
    <col min="259" max="259" width="26.85546875" style="40" customWidth="1"/>
    <col min="260" max="260" width="17.42578125" style="40" customWidth="1"/>
    <col min="261" max="261" width="15.140625" style="40" customWidth="1"/>
    <col min="262" max="262" width="19.140625" style="40" customWidth="1"/>
    <col min="263" max="263" width="17.5703125" style="40" customWidth="1"/>
    <col min="264" max="264" width="15.7109375" style="40" customWidth="1"/>
    <col min="265" max="265" width="17.140625" style="40" customWidth="1"/>
    <col min="266" max="266" width="9.140625" style="40"/>
    <col min="267" max="267" width="9.42578125" style="40" bestFit="1" customWidth="1"/>
    <col min="268" max="512" width="9.140625" style="40"/>
    <col min="513" max="513" width="13.140625" style="40" customWidth="1"/>
    <col min="514" max="514" width="16.140625" style="40" customWidth="1"/>
    <col min="515" max="515" width="26.85546875" style="40" customWidth="1"/>
    <col min="516" max="516" width="17.42578125" style="40" customWidth="1"/>
    <col min="517" max="517" width="15.140625" style="40" customWidth="1"/>
    <col min="518" max="518" width="19.140625" style="40" customWidth="1"/>
    <col min="519" max="519" width="17.5703125" style="40" customWidth="1"/>
    <col min="520" max="520" width="15.7109375" style="40" customWidth="1"/>
    <col min="521" max="521" width="17.140625" style="40" customWidth="1"/>
    <col min="522" max="522" width="9.140625" style="40"/>
    <col min="523" max="523" width="9.42578125" style="40" bestFit="1" customWidth="1"/>
    <col min="524" max="768" width="9.140625" style="40"/>
    <col min="769" max="769" width="13.140625" style="40" customWidth="1"/>
    <col min="770" max="770" width="16.140625" style="40" customWidth="1"/>
    <col min="771" max="771" width="26.85546875" style="40" customWidth="1"/>
    <col min="772" max="772" width="17.42578125" style="40" customWidth="1"/>
    <col min="773" max="773" width="15.140625" style="40" customWidth="1"/>
    <col min="774" max="774" width="19.140625" style="40" customWidth="1"/>
    <col min="775" max="775" width="17.5703125" style="40" customWidth="1"/>
    <col min="776" max="776" width="15.7109375" style="40" customWidth="1"/>
    <col min="777" max="777" width="17.140625" style="40" customWidth="1"/>
    <col min="778" max="778" width="9.140625" style="40"/>
    <col min="779" max="779" width="9.42578125" style="40" bestFit="1" customWidth="1"/>
    <col min="780" max="1024" width="9.140625" style="40"/>
    <col min="1025" max="1025" width="13.140625" style="40" customWidth="1"/>
    <col min="1026" max="1026" width="16.140625" style="40" customWidth="1"/>
    <col min="1027" max="1027" width="26.85546875" style="40" customWidth="1"/>
    <col min="1028" max="1028" width="17.42578125" style="40" customWidth="1"/>
    <col min="1029" max="1029" width="15.140625" style="40" customWidth="1"/>
    <col min="1030" max="1030" width="19.140625" style="40" customWidth="1"/>
    <col min="1031" max="1031" width="17.5703125" style="40" customWidth="1"/>
    <col min="1032" max="1032" width="15.7109375" style="40" customWidth="1"/>
    <col min="1033" max="1033" width="17.140625" style="40" customWidth="1"/>
    <col min="1034" max="1034" width="9.140625" style="40"/>
    <col min="1035" max="1035" width="9.42578125" style="40" bestFit="1" customWidth="1"/>
    <col min="1036" max="1280" width="9.140625" style="40"/>
    <col min="1281" max="1281" width="13.140625" style="40" customWidth="1"/>
    <col min="1282" max="1282" width="16.140625" style="40" customWidth="1"/>
    <col min="1283" max="1283" width="26.85546875" style="40" customWidth="1"/>
    <col min="1284" max="1284" width="17.42578125" style="40" customWidth="1"/>
    <col min="1285" max="1285" width="15.140625" style="40" customWidth="1"/>
    <col min="1286" max="1286" width="19.140625" style="40" customWidth="1"/>
    <col min="1287" max="1287" width="17.5703125" style="40" customWidth="1"/>
    <col min="1288" max="1288" width="15.7109375" style="40" customWidth="1"/>
    <col min="1289" max="1289" width="17.140625" style="40" customWidth="1"/>
    <col min="1290" max="1290" width="9.140625" style="40"/>
    <col min="1291" max="1291" width="9.42578125" style="40" bestFit="1" customWidth="1"/>
    <col min="1292" max="1536" width="9.140625" style="40"/>
    <col min="1537" max="1537" width="13.140625" style="40" customWidth="1"/>
    <col min="1538" max="1538" width="16.140625" style="40" customWidth="1"/>
    <col min="1539" max="1539" width="26.85546875" style="40" customWidth="1"/>
    <col min="1540" max="1540" width="17.42578125" style="40" customWidth="1"/>
    <col min="1541" max="1541" width="15.140625" style="40" customWidth="1"/>
    <col min="1542" max="1542" width="19.140625" style="40" customWidth="1"/>
    <col min="1543" max="1543" width="17.5703125" style="40" customWidth="1"/>
    <col min="1544" max="1544" width="15.7109375" style="40" customWidth="1"/>
    <col min="1545" max="1545" width="17.140625" style="40" customWidth="1"/>
    <col min="1546" max="1546" width="9.140625" style="40"/>
    <col min="1547" max="1547" width="9.42578125" style="40" bestFit="1" customWidth="1"/>
    <col min="1548" max="1792" width="9.140625" style="40"/>
    <col min="1793" max="1793" width="13.140625" style="40" customWidth="1"/>
    <col min="1794" max="1794" width="16.140625" style="40" customWidth="1"/>
    <col min="1795" max="1795" width="26.85546875" style="40" customWidth="1"/>
    <col min="1796" max="1796" width="17.42578125" style="40" customWidth="1"/>
    <col min="1797" max="1797" width="15.140625" style="40" customWidth="1"/>
    <col min="1798" max="1798" width="19.140625" style="40" customWidth="1"/>
    <col min="1799" max="1799" width="17.5703125" style="40" customWidth="1"/>
    <col min="1800" max="1800" width="15.7109375" style="40" customWidth="1"/>
    <col min="1801" max="1801" width="17.140625" style="40" customWidth="1"/>
    <col min="1802" max="1802" width="9.140625" style="40"/>
    <col min="1803" max="1803" width="9.42578125" style="40" bestFit="1" customWidth="1"/>
    <col min="1804" max="2048" width="9.140625" style="40"/>
    <col min="2049" max="2049" width="13.140625" style="40" customWidth="1"/>
    <col min="2050" max="2050" width="16.140625" style="40" customWidth="1"/>
    <col min="2051" max="2051" width="26.85546875" style="40" customWidth="1"/>
    <col min="2052" max="2052" width="17.42578125" style="40" customWidth="1"/>
    <col min="2053" max="2053" width="15.140625" style="40" customWidth="1"/>
    <col min="2054" max="2054" width="19.140625" style="40" customWidth="1"/>
    <col min="2055" max="2055" width="17.5703125" style="40" customWidth="1"/>
    <col min="2056" max="2056" width="15.7109375" style="40" customWidth="1"/>
    <col min="2057" max="2057" width="17.140625" style="40" customWidth="1"/>
    <col min="2058" max="2058" width="9.140625" style="40"/>
    <col min="2059" max="2059" width="9.42578125" style="40" bestFit="1" customWidth="1"/>
    <col min="2060" max="2304" width="9.140625" style="40"/>
    <col min="2305" max="2305" width="13.140625" style="40" customWidth="1"/>
    <col min="2306" max="2306" width="16.140625" style="40" customWidth="1"/>
    <col min="2307" max="2307" width="26.85546875" style="40" customWidth="1"/>
    <col min="2308" max="2308" width="17.42578125" style="40" customWidth="1"/>
    <col min="2309" max="2309" width="15.140625" style="40" customWidth="1"/>
    <col min="2310" max="2310" width="19.140625" style="40" customWidth="1"/>
    <col min="2311" max="2311" width="17.5703125" style="40" customWidth="1"/>
    <col min="2312" max="2312" width="15.7109375" style="40" customWidth="1"/>
    <col min="2313" max="2313" width="17.140625" style="40" customWidth="1"/>
    <col min="2314" max="2314" width="9.140625" style="40"/>
    <col min="2315" max="2315" width="9.42578125" style="40" bestFit="1" customWidth="1"/>
    <col min="2316" max="2560" width="9.140625" style="40"/>
    <col min="2561" max="2561" width="13.140625" style="40" customWidth="1"/>
    <col min="2562" max="2562" width="16.140625" style="40" customWidth="1"/>
    <col min="2563" max="2563" width="26.85546875" style="40" customWidth="1"/>
    <col min="2564" max="2564" width="17.42578125" style="40" customWidth="1"/>
    <col min="2565" max="2565" width="15.140625" style="40" customWidth="1"/>
    <col min="2566" max="2566" width="19.140625" style="40" customWidth="1"/>
    <col min="2567" max="2567" width="17.5703125" style="40" customWidth="1"/>
    <col min="2568" max="2568" width="15.7109375" style="40" customWidth="1"/>
    <col min="2569" max="2569" width="17.140625" style="40" customWidth="1"/>
    <col min="2570" max="2570" width="9.140625" style="40"/>
    <col min="2571" max="2571" width="9.42578125" style="40" bestFit="1" customWidth="1"/>
    <col min="2572" max="2816" width="9.140625" style="40"/>
    <col min="2817" max="2817" width="13.140625" style="40" customWidth="1"/>
    <col min="2818" max="2818" width="16.140625" style="40" customWidth="1"/>
    <col min="2819" max="2819" width="26.85546875" style="40" customWidth="1"/>
    <col min="2820" max="2820" width="17.42578125" style="40" customWidth="1"/>
    <col min="2821" max="2821" width="15.140625" style="40" customWidth="1"/>
    <col min="2822" max="2822" width="19.140625" style="40" customWidth="1"/>
    <col min="2823" max="2823" width="17.5703125" style="40" customWidth="1"/>
    <col min="2824" max="2824" width="15.7109375" style="40" customWidth="1"/>
    <col min="2825" max="2825" width="17.140625" style="40" customWidth="1"/>
    <col min="2826" max="2826" width="9.140625" style="40"/>
    <col min="2827" max="2827" width="9.42578125" style="40" bestFit="1" customWidth="1"/>
    <col min="2828" max="3072" width="9.140625" style="40"/>
    <col min="3073" max="3073" width="13.140625" style="40" customWidth="1"/>
    <col min="3074" max="3074" width="16.140625" style="40" customWidth="1"/>
    <col min="3075" max="3075" width="26.85546875" style="40" customWidth="1"/>
    <col min="3076" max="3076" width="17.42578125" style="40" customWidth="1"/>
    <col min="3077" max="3077" width="15.140625" style="40" customWidth="1"/>
    <col min="3078" max="3078" width="19.140625" style="40" customWidth="1"/>
    <col min="3079" max="3079" width="17.5703125" style="40" customWidth="1"/>
    <col min="3080" max="3080" width="15.7109375" style="40" customWidth="1"/>
    <col min="3081" max="3081" width="17.140625" style="40" customWidth="1"/>
    <col min="3082" max="3082" width="9.140625" style="40"/>
    <col min="3083" max="3083" width="9.42578125" style="40" bestFit="1" customWidth="1"/>
    <col min="3084" max="3328" width="9.140625" style="40"/>
    <col min="3329" max="3329" width="13.140625" style="40" customWidth="1"/>
    <col min="3330" max="3330" width="16.140625" style="40" customWidth="1"/>
    <col min="3331" max="3331" width="26.85546875" style="40" customWidth="1"/>
    <col min="3332" max="3332" width="17.42578125" style="40" customWidth="1"/>
    <col min="3333" max="3333" width="15.140625" style="40" customWidth="1"/>
    <col min="3334" max="3334" width="19.140625" style="40" customWidth="1"/>
    <col min="3335" max="3335" width="17.5703125" style="40" customWidth="1"/>
    <col min="3336" max="3336" width="15.7109375" style="40" customWidth="1"/>
    <col min="3337" max="3337" width="17.140625" style="40" customWidth="1"/>
    <col min="3338" max="3338" width="9.140625" style="40"/>
    <col min="3339" max="3339" width="9.42578125" style="40" bestFit="1" customWidth="1"/>
    <col min="3340" max="3584" width="9.140625" style="40"/>
    <col min="3585" max="3585" width="13.140625" style="40" customWidth="1"/>
    <col min="3586" max="3586" width="16.140625" style="40" customWidth="1"/>
    <col min="3587" max="3587" width="26.85546875" style="40" customWidth="1"/>
    <col min="3588" max="3588" width="17.42578125" style="40" customWidth="1"/>
    <col min="3589" max="3589" width="15.140625" style="40" customWidth="1"/>
    <col min="3590" max="3590" width="19.140625" style="40" customWidth="1"/>
    <col min="3591" max="3591" width="17.5703125" style="40" customWidth="1"/>
    <col min="3592" max="3592" width="15.7109375" style="40" customWidth="1"/>
    <col min="3593" max="3593" width="17.140625" style="40" customWidth="1"/>
    <col min="3594" max="3594" width="9.140625" style="40"/>
    <col min="3595" max="3595" width="9.42578125" style="40" bestFit="1" customWidth="1"/>
    <col min="3596" max="3840" width="9.140625" style="40"/>
    <col min="3841" max="3841" width="13.140625" style="40" customWidth="1"/>
    <col min="3842" max="3842" width="16.140625" style="40" customWidth="1"/>
    <col min="3843" max="3843" width="26.85546875" style="40" customWidth="1"/>
    <col min="3844" max="3844" width="17.42578125" style="40" customWidth="1"/>
    <col min="3845" max="3845" width="15.140625" style="40" customWidth="1"/>
    <col min="3846" max="3846" width="19.140625" style="40" customWidth="1"/>
    <col min="3847" max="3847" width="17.5703125" style="40" customWidth="1"/>
    <col min="3848" max="3848" width="15.7109375" style="40" customWidth="1"/>
    <col min="3849" max="3849" width="17.140625" style="40" customWidth="1"/>
    <col min="3850" max="3850" width="9.140625" style="40"/>
    <col min="3851" max="3851" width="9.42578125" style="40" bestFit="1" customWidth="1"/>
    <col min="3852" max="4096" width="9.140625" style="40"/>
    <col min="4097" max="4097" width="13.140625" style="40" customWidth="1"/>
    <col min="4098" max="4098" width="16.140625" style="40" customWidth="1"/>
    <col min="4099" max="4099" width="26.85546875" style="40" customWidth="1"/>
    <col min="4100" max="4100" width="17.42578125" style="40" customWidth="1"/>
    <col min="4101" max="4101" width="15.140625" style="40" customWidth="1"/>
    <col min="4102" max="4102" width="19.140625" style="40" customWidth="1"/>
    <col min="4103" max="4103" width="17.5703125" style="40" customWidth="1"/>
    <col min="4104" max="4104" width="15.7109375" style="40" customWidth="1"/>
    <col min="4105" max="4105" width="17.140625" style="40" customWidth="1"/>
    <col min="4106" max="4106" width="9.140625" style="40"/>
    <col min="4107" max="4107" width="9.42578125" style="40" bestFit="1" customWidth="1"/>
    <col min="4108" max="4352" width="9.140625" style="40"/>
    <col min="4353" max="4353" width="13.140625" style="40" customWidth="1"/>
    <col min="4354" max="4354" width="16.140625" style="40" customWidth="1"/>
    <col min="4355" max="4355" width="26.85546875" style="40" customWidth="1"/>
    <col min="4356" max="4356" width="17.42578125" style="40" customWidth="1"/>
    <col min="4357" max="4357" width="15.140625" style="40" customWidth="1"/>
    <col min="4358" max="4358" width="19.140625" style="40" customWidth="1"/>
    <col min="4359" max="4359" width="17.5703125" style="40" customWidth="1"/>
    <col min="4360" max="4360" width="15.7109375" style="40" customWidth="1"/>
    <col min="4361" max="4361" width="17.140625" style="40" customWidth="1"/>
    <col min="4362" max="4362" width="9.140625" style="40"/>
    <col min="4363" max="4363" width="9.42578125" style="40" bestFit="1" customWidth="1"/>
    <col min="4364" max="4608" width="9.140625" style="40"/>
    <col min="4609" max="4609" width="13.140625" style="40" customWidth="1"/>
    <col min="4610" max="4610" width="16.140625" style="40" customWidth="1"/>
    <col min="4611" max="4611" width="26.85546875" style="40" customWidth="1"/>
    <col min="4612" max="4612" width="17.42578125" style="40" customWidth="1"/>
    <col min="4613" max="4613" width="15.140625" style="40" customWidth="1"/>
    <col min="4614" max="4614" width="19.140625" style="40" customWidth="1"/>
    <col min="4615" max="4615" width="17.5703125" style="40" customWidth="1"/>
    <col min="4616" max="4616" width="15.7109375" style="40" customWidth="1"/>
    <col min="4617" max="4617" width="17.140625" style="40" customWidth="1"/>
    <col min="4618" max="4618" width="9.140625" style="40"/>
    <col min="4619" max="4619" width="9.42578125" style="40" bestFit="1" customWidth="1"/>
    <col min="4620" max="4864" width="9.140625" style="40"/>
    <col min="4865" max="4865" width="13.140625" style="40" customWidth="1"/>
    <col min="4866" max="4866" width="16.140625" style="40" customWidth="1"/>
    <col min="4867" max="4867" width="26.85546875" style="40" customWidth="1"/>
    <col min="4868" max="4868" width="17.42578125" style="40" customWidth="1"/>
    <col min="4869" max="4869" width="15.140625" style="40" customWidth="1"/>
    <col min="4870" max="4870" width="19.140625" style="40" customWidth="1"/>
    <col min="4871" max="4871" width="17.5703125" style="40" customWidth="1"/>
    <col min="4872" max="4872" width="15.7109375" style="40" customWidth="1"/>
    <col min="4873" max="4873" width="17.140625" style="40" customWidth="1"/>
    <col min="4874" max="4874" width="9.140625" style="40"/>
    <col min="4875" max="4875" width="9.42578125" style="40" bestFit="1" customWidth="1"/>
    <col min="4876" max="5120" width="9.140625" style="40"/>
    <col min="5121" max="5121" width="13.140625" style="40" customWidth="1"/>
    <col min="5122" max="5122" width="16.140625" style="40" customWidth="1"/>
    <col min="5123" max="5123" width="26.85546875" style="40" customWidth="1"/>
    <col min="5124" max="5124" width="17.42578125" style="40" customWidth="1"/>
    <col min="5125" max="5125" width="15.140625" style="40" customWidth="1"/>
    <col min="5126" max="5126" width="19.140625" style="40" customWidth="1"/>
    <col min="5127" max="5127" width="17.5703125" style="40" customWidth="1"/>
    <col min="5128" max="5128" width="15.7109375" style="40" customWidth="1"/>
    <col min="5129" max="5129" width="17.140625" style="40" customWidth="1"/>
    <col min="5130" max="5130" width="9.140625" style="40"/>
    <col min="5131" max="5131" width="9.42578125" style="40" bestFit="1" customWidth="1"/>
    <col min="5132" max="5376" width="9.140625" style="40"/>
    <col min="5377" max="5377" width="13.140625" style="40" customWidth="1"/>
    <col min="5378" max="5378" width="16.140625" style="40" customWidth="1"/>
    <col min="5379" max="5379" width="26.85546875" style="40" customWidth="1"/>
    <col min="5380" max="5380" width="17.42578125" style="40" customWidth="1"/>
    <col min="5381" max="5381" width="15.140625" style="40" customWidth="1"/>
    <col min="5382" max="5382" width="19.140625" style="40" customWidth="1"/>
    <col min="5383" max="5383" width="17.5703125" style="40" customWidth="1"/>
    <col min="5384" max="5384" width="15.7109375" style="40" customWidth="1"/>
    <col min="5385" max="5385" width="17.140625" style="40" customWidth="1"/>
    <col min="5386" max="5386" width="9.140625" style="40"/>
    <col min="5387" max="5387" width="9.42578125" style="40" bestFit="1" customWidth="1"/>
    <col min="5388" max="5632" width="9.140625" style="40"/>
    <col min="5633" max="5633" width="13.140625" style="40" customWidth="1"/>
    <col min="5634" max="5634" width="16.140625" style="40" customWidth="1"/>
    <col min="5635" max="5635" width="26.85546875" style="40" customWidth="1"/>
    <col min="5636" max="5636" width="17.42578125" style="40" customWidth="1"/>
    <col min="5637" max="5637" width="15.140625" style="40" customWidth="1"/>
    <col min="5638" max="5638" width="19.140625" style="40" customWidth="1"/>
    <col min="5639" max="5639" width="17.5703125" style="40" customWidth="1"/>
    <col min="5640" max="5640" width="15.7109375" style="40" customWidth="1"/>
    <col min="5641" max="5641" width="17.140625" style="40" customWidth="1"/>
    <col min="5642" max="5642" width="9.140625" style="40"/>
    <col min="5643" max="5643" width="9.42578125" style="40" bestFit="1" customWidth="1"/>
    <col min="5644" max="5888" width="9.140625" style="40"/>
    <col min="5889" max="5889" width="13.140625" style="40" customWidth="1"/>
    <col min="5890" max="5890" width="16.140625" style="40" customWidth="1"/>
    <col min="5891" max="5891" width="26.85546875" style="40" customWidth="1"/>
    <col min="5892" max="5892" width="17.42578125" style="40" customWidth="1"/>
    <col min="5893" max="5893" width="15.140625" style="40" customWidth="1"/>
    <col min="5894" max="5894" width="19.140625" style="40" customWidth="1"/>
    <col min="5895" max="5895" width="17.5703125" style="40" customWidth="1"/>
    <col min="5896" max="5896" width="15.7109375" style="40" customWidth="1"/>
    <col min="5897" max="5897" width="17.140625" style="40" customWidth="1"/>
    <col min="5898" max="5898" width="9.140625" style="40"/>
    <col min="5899" max="5899" width="9.42578125" style="40" bestFit="1" customWidth="1"/>
    <col min="5900" max="6144" width="9.140625" style="40"/>
    <col min="6145" max="6145" width="13.140625" style="40" customWidth="1"/>
    <col min="6146" max="6146" width="16.140625" style="40" customWidth="1"/>
    <col min="6147" max="6147" width="26.85546875" style="40" customWidth="1"/>
    <col min="6148" max="6148" width="17.42578125" style="40" customWidth="1"/>
    <col min="6149" max="6149" width="15.140625" style="40" customWidth="1"/>
    <col min="6150" max="6150" width="19.140625" style="40" customWidth="1"/>
    <col min="6151" max="6151" width="17.5703125" style="40" customWidth="1"/>
    <col min="6152" max="6152" width="15.7109375" style="40" customWidth="1"/>
    <col min="6153" max="6153" width="17.140625" style="40" customWidth="1"/>
    <col min="6154" max="6154" width="9.140625" style="40"/>
    <col min="6155" max="6155" width="9.42578125" style="40" bestFit="1" customWidth="1"/>
    <col min="6156" max="6400" width="9.140625" style="40"/>
    <col min="6401" max="6401" width="13.140625" style="40" customWidth="1"/>
    <col min="6402" max="6402" width="16.140625" style="40" customWidth="1"/>
    <col min="6403" max="6403" width="26.85546875" style="40" customWidth="1"/>
    <col min="6404" max="6404" width="17.42578125" style="40" customWidth="1"/>
    <col min="6405" max="6405" width="15.140625" style="40" customWidth="1"/>
    <col min="6406" max="6406" width="19.140625" style="40" customWidth="1"/>
    <col min="6407" max="6407" width="17.5703125" style="40" customWidth="1"/>
    <col min="6408" max="6408" width="15.7109375" style="40" customWidth="1"/>
    <col min="6409" max="6409" width="17.140625" style="40" customWidth="1"/>
    <col min="6410" max="6410" width="9.140625" style="40"/>
    <col min="6411" max="6411" width="9.42578125" style="40" bestFit="1" customWidth="1"/>
    <col min="6412" max="6656" width="9.140625" style="40"/>
    <col min="6657" max="6657" width="13.140625" style="40" customWidth="1"/>
    <col min="6658" max="6658" width="16.140625" style="40" customWidth="1"/>
    <col min="6659" max="6659" width="26.85546875" style="40" customWidth="1"/>
    <col min="6660" max="6660" width="17.42578125" style="40" customWidth="1"/>
    <col min="6661" max="6661" width="15.140625" style="40" customWidth="1"/>
    <col min="6662" max="6662" width="19.140625" style="40" customWidth="1"/>
    <col min="6663" max="6663" width="17.5703125" style="40" customWidth="1"/>
    <col min="6664" max="6664" width="15.7109375" style="40" customWidth="1"/>
    <col min="6665" max="6665" width="17.140625" style="40" customWidth="1"/>
    <col min="6666" max="6666" width="9.140625" style="40"/>
    <col min="6667" max="6667" width="9.42578125" style="40" bestFit="1" customWidth="1"/>
    <col min="6668" max="6912" width="9.140625" style="40"/>
    <col min="6913" max="6913" width="13.140625" style="40" customWidth="1"/>
    <col min="6914" max="6914" width="16.140625" style="40" customWidth="1"/>
    <col min="6915" max="6915" width="26.85546875" style="40" customWidth="1"/>
    <col min="6916" max="6916" width="17.42578125" style="40" customWidth="1"/>
    <col min="6917" max="6917" width="15.140625" style="40" customWidth="1"/>
    <col min="6918" max="6918" width="19.140625" style="40" customWidth="1"/>
    <col min="6919" max="6919" width="17.5703125" style="40" customWidth="1"/>
    <col min="6920" max="6920" width="15.7109375" style="40" customWidth="1"/>
    <col min="6921" max="6921" width="17.140625" style="40" customWidth="1"/>
    <col min="6922" max="6922" width="9.140625" style="40"/>
    <col min="6923" max="6923" width="9.42578125" style="40" bestFit="1" customWidth="1"/>
    <col min="6924" max="7168" width="9.140625" style="40"/>
    <col min="7169" max="7169" width="13.140625" style="40" customWidth="1"/>
    <col min="7170" max="7170" width="16.140625" style="40" customWidth="1"/>
    <col min="7171" max="7171" width="26.85546875" style="40" customWidth="1"/>
    <col min="7172" max="7172" width="17.42578125" style="40" customWidth="1"/>
    <col min="7173" max="7173" width="15.140625" style="40" customWidth="1"/>
    <col min="7174" max="7174" width="19.140625" style="40" customWidth="1"/>
    <col min="7175" max="7175" width="17.5703125" style="40" customWidth="1"/>
    <col min="7176" max="7176" width="15.7109375" style="40" customWidth="1"/>
    <col min="7177" max="7177" width="17.140625" style="40" customWidth="1"/>
    <col min="7178" max="7178" width="9.140625" style="40"/>
    <col min="7179" max="7179" width="9.42578125" style="40" bestFit="1" customWidth="1"/>
    <col min="7180" max="7424" width="9.140625" style="40"/>
    <col min="7425" max="7425" width="13.140625" style="40" customWidth="1"/>
    <col min="7426" max="7426" width="16.140625" style="40" customWidth="1"/>
    <col min="7427" max="7427" width="26.85546875" style="40" customWidth="1"/>
    <col min="7428" max="7428" width="17.42578125" style="40" customWidth="1"/>
    <col min="7429" max="7429" width="15.140625" style="40" customWidth="1"/>
    <col min="7430" max="7430" width="19.140625" style="40" customWidth="1"/>
    <col min="7431" max="7431" width="17.5703125" style="40" customWidth="1"/>
    <col min="7432" max="7432" width="15.7109375" style="40" customWidth="1"/>
    <col min="7433" max="7433" width="17.140625" style="40" customWidth="1"/>
    <col min="7434" max="7434" width="9.140625" style="40"/>
    <col min="7435" max="7435" width="9.42578125" style="40" bestFit="1" customWidth="1"/>
    <col min="7436" max="7680" width="9.140625" style="40"/>
    <col min="7681" max="7681" width="13.140625" style="40" customWidth="1"/>
    <col min="7682" max="7682" width="16.140625" style="40" customWidth="1"/>
    <col min="7683" max="7683" width="26.85546875" style="40" customWidth="1"/>
    <col min="7684" max="7684" width="17.42578125" style="40" customWidth="1"/>
    <col min="7685" max="7685" width="15.140625" style="40" customWidth="1"/>
    <col min="7686" max="7686" width="19.140625" style="40" customWidth="1"/>
    <col min="7687" max="7687" width="17.5703125" style="40" customWidth="1"/>
    <col min="7688" max="7688" width="15.7109375" style="40" customWidth="1"/>
    <col min="7689" max="7689" width="17.140625" style="40" customWidth="1"/>
    <col min="7690" max="7690" width="9.140625" style="40"/>
    <col min="7691" max="7691" width="9.42578125" style="40" bestFit="1" customWidth="1"/>
    <col min="7692" max="7936" width="9.140625" style="40"/>
    <col min="7937" max="7937" width="13.140625" style="40" customWidth="1"/>
    <col min="7938" max="7938" width="16.140625" style="40" customWidth="1"/>
    <col min="7939" max="7939" width="26.85546875" style="40" customWidth="1"/>
    <col min="7940" max="7940" width="17.42578125" style="40" customWidth="1"/>
    <col min="7941" max="7941" width="15.140625" style="40" customWidth="1"/>
    <col min="7942" max="7942" width="19.140625" style="40" customWidth="1"/>
    <col min="7943" max="7943" width="17.5703125" style="40" customWidth="1"/>
    <col min="7944" max="7944" width="15.7109375" style="40" customWidth="1"/>
    <col min="7945" max="7945" width="17.140625" style="40" customWidth="1"/>
    <col min="7946" max="7946" width="9.140625" style="40"/>
    <col min="7947" max="7947" width="9.42578125" style="40" bestFit="1" customWidth="1"/>
    <col min="7948" max="8192" width="9.140625" style="40"/>
    <col min="8193" max="8193" width="13.140625" style="40" customWidth="1"/>
    <col min="8194" max="8194" width="16.140625" style="40" customWidth="1"/>
    <col min="8195" max="8195" width="26.85546875" style="40" customWidth="1"/>
    <col min="8196" max="8196" width="17.42578125" style="40" customWidth="1"/>
    <col min="8197" max="8197" width="15.140625" style="40" customWidth="1"/>
    <col min="8198" max="8198" width="19.140625" style="40" customWidth="1"/>
    <col min="8199" max="8199" width="17.5703125" style="40" customWidth="1"/>
    <col min="8200" max="8200" width="15.7109375" style="40" customWidth="1"/>
    <col min="8201" max="8201" width="17.140625" style="40" customWidth="1"/>
    <col min="8202" max="8202" width="9.140625" style="40"/>
    <col min="8203" max="8203" width="9.42578125" style="40" bestFit="1" customWidth="1"/>
    <col min="8204" max="8448" width="9.140625" style="40"/>
    <col min="8449" max="8449" width="13.140625" style="40" customWidth="1"/>
    <col min="8450" max="8450" width="16.140625" style="40" customWidth="1"/>
    <col min="8451" max="8451" width="26.85546875" style="40" customWidth="1"/>
    <col min="8452" max="8452" width="17.42578125" style="40" customWidth="1"/>
    <col min="8453" max="8453" width="15.140625" style="40" customWidth="1"/>
    <col min="8454" max="8454" width="19.140625" style="40" customWidth="1"/>
    <col min="8455" max="8455" width="17.5703125" style="40" customWidth="1"/>
    <col min="8456" max="8456" width="15.7109375" style="40" customWidth="1"/>
    <col min="8457" max="8457" width="17.140625" style="40" customWidth="1"/>
    <col min="8458" max="8458" width="9.140625" style="40"/>
    <col min="8459" max="8459" width="9.42578125" style="40" bestFit="1" customWidth="1"/>
    <col min="8460" max="8704" width="9.140625" style="40"/>
    <col min="8705" max="8705" width="13.140625" style="40" customWidth="1"/>
    <col min="8706" max="8706" width="16.140625" style="40" customWidth="1"/>
    <col min="8707" max="8707" width="26.85546875" style="40" customWidth="1"/>
    <col min="8708" max="8708" width="17.42578125" style="40" customWidth="1"/>
    <col min="8709" max="8709" width="15.140625" style="40" customWidth="1"/>
    <col min="8710" max="8710" width="19.140625" style="40" customWidth="1"/>
    <col min="8711" max="8711" width="17.5703125" style="40" customWidth="1"/>
    <col min="8712" max="8712" width="15.7109375" style="40" customWidth="1"/>
    <col min="8713" max="8713" width="17.140625" style="40" customWidth="1"/>
    <col min="8714" max="8714" width="9.140625" style="40"/>
    <col min="8715" max="8715" width="9.42578125" style="40" bestFit="1" customWidth="1"/>
    <col min="8716" max="8960" width="9.140625" style="40"/>
    <col min="8961" max="8961" width="13.140625" style="40" customWidth="1"/>
    <col min="8962" max="8962" width="16.140625" style="40" customWidth="1"/>
    <col min="8963" max="8963" width="26.85546875" style="40" customWidth="1"/>
    <col min="8964" max="8964" width="17.42578125" style="40" customWidth="1"/>
    <col min="8965" max="8965" width="15.140625" style="40" customWidth="1"/>
    <col min="8966" max="8966" width="19.140625" style="40" customWidth="1"/>
    <col min="8967" max="8967" width="17.5703125" style="40" customWidth="1"/>
    <col min="8968" max="8968" width="15.7109375" style="40" customWidth="1"/>
    <col min="8969" max="8969" width="17.140625" style="40" customWidth="1"/>
    <col min="8970" max="8970" width="9.140625" style="40"/>
    <col min="8971" max="8971" width="9.42578125" style="40" bestFit="1" customWidth="1"/>
    <col min="8972" max="9216" width="9.140625" style="40"/>
    <col min="9217" max="9217" width="13.140625" style="40" customWidth="1"/>
    <col min="9218" max="9218" width="16.140625" style="40" customWidth="1"/>
    <col min="9219" max="9219" width="26.85546875" style="40" customWidth="1"/>
    <col min="9220" max="9220" width="17.42578125" style="40" customWidth="1"/>
    <col min="9221" max="9221" width="15.140625" style="40" customWidth="1"/>
    <col min="9222" max="9222" width="19.140625" style="40" customWidth="1"/>
    <col min="9223" max="9223" width="17.5703125" style="40" customWidth="1"/>
    <col min="9224" max="9224" width="15.7109375" style="40" customWidth="1"/>
    <col min="9225" max="9225" width="17.140625" style="40" customWidth="1"/>
    <col min="9226" max="9226" width="9.140625" style="40"/>
    <col min="9227" max="9227" width="9.42578125" style="40" bestFit="1" customWidth="1"/>
    <col min="9228" max="9472" width="9.140625" style="40"/>
    <col min="9473" max="9473" width="13.140625" style="40" customWidth="1"/>
    <col min="9474" max="9474" width="16.140625" style="40" customWidth="1"/>
    <col min="9475" max="9475" width="26.85546875" style="40" customWidth="1"/>
    <col min="9476" max="9476" width="17.42578125" style="40" customWidth="1"/>
    <col min="9477" max="9477" width="15.140625" style="40" customWidth="1"/>
    <col min="9478" max="9478" width="19.140625" style="40" customWidth="1"/>
    <col min="9479" max="9479" width="17.5703125" style="40" customWidth="1"/>
    <col min="9480" max="9480" width="15.7109375" style="40" customWidth="1"/>
    <col min="9481" max="9481" width="17.140625" style="40" customWidth="1"/>
    <col min="9482" max="9482" width="9.140625" style="40"/>
    <col min="9483" max="9483" width="9.42578125" style="40" bestFit="1" customWidth="1"/>
    <col min="9484" max="9728" width="9.140625" style="40"/>
    <col min="9729" max="9729" width="13.140625" style="40" customWidth="1"/>
    <col min="9730" max="9730" width="16.140625" style="40" customWidth="1"/>
    <col min="9731" max="9731" width="26.85546875" style="40" customWidth="1"/>
    <col min="9732" max="9732" width="17.42578125" style="40" customWidth="1"/>
    <col min="9733" max="9733" width="15.140625" style="40" customWidth="1"/>
    <col min="9734" max="9734" width="19.140625" style="40" customWidth="1"/>
    <col min="9735" max="9735" width="17.5703125" style="40" customWidth="1"/>
    <col min="9736" max="9736" width="15.7109375" style="40" customWidth="1"/>
    <col min="9737" max="9737" width="17.140625" style="40" customWidth="1"/>
    <col min="9738" max="9738" width="9.140625" style="40"/>
    <col min="9739" max="9739" width="9.42578125" style="40" bestFit="1" customWidth="1"/>
    <col min="9740" max="9984" width="9.140625" style="40"/>
    <col min="9985" max="9985" width="13.140625" style="40" customWidth="1"/>
    <col min="9986" max="9986" width="16.140625" style="40" customWidth="1"/>
    <col min="9987" max="9987" width="26.85546875" style="40" customWidth="1"/>
    <col min="9988" max="9988" width="17.42578125" style="40" customWidth="1"/>
    <col min="9989" max="9989" width="15.140625" style="40" customWidth="1"/>
    <col min="9990" max="9990" width="19.140625" style="40" customWidth="1"/>
    <col min="9991" max="9991" width="17.5703125" style="40" customWidth="1"/>
    <col min="9992" max="9992" width="15.7109375" style="40" customWidth="1"/>
    <col min="9993" max="9993" width="17.140625" style="40" customWidth="1"/>
    <col min="9994" max="9994" width="9.140625" style="40"/>
    <col min="9995" max="9995" width="9.42578125" style="40" bestFit="1" customWidth="1"/>
    <col min="9996" max="10240" width="9.140625" style="40"/>
    <col min="10241" max="10241" width="13.140625" style="40" customWidth="1"/>
    <col min="10242" max="10242" width="16.140625" style="40" customWidth="1"/>
    <col min="10243" max="10243" width="26.85546875" style="40" customWidth="1"/>
    <col min="10244" max="10244" width="17.42578125" style="40" customWidth="1"/>
    <col min="10245" max="10245" width="15.140625" style="40" customWidth="1"/>
    <col min="10246" max="10246" width="19.140625" style="40" customWidth="1"/>
    <col min="10247" max="10247" width="17.5703125" style="40" customWidth="1"/>
    <col min="10248" max="10248" width="15.7109375" style="40" customWidth="1"/>
    <col min="10249" max="10249" width="17.140625" style="40" customWidth="1"/>
    <col min="10250" max="10250" width="9.140625" style="40"/>
    <col min="10251" max="10251" width="9.42578125" style="40" bestFit="1" customWidth="1"/>
    <col min="10252" max="10496" width="9.140625" style="40"/>
    <col min="10497" max="10497" width="13.140625" style="40" customWidth="1"/>
    <col min="10498" max="10498" width="16.140625" style="40" customWidth="1"/>
    <col min="10499" max="10499" width="26.85546875" style="40" customWidth="1"/>
    <col min="10500" max="10500" width="17.42578125" style="40" customWidth="1"/>
    <col min="10501" max="10501" width="15.140625" style="40" customWidth="1"/>
    <col min="10502" max="10502" width="19.140625" style="40" customWidth="1"/>
    <col min="10503" max="10503" width="17.5703125" style="40" customWidth="1"/>
    <col min="10504" max="10504" width="15.7109375" style="40" customWidth="1"/>
    <col min="10505" max="10505" width="17.140625" style="40" customWidth="1"/>
    <col min="10506" max="10506" width="9.140625" style="40"/>
    <col min="10507" max="10507" width="9.42578125" style="40" bestFit="1" customWidth="1"/>
    <col min="10508" max="10752" width="9.140625" style="40"/>
    <col min="10753" max="10753" width="13.140625" style="40" customWidth="1"/>
    <col min="10754" max="10754" width="16.140625" style="40" customWidth="1"/>
    <col min="10755" max="10755" width="26.85546875" style="40" customWidth="1"/>
    <col min="10756" max="10756" width="17.42578125" style="40" customWidth="1"/>
    <col min="10757" max="10757" width="15.140625" style="40" customWidth="1"/>
    <col min="10758" max="10758" width="19.140625" style="40" customWidth="1"/>
    <col min="10759" max="10759" width="17.5703125" style="40" customWidth="1"/>
    <col min="10760" max="10760" width="15.7109375" style="40" customWidth="1"/>
    <col min="10761" max="10761" width="17.140625" style="40" customWidth="1"/>
    <col min="10762" max="10762" width="9.140625" style="40"/>
    <col min="10763" max="10763" width="9.42578125" style="40" bestFit="1" customWidth="1"/>
    <col min="10764" max="11008" width="9.140625" style="40"/>
    <col min="11009" max="11009" width="13.140625" style="40" customWidth="1"/>
    <col min="11010" max="11010" width="16.140625" style="40" customWidth="1"/>
    <col min="11011" max="11011" width="26.85546875" style="40" customWidth="1"/>
    <col min="11012" max="11012" width="17.42578125" style="40" customWidth="1"/>
    <col min="11013" max="11013" width="15.140625" style="40" customWidth="1"/>
    <col min="11014" max="11014" width="19.140625" style="40" customWidth="1"/>
    <col min="11015" max="11015" width="17.5703125" style="40" customWidth="1"/>
    <col min="11016" max="11016" width="15.7109375" style="40" customWidth="1"/>
    <col min="11017" max="11017" width="17.140625" style="40" customWidth="1"/>
    <col min="11018" max="11018" width="9.140625" style="40"/>
    <col min="11019" max="11019" width="9.42578125" style="40" bestFit="1" customWidth="1"/>
    <col min="11020" max="11264" width="9.140625" style="40"/>
    <col min="11265" max="11265" width="13.140625" style="40" customWidth="1"/>
    <col min="11266" max="11266" width="16.140625" style="40" customWidth="1"/>
    <col min="11267" max="11267" width="26.85546875" style="40" customWidth="1"/>
    <col min="11268" max="11268" width="17.42578125" style="40" customWidth="1"/>
    <col min="11269" max="11269" width="15.140625" style="40" customWidth="1"/>
    <col min="11270" max="11270" width="19.140625" style="40" customWidth="1"/>
    <col min="11271" max="11271" width="17.5703125" style="40" customWidth="1"/>
    <col min="11272" max="11272" width="15.7109375" style="40" customWidth="1"/>
    <col min="11273" max="11273" width="17.140625" style="40" customWidth="1"/>
    <col min="11274" max="11274" width="9.140625" style="40"/>
    <col min="11275" max="11275" width="9.42578125" style="40" bestFit="1" customWidth="1"/>
    <col min="11276" max="11520" width="9.140625" style="40"/>
    <col min="11521" max="11521" width="13.140625" style="40" customWidth="1"/>
    <col min="11522" max="11522" width="16.140625" style="40" customWidth="1"/>
    <col min="11523" max="11523" width="26.85546875" style="40" customWidth="1"/>
    <col min="11524" max="11524" width="17.42578125" style="40" customWidth="1"/>
    <col min="11525" max="11525" width="15.140625" style="40" customWidth="1"/>
    <col min="11526" max="11526" width="19.140625" style="40" customWidth="1"/>
    <col min="11527" max="11527" width="17.5703125" style="40" customWidth="1"/>
    <col min="11528" max="11528" width="15.7109375" style="40" customWidth="1"/>
    <col min="11529" max="11529" width="17.140625" style="40" customWidth="1"/>
    <col min="11530" max="11530" width="9.140625" style="40"/>
    <col min="11531" max="11531" width="9.42578125" style="40" bestFit="1" customWidth="1"/>
    <col min="11532" max="11776" width="9.140625" style="40"/>
    <col min="11777" max="11777" width="13.140625" style="40" customWidth="1"/>
    <col min="11778" max="11778" width="16.140625" style="40" customWidth="1"/>
    <col min="11779" max="11779" width="26.85546875" style="40" customWidth="1"/>
    <col min="11780" max="11780" width="17.42578125" style="40" customWidth="1"/>
    <col min="11781" max="11781" width="15.140625" style="40" customWidth="1"/>
    <col min="11782" max="11782" width="19.140625" style="40" customWidth="1"/>
    <col min="11783" max="11783" width="17.5703125" style="40" customWidth="1"/>
    <col min="11784" max="11784" width="15.7109375" style="40" customWidth="1"/>
    <col min="11785" max="11785" width="17.140625" style="40" customWidth="1"/>
    <col min="11786" max="11786" width="9.140625" style="40"/>
    <col min="11787" max="11787" width="9.42578125" style="40" bestFit="1" customWidth="1"/>
    <col min="11788" max="12032" width="9.140625" style="40"/>
    <col min="12033" max="12033" width="13.140625" style="40" customWidth="1"/>
    <col min="12034" max="12034" width="16.140625" style="40" customWidth="1"/>
    <col min="12035" max="12035" width="26.85546875" style="40" customWidth="1"/>
    <col min="12036" max="12036" width="17.42578125" style="40" customWidth="1"/>
    <col min="12037" max="12037" width="15.140625" style="40" customWidth="1"/>
    <col min="12038" max="12038" width="19.140625" style="40" customWidth="1"/>
    <col min="12039" max="12039" width="17.5703125" style="40" customWidth="1"/>
    <col min="12040" max="12040" width="15.7109375" style="40" customWidth="1"/>
    <col min="12041" max="12041" width="17.140625" style="40" customWidth="1"/>
    <col min="12042" max="12042" width="9.140625" style="40"/>
    <col min="12043" max="12043" width="9.42578125" style="40" bestFit="1" customWidth="1"/>
    <col min="12044" max="12288" width="9.140625" style="40"/>
    <col min="12289" max="12289" width="13.140625" style="40" customWidth="1"/>
    <col min="12290" max="12290" width="16.140625" style="40" customWidth="1"/>
    <col min="12291" max="12291" width="26.85546875" style="40" customWidth="1"/>
    <col min="12292" max="12292" width="17.42578125" style="40" customWidth="1"/>
    <col min="12293" max="12293" width="15.140625" style="40" customWidth="1"/>
    <col min="12294" max="12294" width="19.140625" style="40" customWidth="1"/>
    <col min="12295" max="12295" width="17.5703125" style="40" customWidth="1"/>
    <col min="12296" max="12296" width="15.7109375" style="40" customWidth="1"/>
    <col min="12297" max="12297" width="17.140625" style="40" customWidth="1"/>
    <col min="12298" max="12298" width="9.140625" style="40"/>
    <col min="12299" max="12299" width="9.42578125" style="40" bestFit="1" customWidth="1"/>
    <col min="12300" max="12544" width="9.140625" style="40"/>
    <col min="12545" max="12545" width="13.140625" style="40" customWidth="1"/>
    <col min="12546" max="12546" width="16.140625" style="40" customWidth="1"/>
    <col min="12547" max="12547" width="26.85546875" style="40" customWidth="1"/>
    <col min="12548" max="12548" width="17.42578125" style="40" customWidth="1"/>
    <col min="12549" max="12549" width="15.140625" style="40" customWidth="1"/>
    <col min="12550" max="12550" width="19.140625" style="40" customWidth="1"/>
    <col min="12551" max="12551" width="17.5703125" style="40" customWidth="1"/>
    <col min="12552" max="12552" width="15.7109375" style="40" customWidth="1"/>
    <col min="12553" max="12553" width="17.140625" style="40" customWidth="1"/>
    <col min="12554" max="12554" width="9.140625" style="40"/>
    <col min="12555" max="12555" width="9.42578125" style="40" bestFit="1" customWidth="1"/>
    <col min="12556" max="12800" width="9.140625" style="40"/>
    <col min="12801" max="12801" width="13.140625" style="40" customWidth="1"/>
    <col min="12802" max="12802" width="16.140625" style="40" customWidth="1"/>
    <col min="12803" max="12803" width="26.85546875" style="40" customWidth="1"/>
    <col min="12804" max="12804" width="17.42578125" style="40" customWidth="1"/>
    <col min="12805" max="12805" width="15.140625" style="40" customWidth="1"/>
    <col min="12806" max="12806" width="19.140625" style="40" customWidth="1"/>
    <col min="12807" max="12807" width="17.5703125" style="40" customWidth="1"/>
    <col min="12808" max="12808" width="15.7109375" style="40" customWidth="1"/>
    <col min="12809" max="12809" width="17.140625" style="40" customWidth="1"/>
    <col min="12810" max="12810" width="9.140625" style="40"/>
    <col min="12811" max="12811" width="9.42578125" style="40" bestFit="1" customWidth="1"/>
    <col min="12812" max="13056" width="9.140625" style="40"/>
    <col min="13057" max="13057" width="13.140625" style="40" customWidth="1"/>
    <col min="13058" max="13058" width="16.140625" style="40" customWidth="1"/>
    <col min="13059" max="13059" width="26.85546875" style="40" customWidth="1"/>
    <col min="13060" max="13060" width="17.42578125" style="40" customWidth="1"/>
    <col min="13061" max="13061" width="15.140625" style="40" customWidth="1"/>
    <col min="13062" max="13062" width="19.140625" style="40" customWidth="1"/>
    <col min="13063" max="13063" width="17.5703125" style="40" customWidth="1"/>
    <col min="13064" max="13064" width="15.7109375" style="40" customWidth="1"/>
    <col min="13065" max="13065" width="17.140625" style="40" customWidth="1"/>
    <col min="13066" max="13066" width="9.140625" style="40"/>
    <col min="13067" max="13067" width="9.42578125" style="40" bestFit="1" customWidth="1"/>
    <col min="13068" max="13312" width="9.140625" style="40"/>
    <col min="13313" max="13313" width="13.140625" style="40" customWidth="1"/>
    <col min="13314" max="13314" width="16.140625" style="40" customWidth="1"/>
    <col min="13315" max="13315" width="26.85546875" style="40" customWidth="1"/>
    <col min="13316" max="13316" width="17.42578125" style="40" customWidth="1"/>
    <col min="13317" max="13317" width="15.140625" style="40" customWidth="1"/>
    <col min="13318" max="13318" width="19.140625" style="40" customWidth="1"/>
    <col min="13319" max="13319" width="17.5703125" style="40" customWidth="1"/>
    <col min="13320" max="13320" width="15.7109375" style="40" customWidth="1"/>
    <col min="13321" max="13321" width="17.140625" style="40" customWidth="1"/>
    <col min="13322" max="13322" width="9.140625" style="40"/>
    <col min="13323" max="13323" width="9.42578125" style="40" bestFit="1" customWidth="1"/>
    <col min="13324" max="13568" width="9.140625" style="40"/>
    <col min="13569" max="13569" width="13.140625" style="40" customWidth="1"/>
    <col min="13570" max="13570" width="16.140625" style="40" customWidth="1"/>
    <col min="13571" max="13571" width="26.85546875" style="40" customWidth="1"/>
    <col min="13572" max="13572" width="17.42578125" style="40" customWidth="1"/>
    <col min="13573" max="13573" width="15.140625" style="40" customWidth="1"/>
    <col min="13574" max="13574" width="19.140625" style="40" customWidth="1"/>
    <col min="13575" max="13575" width="17.5703125" style="40" customWidth="1"/>
    <col min="13576" max="13576" width="15.7109375" style="40" customWidth="1"/>
    <col min="13577" max="13577" width="17.140625" style="40" customWidth="1"/>
    <col min="13578" max="13578" width="9.140625" style="40"/>
    <col min="13579" max="13579" width="9.42578125" style="40" bestFit="1" customWidth="1"/>
    <col min="13580" max="13824" width="9.140625" style="40"/>
    <col min="13825" max="13825" width="13.140625" style="40" customWidth="1"/>
    <col min="13826" max="13826" width="16.140625" style="40" customWidth="1"/>
    <col min="13827" max="13827" width="26.85546875" style="40" customWidth="1"/>
    <col min="13828" max="13828" width="17.42578125" style="40" customWidth="1"/>
    <col min="13829" max="13829" width="15.140625" style="40" customWidth="1"/>
    <col min="13830" max="13830" width="19.140625" style="40" customWidth="1"/>
    <col min="13831" max="13831" width="17.5703125" style="40" customWidth="1"/>
    <col min="13832" max="13832" width="15.7109375" style="40" customWidth="1"/>
    <col min="13833" max="13833" width="17.140625" style="40" customWidth="1"/>
    <col min="13834" max="13834" width="9.140625" style="40"/>
    <col min="13835" max="13835" width="9.42578125" style="40" bestFit="1" customWidth="1"/>
    <col min="13836" max="14080" width="9.140625" style="40"/>
    <col min="14081" max="14081" width="13.140625" style="40" customWidth="1"/>
    <col min="14082" max="14082" width="16.140625" style="40" customWidth="1"/>
    <col min="14083" max="14083" width="26.85546875" style="40" customWidth="1"/>
    <col min="14084" max="14084" width="17.42578125" style="40" customWidth="1"/>
    <col min="14085" max="14085" width="15.140625" style="40" customWidth="1"/>
    <col min="14086" max="14086" width="19.140625" style="40" customWidth="1"/>
    <col min="14087" max="14087" width="17.5703125" style="40" customWidth="1"/>
    <col min="14088" max="14088" width="15.7109375" style="40" customWidth="1"/>
    <col min="14089" max="14089" width="17.140625" style="40" customWidth="1"/>
    <col min="14090" max="14090" width="9.140625" style="40"/>
    <col min="14091" max="14091" width="9.42578125" style="40" bestFit="1" customWidth="1"/>
    <col min="14092" max="14336" width="9.140625" style="40"/>
    <col min="14337" max="14337" width="13.140625" style="40" customWidth="1"/>
    <col min="14338" max="14338" width="16.140625" style="40" customWidth="1"/>
    <col min="14339" max="14339" width="26.85546875" style="40" customWidth="1"/>
    <col min="14340" max="14340" width="17.42578125" style="40" customWidth="1"/>
    <col min="14341" max="14341" width="15.140625" style="40" customWidth="1"/>
    <col min="14342" max="14342" width="19.140625" style="40" customWidth="1"/>
    <col min="14343" max="14343" width="17.5703125" style="40" customWidth="1"/>
    <col min="14344" max="14344" width="15.7109375" style="40" customWidth="1"/>
    <col min="14345" max="14345" width="17.140625" style="40" customWidth="1"/>
    <col min="14346" max="14346" width="9.140625" style="40"/>
    <col min="14347" max="14347" width="9.42578125" style="40" bestFit="1" customWidth="1"/>
    <col min="14348" max="14592" width="9.140625" style="40"/>
    <col min="14593" max="14593" width="13.140625" style="40" customWidth="1"/>
    <col min="14594" max="14594" width="16.140625" style="40" customWidth="1"/>
    <col min="14595" max="14595" width="26.85546875" style="40" customWidth="1"/>
    <col min="14596" max="14596" width="17.42578125" style="40" customWidth="1"/>
    <col min="14597" max="14597" width="15.140625" style="40" customWidth="1"/>
    <col min="14598" max="14598" width="19.140625" style="40" customWidth="1"/>
    <col min="14599" max="14599" width="17.5703125" style="40" customWidth="1"/>
    <col min="14600" max="14600" width="15.7109375" style="40" customWidth="1"/>
    <col min="14601" max="14601" width="17.140625" style="40" customWidth="1"/>
    <col min="14602" max="14602" width="9.140625" style="40"/>
    <col min="14603" max="14603" width="9.42578125" style="40" bestFit="1" customWidth="1"/>
    <col min="14604" max="14848" width="9.140625" style="40"/>
    <col min="14849" max="14849" width="13.140625" style="40" customWidth="1"/>
    <col min="14850" max="14850" width="16.140625" style="40" customWidth="1"/>
    <col min="14851" max="14851" width="26.85546875" style="40" customWidth="1"/>
    <col min="14852" max="14852" width="17.42578125" style="40" customWidth="1"/>
    <col min="14853" max="14853" width="15.140625" style="40" customWidth="1"/>
    <col min="14854" max="14854" width="19.140625" style="40" customWidth="1"/>
    <col min="14855" max="14855" width="17.5703125" style="40" customWidth="1"/>
    <col min="14856" max="14856" width="15.7109375" style="40" customWidth="1"/>
    <col min="14857" max="14857" width="17.140625" style="40" customWidth="1"/>
    <col min="14858" max="14858" width="9.140625" style="40"/>
    <col min="14859" max="14859" width="9.42578125" style="40" bestFit="1" customWidth="1"/>
    <col min="14860" max="15104" width="9.140625" style="40"/>
    <col min="15105" max="15105" width="13.140625" style="40" customWidth="1"/>
    <col min="15106" max="15106" width="16.140625" style="40" customWidth="1"/>
    <col min="15107" max="15107" width="26.85546875" style="40" customWidth="1"/>
    <col min="15108" max="15108" width="17.42578125" style="40" customWidth="1"/>
    <col min="15109" max="15109" width="15.140625" style="40" customWidth="1"/>
    <col min="15110" max="15110" width="19.140625" style="40" customWidth="1"/>
    <col min="15111" max="15111" width="17.5703125" style="40" customWidth="1"/>
    <col min="15112" max="15112" width="15.7109375" style="40" customWidth="1"/>
    <col min="15113" max="15113" width="17.140625" style="40" customWidth="1"/>
    <col min="15114" max="15114" width="9.140625" style="40"/>
    <col min="15115" max="15115" width="9.42578125" style="40" bestFit="1" customWidth="1"/>
    <col min="15116" max="15360" width="9.140625" style="40"/>
    <col min="15361" max="15361" width="13.140625" style="40" customWidth="1"/>
    <col min="15362" max="15362" width="16.140625" style="40" customWidth="1"/>
    <col min="15363" max="15363" width="26.85546875" style="40" customWidth="1"/>
    <col min="15364" max="15364" width="17.42578125" style="40" customWidth="1"/>
    <col min="15365" max="15365" width="15.140625" style="40" customWidth="1"/>
    <col min="15366" max="15366" width="19.140625" style="40" customWidth="1"/>
    <col min="15367" max="15367" width="17.5703125" style="40" customWidth="1"/>
    <col min="15368" max="15368" width="15.7109375" style="40" customWidth="1"/>
    <col min="15369" max="15369" width="17.140625" style="40" customWidth="1"/>
    <col min="15370" max="15370" width="9.140625" style="40"/>
    <col min="15371" max="15371" width="9.42578125" style="40" bestFit="1" customWidth="1"/>
    <col min="15372" max="15616" width="9.140625" style="40"/>
    <col min="15617" max="15617" width="13.140625" style="40" customWidth="1"/>
    <col min="15618" max="15618" width="16.140625" style="40" customWidth="1"/>
    <col min="15619" max="15619" width="26.85546875" style="40" customWidth="1"/>
    <col min="15620" max="15620" width="17.42578125" style="40" customWidth="1"/>
    <col min="15621" max="15621" width="15.140625" style="40" customWidth="1"/>
    <col min="15622" max="15622" width="19.140625" style="40" customWidth="1"/>
    <col min="15623" max="15623" width="17.5703125" style="40" customWidth="1"/>
    <col min="15624" max="15624" width="15.7109375" style="40" customWidth="1"/>
    <col min="15625" max="15625" width="17.140625" style="40" customWidth="1"/>
    <col min="15626" max="15626" width="9.140625" style="40"/>
    <col min="15627" max="15627" width="9.42578125" style="40" bestFit="1" customWidth="1"/>
    <col min="15628" max="15872" width="9.140625" style="40"/>
    <col min="15873" max="15873" width="13.140625" style="40" customWidth="1"/>
    <col min="15874" max="15874" width="16.140625" style="40" customWidth="1"/>
    <col min="15875" max="15875" width="26.85546875" style="40" customWidth="1"/>
    <col min="15876" max="15876" width="17.42578125" style="40" customWidth="1"/>
    <col min="15877" max="15877" width="15.140625" style="40" customWidth="1"/>
    <col min="15878" max="15878" width="19.140625" style="40" customWidth="1"/>
    <col min="15879" max="15879" width="17.5703125" style="40" customWidth="1"/>
    <col min="15880" max="15880" width="15.7109375" style="40" customWidth="1"/>
    <col min="15881" max="15881" width="17.140625" style="40" customWidth="1"/>
    <col min="15882" max="15882" width="9.140625" style="40"/>
    <col min="15883" max="15883" width="9.42578125" style="40" bestFit="1" customWidth="1"/>
    <col min="15884" max="16128" width="9.140625" style="40"/>
    <col min="16129" max="16129" width="13.140625" style="40" customWidth="1"/>
    <col min="16130" max="16130" width="16.140625" style="40" customWidth="1"/>
    <col min="16131" max="16131" width="26.85546875" style="40" customWidth="1"/>
    <col min="16132" max="16132" width="17.42578125" style="40" customWidth="1"/>
    <col min="16133" max="16133" width="15.140625" style="40" customWidth="1"/>
    <col min="16134" max="16134" width="19.140625" style="40" customWidth="1"/>
    <col min="16135" max="16135" width="17.5703125" style="40" customWidth="1"/>
    <col min="16136" max="16136" width="15.7109375" style="40" customWidth="1"/>
    <col min="16137" max="16137" width="17.140625" style="40" customWidth="1"/>
    <col min="16138" max="16138" width="9.140625" style="40"/>
    <col min="16139" max="16139" width="9.42578125" style="40" bestFit="1" customWidth="1"/>
    <col min="16140" max="16384" width="9.140625" style="40"/>
  </cols>
  <sheetData>
    <row r="1" spans="1:9" ht="15" customHeight="1" x14ac:dyDescent="0.25">
      <c r="A1" s="712" t="s">
        <v>155</v>
      </c>
      <c r="B1" s="712"/>
      <c r="C1" s="712"/>
      <c r="D1" s="712"/>
      <c r="E1" s="712"/>
      <c r="F1" s="712"/>
      <c r="G1" s="712"/>
      <c r="H1" s="712"/>
      <c r="I1" s="712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58.5" customHeight="1" x14ac:dyDescent="0.25">
      <c r="A3" s="714" t="s">
        <v>154</v>
      </c>
      <c r="B3" s="714"/>
      <c r="C3" s="714"/>
      <c r="D3" s="714"/>
      <c r="E3" s="714"/>
      <c r="F3" s="714"/>
      <c r="G3" s="714"/>
      <c r="H3" s="714"/>
      <c r="I3" s="714"/>
    </row>
    <row r="6" spans="1:9" s="71" customFormat="1" ht="34.5" customHeight="1" x14ac:dyDescent="0.25">
      <c r="A6" s="711" t="s">
        <v>63</v>
      </c>
      <c r="B6" s="711"/>
      <c r="C6" s="711"/>
      <c r="D6" s="711"/>
      <c r="E6" s="711"/>
      <c r="F6" s="711"/>
      <c r="G6" s="711"/>
      <c r="H6" s="711"/>
      <c r="I6" s="711"/>
    </row>
    <row r="8" spans="1:9" s="71" customFormat="1" x14ac:dyDescent="0.25">
      <c r="A8" s="711" t="s">
        <v>110</v>
      </c>
      <c r="B8" s="711"/>
      <c r="C8" s="711"/>
      <c r="D8" s="711"/>
      <c r="E8" s="711"/>
      <c r="F8" s="711"/>
      <c r="G8" s="711"/>
      <c r="H8" s="711"/>
      <c r="I8" s="711"/>
    </row>
    <row r="9" spans="1:9" s="71" customFormat="1" x14ac:dyDescent="0.25">
      <c r="A9" s="21"/>
      <c r="B9" s="21"/>
      <c r="C9" s="21"/>
      <c r="D9" s="21"/>
      <c r="E9" s="21"/>
      <c r="F9" s="21"/>
      <c r="G9" s="21"/>
      <c r="H9" s="21"/>
      <c r="I9" s="21"/>
    </row>
    <row r="10" spans="1:9" s="71" customFormat="1" ht="36.75" customHeight="1" x14ac:dyDescent="0.25">
      <c r="A10" s="694" t="s">
        <v>65</v>
      </c>
      <c r="B10" s="694"/>
      <c r="C10" s="694"/>
      <c r="D10" s="728" t="s">
        <v>41</v>
      </c>
      <c r="E10" s="728"/>
      <c r="F10" s="728"/>
      <c r="G10" s="728"/>
      <c r="H10" s="728"/>
      <c r="I10" s="728"/>
    </row>
    <row r="11" spans="1:9" s="71" customFormat="1" x14ac:dyDescent="0.25">
      <c r="A11" s="694"/>
      <c r="B11" s="694"/>
      <c r="C11" s="694"/>
      <c r="D11" s="700" t="s">
        <v>66</v>
      </c>
      <c r="E11" s="701"/>
      <c r="F11" s="583"/>
      <c r="G11" s="700" t="s">
        <v>67</v>
      </c>
      <c r="H11" s="701"/>
      <c r="I11" s="583"/>
    </row>
    <row r="12" spans="1:9" s="71" customFormat="1" ht="35.25" customHeight="1" thickBot="1" x14ac:dyDescent="0.3">
      <c r="A12" s="694"/>
      <c r="B12" s="694"/>
      <c r="C12" s="694"/>
      <c r="D12" s="23" t="s">
        <v>16</v>
      </c>
      <c r="E12" s="23" t="s">
        <v>17</v>
      </c>
      <c r="F12" s="41" t="s">
        <v>7</v>
      </c>
      <c r="G12" s="23" t="s">
        <v>16</v>
      </c>
      <c r="H12" s="23" t="s">
        <v>17</v>
      </c>
      <c r="I12" s="42" t="s">
        <v>7</v>
      </c>
    </row>
    <row r="13" spans="1:9" s="71" customFormat="1" x14ac:dyDescent="0.25">
      <c r="A13" s="657" t="s">
        <v>68</v>
      </c>
      <c r="B13" s="658"/>
      <c r="C13" s="744" t="s">
        <v>38</v>
      </c>
      <c r="D13" s="745"/>
      <c r="E13" s="745"/>
      <c r="F13" s="745"/>
      <c r="G13" s="745"/>
      <c r="H13" s="745"/>
      <c r="I13" s="746"/>
    </row>
    <row r="14" spans="1:9" s="71" customFormat="1" x14ac:dyDescent="0.25">
      <c r="A14" s="659"/>
      <c r="B14" s="660"/>
      <c r="C14" s="688" t="s">
        <v>143</v>
      </c>
      <c r="D14" s="689"/>
      <c r="E14" s="689"/>
      <c r="F14" s="689"/>
      <c r="G14" s="689"/>
      <c r="H14" s="689"/>
      <c r="I14" s="690"/>
    </row>
    <row r="15" spans="1:9" s="71" customFormat="1" ht="16.5" customHeight="1" x14ac:dyDescent="0.25">
      <c r="A15" s="582" t="s">
        <v>111</v>
      </c>
      <c r="B15" s="583" t="s">
        <v>112</v>
      </c>
      <c r="C15" s="790" t="s">
        <v>72</v>
      </c>
      <c r="D15" s="791"/>
      <c r="E15" s="791"/>
      <c r="F15" s="791"/>
      <c r="G15" s="791"/>
      <c r="H15" s="791"/>
      <c r="I15" s="792"/>
    </row>
    <row r="16" spans="1:9" s="71" customFormat="1" ht="17.25" thickBot="1" x14ac:dyDescent="0.3">
      <c r="A16" s="582"/>
      <c r="B16" s="583"/>
      <c r="C16" s="654" t="s">
        <v>113</v>
      </c>
      <c r="D16" s="655"/>
      <c r="E16" s="655"/>
      <c r="F16" s="655"/>
      <c r="G16" s="655"/>
      <c r="H16" s="655"/>
      <c r="I16" s="656"/>
    </row>
    <row r="17" spans="1:9" s="71" customFormat="1" ht="33.75" thickBot="1" x14ac:dyDescent="0.3">
      <c r="A17" s="573" t="s">
        <v>114</v>
      </c>
      <c r="B17" s="574"/>
      <c r="C17" s="72" t="s">
        <v>115</v>
      </c>
      <c r="D17" s="73">
        <v>8</v>
      </c>
      <c r="E17" s="73">
        <v>8</v>
      </c>
      <c r="F17" s="73">
        <v>8</v>
      </c>
      <c r="G17" s="74"/>
      <c r="H17" s="74"/>
      <c r="I17" s="75"/>
    </row>
    <row r="18" spans="1:9" s="71" customFormat="1" ht="17.25" thickBot="1" x14ac:dyDescent="0.3">
      <c r="A18" s="573" t="s">
        <v>116</v>
      </c>
      <c r="B18" s="574"/>
      <c r="C18" s="72"/>
      <c r="D18" s="76" t="s">
        <v>74</v>
      </c>
      <c r="E18" s="76" t="s">
        <v>74</v>
      </c>
      <c r="F18" s="76" t="s">
        <v>74</v>
      </c>
      <c r="G18" s="77" t="e">
        <f>SUM(Ararat!#REF!,Ararat!#REF!)</f>
        <v>#REF!</v>
      </c>
      <c r="H18" s="77" t="e">
        <f>SUM(Ararat!#REF!,Ararat!#REF!)</f>
        <v>#REF!</v>
      </c>
      <c r="I18" s="77" t="e">
        <f>SUM(Ararat!#REF!,Ararat!#REF!)</f>
        <v>#REF!</v>
      </c>
    </row>
    <row r="19" spans="1:9" s="71" customFormat="1" ht="17.25" thickBot="1" x14ac:dyDescent="0.3">
      <c r="A19" s="573" t="s">
        <v>117</v>
      </c>
      <c r="B19" s="575"/>
      <c r="C19" s="574"/>
      <c r="D19" s="78"/>
      <c r="E19" s="78"/>
      <c r="F19" s="76"/>
      <c r="G19" s="79"/>
      <c r="H19" s="79"/>
      <c r="I19" s="75"/>
    </row>
    <row r="20" spans="1:9" s="71" customFormat="1" x14ac:dyDescent="0.25">
      <c r="A20" s="576" t="s">
        <v>118</v>
      </c>
      <c r="B20" s="577"/>
      <c r="C20" s="577"/>
      <c r="D20" s="577"/>
      <c r="E20" s="577"/>
      <c r="F20" s="577"/>
      <c r="G20" s="577"/>
      <c r="H20" s="577"/>
      <c r="I20" s="578"/>
    </row>
    <row r="21" spans="1:9" s="71" customFormat="1" ht="17.25" thickBot="1" x14ac:dyDescent="0.3">
      <c r="A21" s="579" t="s">
        <v>119</v>
      </c>
      <c r="B21" s="580"/>
      <c r="C21" s="580"/>
      <c r="D21" s="580"/>
      <c r="E21" s="580"/>
      <c r="F21" s="580"/>
      <c r="G21" s="580"/>
      <c r="H21" s="580"/>
      <c r="I21" s="581"/>
    </row>
    <row r="22" spans="1:9" s="71" customFormat="1" x14ac:dyDescent="0.25">
      <c r="A22" s="543" t="s">
        <v>80</v>
      </c>
      <c r="B22" s="544"/>
      <c r="C22" s="544"/>
      <c r="D22" s="544"/>
      <c r="E22" s="544"/>
      <c r="F22" s="544"/>
      <c r="G22" s="545"/>
      <c r="H22" s="545"/>
      <c r="I22" s="546"/>
    </row>
    <row r="23" spans="1:9" s="71" customFormat="1" ht="26.25" customHeight="1" thickBot="1" x14ac:dyDescent="0.3">
      <c r="A23" s="539" t="s">
        <v>120</v>
      </c>
      <c r="B23" s="540"/>
      <c r="C23" s="540"/>
      <c r="D23" s="540"/>
      <c r="E23" s="540"/>
      <c r="F23" s="540"/>
      <c r="G23" s="541"/>
      <c r="H23" s="541"/>
      <c r="I23" s="542"/>
    </row>
    <row r="24" spans="1:9" s="71" customFormat="1" x14ac:dyDescent="0.25">
      <c r="A24" s="543" t="s">
        <v>81</v>
      </c>
      <c r="B24" s="544"/>
      <c r="C24" s="544"/>
      <c r="D24" s="544"/>
      <c r="E24" s="544"/>
      <c r="F24" s="544"/>
      <c r="G24" s="545"/>
      <c r="H24" s="545"/>
      <c r="I24" s="546"/>
    </row>
    <row r="25" spans="1:9" s="71" customFormat="1" ht="59.25" customHeight="1" thickBot="1" x14ac:dyDescent="0.3">
      <c r="A25" s="539" t="s">
        <v>121</v>
      </c>
      <c r="B25" s="540"/>
      <c r="C25" s="540"/>
      <c r="D25" s="540"/>
      <c r="E25" s="540"/>
      <c r="F25" s="540"/>
      <c r="G25" s="541"/>
      <c r="H25" s="541"/>
      <c r="I25" s="542"/>
    </row>
    <row r="27" spans="1:9" x14ac:dyDescent="0.25">
      <c r="A27" s="718" t="s">
        <v>64</v>
      </c>
      <c r="B27" s="718"/>
      <c r="C27" s="718"/>
      <c r="D27" s="718"/>
      <c r="E27" s="718"/>
      <c r="F27" s="718"/>
      <c r="G27" s="718"/>
      <c r="H27" s="718"/>
      <c r="I27" s="718"/>
    </row>
    <row r="28" spans="1:9" ht="17.25" thickBot="1" x14ac:dyDescent="0.3">
      <c r="A28" s="22"/>
      <c r="B28" s="22"/>
      <c r="C28" s="22"/>
      <c r="D28" s="22"/>
      <c r="E28" s="22"/>
      <c r="F28" s="22"/>
      <c r="G28" s="22"/>
      <c r="H28" s="22"/>
      <c r="I28" s="22"/>
    </row>
    <row r="29" spans="1:9" ht="39.75" customHeight="1" x14ac:dyDescent="0.25">
      <c r="A29" s="719" t="s">
        <v>65</v>
      </c>
      <c r="B29" s="720"/>
      <c r="C29" s="721"/>
      <c r="D29" s="728" t="s">
        <v>41</v>
      </c>
      <c r="E29" s="728"/>
      <c r="F29" s="728"/>
      <c r="G29" s="728"/>
      <c r="H29" s="728"/>
      <c r="I29" s="728"/>
    </row>
    <row r="30" spans="1:9" ht="28.5" customHeight="1" x14ac:dyDescent="0.25">
      <c r="A30" s="722"/>
      <c r="B30" s="723"/>
      <c r="C30" s="724"/>
      <c r="D30" s="729" t="s">
        <v>66</v>
      </c>
      <c r="E30" s="729"/>
      <c r="F30" s="729"/>
      <c r="G30" s="729" t="s">
        <v>67</v>
      </c>
      <c r="H30" s="729"/>
      <c r="I30" s="729"/>
    </row>
    <row r="31" spans="1:9" ht="33.75" thickBot="1" x14ac:dyDescent="0.3">
      <c r="A31" s="725"/>
      <c r="B31" s="726"/>
      <c r="C31" s="727"/>
      <c r="D31" s="23" t="s">
        <v>16</v>
      </c>
      <c r="E31" s="23" t="s">
        <v>17</v>
      </c>
      <c r="F31" s="24" t="s">
        <v>7</v>
      </c>
      <c r="G31" s="23" t="s">
        <v>16</v>
      </c>
      <c r="H31" s="23" t="s">
        <v>17</v>
      </c>
      <c r="I31" s="25" t="s">
        <v>7</v>
      </c>
    </row>
    <row r="32" spans="1:9" x14ac:dyDescent="0.25">
      <c r="A32" s="639" t="s">
        <v>68</v>
      </c>
      <c r="B32" s="640"/>
      <c r="C32" s="643" t="s">
        <v>38</v>
      </c>
      <c r="D32" s="644"/>
      <c r="E32" s="644"/>
      <c r="F32" s="644"/>
      <c r="G32" s="644"/>
      <c r="H32" s="644"/>
      <c r="I32" s="645"/>
    </row>
    <row r="33" spans="1:9" x14ac:dyDescent="0.25">
      <c r="A33" s="641"/>
      <c r="B33" s="642"/>
      <c r="C33" s="646" t="s">
        <v>69</v>
      </c>
      <c r="D33" s="647"/>
      <c r="E33" s="647"/>
      <c r="F33" s="647"/>
      <c r="G33" s="647"/>
      <c r="H33" s="647"/>
      <c r="I33" s="648"/>
    </row>
    <row r="34" spans="1:9" x14ac:dyDescent="0.25">
      <c r="A34" s="603" t="s">
        <v>70</v>
      </c>
      <c r="B34" s="605" t="s">
        <v>71</v>
      </c>
      <c r="C34" s="26" t="s">
        <v>72</v>
      </c>
      <c r="D34" s="27"/>
      <c r="E34" s="27"/>
      <c r="F34" s="28"/>
      <c r="G34" s="28"/>
      <c r="H34" s="28"/>
      <c r="I34" s="29"/>
    </row>
    <row r="35" spans="1:9" ht="35.25" customHeight="1" x14ac:dyDescent="0.25">
      <c r="A35" s="603"/>
      <c r="B35" s="605"/>
      <c r="C35" s="733" t="s">
        <v>144</v>
      </c>
      <c r="D35" s="734"/>
      <c r="E35" s="734"/>
      <c r="F35" s="734"/>
      <c r="G35" s="734"/>
      <c r="H35" s="734"/>
      <c r="I35" s="735"/>
    </row>
    <row r="36" spans="1:9" ht="17.25" thickBot="1" x14ac:dyDescent="0.3">
      <c r="A36" s="736" t="s">
        <v>73</v>
      </c>
      <c r="B36" s="737"/>
      <c r="C36" s="30"/>
      <c r="D36" s="31" t="s">
        <v>74</v>
      </c>
      <c r="E36" s="31" t="s">
        <v>74</v>
      </c>
      <c r="F36" s="31" t="s">
        <v>74</v>
      </c>
      <c r="G36" s="32">
        <f>SUM(Ararat!D12:D25,Ararat!D31:D32,Ararat!D44)</f>
        <v>328627</v>
      </c>
      <c r="H36" s="32">
        <f>SUM(Ararat!E12:E25,Ararat!E31:E32,Ararat!E44)</f>
        <v>332627</v>
      </c>
      <c r="I36" s="32">
        <f>SUM(Ararat!F12:F25,Ararat!F31:F32,Ararat!F44)</f>
        <v>332627</v>
      </c>
    </row>
    <row r="37" spans="1:9" x14ac:dyDescent="0.25">
      <c r="A37" s="738" t="s">
        <v>75</v>
      </c>
      <c r="B37" s="739"/>
      <c r="C37" s="739"/>
      <c r="D37" s="739"/>
      <c r="E37" s="739"/>
      <c r="F37" s="739"/>
      <c r="G37" s="739"/>
      <c r="H37" s="740"/>
      <c r="I37" s="741"/>
    </row>
    <row r="38" spans="1:9" ht="24.75" customHeight="1" thickBot="1" x14ac:dyDescent="0.3">
      <c r="A38" s="715" t="s">
        <v>370</v>
      </c>
      <c r="B38" s="716"/>
      <c r="C38" s="716"/>
      <c r="D38" s="716"/>
      <c r="E38" s="716"/>
      <c r="F38" s="716"/>
      <c r="G38" s="716"/>
      <c r="H38" s="716"/>
      <c r="I38" s="717"/>
    </row>
    <row r="39" spans="1:9" ht="17.25" thickBot="1" x14ac:dyDescent="0.3">
      <c r="A39" s="671" t="s">
        <v>76</v>
      </c>
      <c r="B39" s="672"/>
      <c r="C39" s="672"/>
      <c r="D39" s="672"/>
      <c r="E39" s="672"/>
      <c r="F39" s="672"/>
      <c r="G39" s="672"/>
      <c r="H39" s="672"/>
      <c r="I39" s="673"/>
    </row>
    <row r="40" spans="1:9" ht="72" customHeight="1" thickBot="1" x14ac:dyDescent="0.3">
      <c r="A40" s="674" t="s">
        <v>77</v>
      </c>
      <c r="B40" s="675"/>
      <c r="C40" s="676" t="s">
        <v>78</v>
      </c>
      <c r="D40" s="677"/>
      <c r="E40" s="677"/>
      <c r="F40" s="677"/>
      <c r="G40" s="677"/>
      <c r="H40" s="677"/>
      <c r="I40" s="678"/>
    </row>
    <row r="41" spans="1:9" ht="63" customHeight="1" thickBot="1" x14ac:dyDescent="0.3">
      <c r="A41" s="679" t="s">
        <v>79</v>
      </c>
      <c r="B41" s="680"/>
      <c r="C41" s="33"/>
      <c r="D41" s="33"/>
      <c r="E41" s="33"/>
      <c r="F41" s="33"/>
      <c r="G41" s="33"/>
      <c r="H41" s="33"/>
      <c r="I41" s="34"/>
    </row>
    <row r="42" spans="1:9" x14ac:dyDescent="0.25">
      <c r="A42" s="595" t="s">
        <v>80</v>
      </c>
      <c r="B42" s="596"/>
      <c r="C42" s="596"/>
      <c r="D42" s="596"/>
      <c r="E42" s="596"/>
      <c r="F42" s="596"/>
      <c r="G42" s="597"/>
      <c r="H42" s="597"/>
      <c r="I42" s="598"/>
    </row>
    <row r="43" spans="1:9" ht="17.25" thickBot="1" x14ac:dyDescent="0.3">
      <c r="A43" s="587" t="s">
        <v>145</v>
      </c>
      <c r="B43" s="588"/>
      <c r="C43" s="588"/>
      <c r="D43" s="588"/>
      <c r="E43" s="588"/>
      <c r="F43" s="588"/>
      <c r="G43" s="589"/>
      <c r="H43" s="589"/>
      <c r="I43" s="590"/>
    </row>
    <row r="44" spans="1:9" x14ac:dyDescent="0.25">
      <c r="A44" s="595" t="s">
        <v>81</v>
      </c>
      <c r="B44" s="596"/>
      <c r="C44" s="596"/>
      <c r="D44" s="596"/>
      <c r="E44" s="596"/>
      <c r="F44" s="596"/>
      <c r="G44" s="597"/>
      <c r="H44" s="597"/>
      <c r="I44" s="598"/>
    </row>
    <row r="45" spans="1:9" ht="16.5" customHeight="1" thickBot="1" x14ac:dyDescent="0.3">
      <c r="A45" s="587" t="s">
        <v>100</v>
      </c>
      <c r="B45" s="588"/>
      <c r="C45" s="588"/>
      <c r="D45" s="588"/>
      <c r="E45" s="588"/>
      <c r="F45" s="588"/>
      <c r="G45" s="589"/>
      <c r="H45" s="589"/>
      <c r="I45" s="590"/>
    </row>
    <row r="46" spans="1:9" x14ac:dyDescent="0.25">
      <c r="A46" s="681" t="s">
        <v>68</v>
      </c>
      <c r="B46" s="682"/>
      <c r="C46" s="685" t="s">
        <v>38</v>
      </c>
      <c r="D46" s="686"/>
      <c r="E46" s="686"/>
      <c r="F46" s="686"/>
      <c r="G46" s="686"/>
      <c r="H46" s="686"/>
      <c r="I46" s="687"/>
    </row>
    <row r="47" spans="1:9" x14ac:dyDescent="0.25">
      <c r="A47" s="683"/>
      <c r="B47" s="684"/>
      <c r="C47" s="688" t="s">
        <v>82</v>
      </c>
      <c r="D47" s="689"/>
      <c r="E47" s="689"/>
      <c r="F47" s="689"/>
      <c r="G47" s="689"/>
      <c r="H47" s="689"/>
      <c r="I47" s="690"/>
    </row>
    <row r="48" spans="1:9" x14ac:dyDescent="0.25">
      <c r="A48" s="652" t="s">
        <v>83</v>
      </c>
      <c r="B48" s="653" t="s">
        <v>84</v>
      </c>
      <c r="C48" s="665" t="s">
        <v>72</v>
      </c>
      <c r="D48" s="666"/>
      <c r="E48" s="666"/>
      <c r="F48" s="666"/>
      <c r="G48" s="666"/>
      <c r="H48" s="666"/>
      <c r="I48" s="667"/>
    </row>
    <row r="49" spans="1:9" x14ac:dyDescent="0.25">
      <c r="A49" s="652"/>
      <c r="B49" s="653"/>
      <c r="C49" s="668" t="s">
        <v>204</v>
      </c>
      <c r="D49" s="669"/>
      <c r="E49" s="669"/>
      <c r="F49" s="669"/>
      <c r="G49" s="669"/>
      <c r="H49" s="669"/>
      <c r="I49" s="670"/>
    </row>
    <row r="50" spans="1:9" ht="27" customHeight="1" thickBot="1" x14ac:dyDescent="0.3">
      <c r="A50" s="613" t="s">
        <v>73</v>
      </c>
      <c r="B50" s="614"/>
      <c r="C50" s="35"/>
      <c r="D50" s="36" t="s">
        <v>74</v>
      </c>
      <c r="E50" s="36" t="s">
        <v>74</v>
      </c>
      <c r="F50" s="36" t="s">
        <v>74</v>
      </c>
      <c r="G50" s="37" t="e">
        <f>SUM(Ararat!#REF!,Ararat!#REF!,Ararat!D70)</f>
        <v>#REF!</v>
      </c>
      <c r="H50" s="37" t="e">
        <f>SUM(Ararat!#REF!,Ararat!#REF!,Ararat!E70)</f>
        <v>#REF!</v>
      </c>
      <c r="I50" s="37" t="e">
        <f>SUM(Ararat!#REF!,Ararat!#REF!,Ararat!F70)</f>
        <v>#REF!</v>
      </c>
    </row>
    <row r="51" spans="1:9" x14ac:dyDescent="0.25">
      <c r="A51" s="615" t="s">
        <v>75</v>
      </c>
      <c r="B51" s="616"/>
      <c r="C51" s="616"/>
      <c r="D51" s="616"/>
      <c r="E51" s="616"/>
      <c r="F51" s="616"/>
      <c r="G51" s="616"/>
      <c r="H51" s="616"/>
      <c r="I51" s="617"/>
    </row>
    <row r="52" spans="1:9" ht="17.25" thickBot="1" x14ac:dyDescent="0.3">
      <c r="A52" s="618" t="s">
        <v>406</v>
      </c>
      <c r="B52" s="619"/>
      <c r="C52" s="619"/>
      <c r="D52" s="619"/>
      <c r="E52" s="619"/>
      <c r="F52" s="619"/>
      <c r="G52" s="619"/>
      <c r="H52" s="619"/>
      <c r="I52" s="620"/>
    </row>
    <row r="53" spans="1:9" ht="17.25" thickBot="1" x14ac:dyDescent="0.3">
      <c r="A53" s="621" t="s">
        <v>76</v>
      </c>
      <c r="B53" s="622"/>
      <c r="C53" s="622"/>
      <c r="D53" s="622"/>
      <c r="E53" s="622"/>
      <c r="F53" s="622"/>
      <c r="G53" s="622"/>
      <c r="H53" s="622"/>
      <c r="I53" s="623"/>
    </row>
    <row r="54" spans="1:9" ht="81.75" customHeight="1" thickBot="1" x14ac:dyDescent="0.3">
      <c r="A54" s="624" t="s">
        <v>77</v>
      </c>
      <c r="B54" s="625"/>
      <c r="C54" s="626" t="s">
        <v>85</v>
      </c>
      <c r="D54" s="627"/>
      <c r="E54" s="627"/>
      <c r="F54" s="627"/>
      <c r="G54" s="627"/>
      <c r="H54" s="627"/>
      <c r="I54" s="628"/>
    </row>
    <row r="55" spans="1:9" ht="48.75" customHeight="1" thickBot="1" x14ac:dyDescent="0.3">
      <c r="A55" s="629" t="s">
        <v>79</v>
      </c>
      <c r="B55" s="630"/>
      <c r="C55" s="38"/>
      <c r="D55" s="38"/>
      <c r="E55" s="38"/>
      <c r="F55" s="38"/>
      <c r="G55" s="38"/>
      <c r="H55" s="38"/>
      <c r="I55" s="39"/>
    </row>
    <row r="56" spans="1:9" x14ac:dyDescent="0.25">
      <c r="A56" s="631" t="s">
        <v>80</v>
      </c>
      <c r="B56" s="632"/>
      <c r="C56" s="632"/>
      <c r="D56" s="632"/>
      <c r="E56" s="632"/>
      <c r="F56" s="632"/>
      <c r="G56" s="633"/>
      <c r="H56" s="633"/>
      <c r="I56" s="634"/>
    </row>
    <row r="57" spans="1:9" ht="17.25" thickBot="1" x14ac:dyDescent="0.3">
      <c r="A57" s="635" t="s">
        <v>146</v>
      </c>
      <c r="B57" s="636"/>
      <c r="C57" s="636"/>
      <c r="D57" s="636"/>
      <c r="E57" s="636"/>
      <c r="F57" s="636"/>
      <c r="G57" s="637"/>
      <c r="H57" s="637"/>
      <c r="I57" s="638"/>
    </row>
    <row r="58" spans="1:9" x14ac:dyDescent="0.25">
      <c r="A58" s="631" t="s">
        <v>81</v>
      </c>
      <c r="B58" s="632"/>
      <c r="C58" s="632"/>
      <c r="D58" s="632"/>
      <c r="E58" s="632"/>
      <c r="F58" s="632"/>
      <c r="G58" s="633"/>
      <c r="H58" s="633"/>
      <c r="I58" s="634"/>
    </row>
    <row r="59" spans="1:9" ht="17.25" thickBot="1" x14ac:dyDescent="0.3">
      <c r="A59" s="635" t="s">
        <v>101</v>
      </c>
      <c r="B59" s="636"/>
      <c r="C59" s="636"/>
      <c r="D59" s="636"/>
      <c r="E59" s="636"/>
      <c r="F59" s="636"/>
      <c r="G59" s="637"/>
      <c r="H59" s="637"/>
      <c r="I59" s="638"/>
    </row>
    <row r="60" spans="1:9" x14ac:dyDescent="0.3">
      <c r="A60" s="547" t="s">
        <v>68</v>
      </c>
      <c r="B60" s="548"/>
      <c r="C60" s="553" t="s">
        <v>38</v>
      </c>
      <c r="D60" s="561"/>
      <c r="E60" s="561"/>
      <c r="F60" s="561"/>
      <c r="G60" s="554"/>
      <c r="H60" s="561"/>
      <c r="I60" s="555"/>
    </row>
    <row r="61" spans="1:9" x14ac:dyDescent="0.3">
      <c r="A61" s="549"/>
      <c r="B61" s="550"/>
      <c r="C61" s="556" t="s">
        <v>128</v>
      </c>
      <c r="D61" s="557"/>
      <c r="E61" s="557"/>
      <c r="F61" s="558"/>
      <c r="G61" s="558"/>
      <c r="H61" s="558"/>
      <c r="I61" s="559"/>
    </row>
    <row r="62" spans="1:9" ht="17.25" thickBot="1" x14ac:dyDescent="0.35">
      <c r="A62" s="551"/>
      <c r="B62" s="552"/>
      <c r="C62" s="560" t="s">
        <v>89</v>
      </c>
      <c r="D62" s="561"/>
      <c r="E62" s="561"/>
      <c r="F62" s="562"/>
      <c r="G62" s="562"/>
      <c r="H62" s="562"/>
      <c r="I62" s="563"/>
    </row>
    <row r="63" spans="1:9" ht="17.25" thickBot="1" x14ac:dyDescent="0.35">
      <c r="A63" s="81" t="s">
        <v>122</v>
      </c>
      <c r="B63" s="82" t="s">
        <v>84</v>
      </c>
      <c r="C63" s="564" t="s">
        <v>129</v>
      </c>
      <c r="D63" s="565"/>
      <c r="E63" s="565"/>
      <c r="F63" s="565"/>
      <c r="G63" s="565"/>
      <c r="H63" s="565"/>
      <c r="I63" s="566"/>
    </row>
    <row r="64" spans="1:9" ht="32.25" customHeight="1" thickBot="1" x14ac:dyDescent="0.35">
      <c r="A64" s="796" t="s">
        <v>123</v>
      </c>
      <c r="B64" s="796"/>
      <c r="C64" s="46"/>
      <c r="D64" s="44" t="s">
        <v>74</v>
      </c>
      <c r="E64" s="44" t="s">
        <v>74</v>
      </c>
      <c r="F64" s="44" t="s">
        <v>74</v>
      </c>
      <c r="G64" s="1" t="e">
        <f>SUM(Ararat!#REF!,Ararat!D48,Ararat!#REF!)</f>
        <v>#REF!</v>
      </c>
      <c r="H64" s="1" t="e">
        <f>SUM(Ararat!#REF!,Ararat!E48,Ararat!#REF!)</f>
        <v>#REF!</v>
      </c>
      <c r="I64" s="1" t="e">
        <f>SUM(Ararat!#REF!,Ararat!F48,Ararat!#REF!)</f>
        <v>#REF!</v>
      </c>
    </row>
    <row r="65" spans="1:9" ht="17.25" thickBot="1" x14ac:dyDescent="0.35">
      <c r="A65" s="797" t="s">
        <v>75</v>
      </c>
      <c r="B65" s="798"/>
      <c r="C65" s="650"/>
      <c r="D65" s="650"/>
      <c r="E65" s="650"/>
      <c r="F65" s="650"/>
      <c r="G65" s="650"/>
      <c r="H65" s="650"/>
      <c r="I65" s="651"/>
    </row>
    <row r="66" spans="1:9" ht="17.25" thickBot="1" x14ac:dyDescent="0.35">
      <c r="A66" s="567" t="s">
        <v>371</v>
      </c>
      <c r="B66" s="569"/>
      <c r="C66" s="569"/>
      <c r="D66" s="569"/>
      <c r="E66" s="569"/>
      <c r="F66" s="569"/>
      <c r="G66" s="569"/>
      <c r="H66" s="569"/>
      <c r="I66" s="568"/>
    </row>
    <row r="67" spans="1:9" ht="17.25" thickBot="1" x14ac:dyDescent="0.35">
      <c r="A67" s="793" t="s">
        <v>76</v>
      </c>
      <c r="B67" s="794"/>
      <c r="C67" s="794"/>
      <c r="D67" s="794"/>
      <c r="E67" s="794"/>
      <c r="F67" s="794"/>
      <c r="G67" s="794"/>
      <c r="H67" s="794"/>
      <c r="I67" s="795"/>
    </row>
    <row r="68" spans="1:9" ht="71.25" customHeight="1" thickBot="1" x14ac:dyDescent="0.35">
      <c r="A68" s="649" t="s">
        <v>77</v>
      </c>
      <c r="B68" s="651"/>
      <c r="C68" s="567" t="s">
        <v>124</v>
      </c>
      <c r="D68" s="569"/>
      <c r="E68" s="569"/>
      <c r="F68" s="569"/>
      <c r="G68" s="569"/>
      <c r="H68" s="569"/>
      <c r="I68" s="568"/>
    </row>
    <row r="69" spans="1:9" ht="46.5" customHeight="1" thickBot="1" x14ac:dyDescent="0.35">
      <c r="A69" s="649" t="s">
        <v>79</v>
      </c>
      <c r="B69" s="651"/>
      <c r="C69" s="80"/>
      <c r="D69" s="80"/>
      <c r="E69" s="80"/>
      <c r="F69" s="80"/>
      <c r="G69" s="80"/>
      <c r="H69" s="80"/>
      <c r="I69" s="80"/>
    </row>
    <row r="70" spans="1:9" ht="17.25" thickBot="1" x14ac:dyDescent="0.35">
      <c r="A70" s="649" t="s">
        <v>80</v>
      </c>
      <c r="B70" s="650"/>
      <c r="C70" s="650"/>
      <c r="D70" s="650"/>
      <c r="E70" s="650"/>
      <c r="F70" s="650"/>
      <c r="G70" s="650"/>
      <c r="H70" s="650"/>
      <c r="I70" s="651"/>
    </row>
    <row r="71" spans="1:9" ht="17.25" thickBot="1" x14ac:dyDescent="0.35">
      <c r="A71" s="649" t="s">
        <v>81</v>
      </c>
      <c r="B71" s="650"/>
      <c r="C71" s="650"/>
      <c r="D71" s="650"/>
      <c r="E71" s="650"/>
      <c r="F71" s="650"/>
      <c r="G71" s="650"/>
      <c r="H71" s="650"/>
      <c r="I71" s="651"/>
    </row>
    <row r="72" spans="1:9" ht="17.25" thickBot="1" x14ac:dyDescent="0.35">
      <c r="A72" s="567" t="s">
        <v>125</v>
      </c>
      <c r="B72" s="569"/>
      <c r="C72" s="569"/>
      <c r="D72" s="569"/>
      <c r="E72" s="569"/>
      <c r="F72" s="569"/>
      <c r="G72" s="569"/>
      <c r="H72" s="569"/>
      <c r="I72" s="568"/>
    </row>
    <row r="73" spans="1:9" ht="17.25" thickBot="1" x14ac:dyDescent="0.3"/>
    <row r="74" spans="1:9" x14ac:dyDescent="0.3">
      <c r="A74" s="709" t="s">
        <v>130</v>
      </c>
      <c r="B74" s="760"/>
      <c r="C74" s="760"/>
      <c r="D74" s="760"/>
      <c r="E74" s="760"/>
      <c r="F74" s="760"/>
      <c r="G74" s="760"/>
      <c r="H74" s="760"/>
      <c r="I74" s="710"/>
    </row>
    <row r="75" spans="1:9" ht="17.25" thickBot="1" x14ac:dyDescent="0.35">
      <c r="A75" s="564" t="s">
        <v>131</v>
      </c>
      <c r="B75" s="565"/>
      <c r="C75" s="565"/>
      <c r="D75" s="703"/>
      <c r="E75" s="703"/>
      <c r="F75" s="703"/>
      <c r="G75" s="703"/>
      <c r="H75" s="703"/>
      <c r="I75" s="705"/>
    </row>
    <row r="76" spans="1:9" ht="33" customHeight="1" x14ac:dyDescent="0.25">
      <c r="A76" s="761" t="s">
        <v>65</v>
      </c>
      <c r="B76" s="762"/>
      <c r="C76" s="762"/>
      <c r="D76" s="728" t="s">
        <v>41</v>
      </c>
      <c r="E76" s="728"/>
      <c r="F76" s="728"/>
      <c r="G76" s="728"/>
      <c r="H76" s="728"/>
      <c r="I76" s="728"/>
    </row>
    <row r="77" spans="1:9" ht="27" customHeight="1" x14ac:dyDescent="0.25">
      <c r="A77" s="763"/>
      <c r="B77" s="764"/>
      <c r="C77" s="764"/>
      <c r="D77" s="758" t="s">
        <v>132</v>
      </c>
      <c r="E77" s="758"/>
      <c r="F77" s="758"/>
      <c r="G77" s="758" t="s">
        <v>133</v>
      </c>
      <c r="H77" s="758"/>
      <c r="I77" s="758"/>
    </row>
    <row r="78" spans="1:9" ht="33.75" thickBot="1" x14ac:dyDescent="0.3">
      <c r="A78" s="765"/>
      <c r="B78" s="766"/>
      <c r="C78" s="767"/>
      <c r="D78" s="23" t="s">
        <v>16</v>
      </c>
      <c r="E78" s="23" t="s">
        <v>17</v>
      </c>
      <c r="F78" s="23" t="s">
        <v>7</v>
      </c>
      <c r="G78" s="23" t="s">
        <v>16</v>
      </c>
      <c r="H78" s="23" t="s">
        <v>17</v>
      </c>
      <c r="I78" s="23" t="s">
        <v>7</v>
      </c>
    </row>
    <row r="79" spans="1:9" x14ac:dyDescent="0.3">
      <c r="A79" s="547" t="s">
        <v>68</v>
      </c>
      <c r="B79" s="548"/>
      <c r="C79" s="553" t="s">
        <v>38</v>
      </c>
      <c r="D79" s="554"/>
      <c r="E79" s="554"/>
      <c r="F79" s="554"/>
      <c r="G79" s="554"/>
      <c r="H79" s="554"/>
      <c r="I79" s="555"/>
    </row>
    <row r="80" spans="1:9" x14ac:dyDescent="0.3">
      <c r="A80" s="549"/>
      <c r="B80" s="550"/>
      <c r="C80" s="556" t="s">
        <v>88</v>
      </c>
      <c r="D80" s="557"/>
      <c r="E80" s="557"/>
      <c r="F80" s="558"/>
      <c r="G80" s="558"/>
      <c r="H80" s="558"/>
      <c r="I80" s="559"/>
    </row>
    <row r="81" spans="1:9" ht="17.25" thickBot="1" x14ac:dyDescent="0.35">
      <c r="A81" s="551"/>
      <c r="B81" s="552"/>
      <c r="C81" s="560" t="s">
        <v>89</v>
      </c>
      <c r="D81" s="561"/>
      <c r="E81" s="561"/>
      <c r="F81" s="562"/>
      <c r="G81" s="562"/>
      <c r="H81" s="562"/>
      <c r="I81" s="563"/>
    </row>
    <row r="82" spans="1:9" ht="17.25" thickBot="1" x14ac:dyDescent="0.35">
      <c r="A82" s="43" t="s">
        <v>90</v>
      </c>
      <c r="B82" s="44" t="s">
        <v>91</v>
      </c>
      <c r="C82" s="564" t="s">
        <v>147</v>
      </c>
      <c r="D82" s="565"/>
      <c r="E82" s="565"/>
      <c r="F82" s="565"/>
      <c r="G82" s="565"/>
      <c r="H82" s="565"/>
      <c r="I82" s="566"/>
    </row>
    <row r="83" spans="1:9" ht="66.75" thickBot="1" x14ac:dyDescent="0.35">
      <c r="A83" s="709" t="s">
        <v>92</v>
      </c>
      <c r="B83" s="710"/>
      <c r="C83" s="45" t="s">
        <v>93</v>
      </c>
      <c r="D83" s="50">
        <v>0</v>
      </c>
      <c r="E83" s="50">
        <v>4</v>
      </c>
      <c r="F83" s="50">
        <v>4</v>
      </c>
      <c r="G83" s="44"/>
      <c r="H83" s="44"/>
      <c r="I83" s="44"/>
    </row>
    <row r="84" spans="1:9" ht="50.25" thickBot="1" x14ac:dyDescent="0.35">
      <c r="A84" s="564"/>
      <c r="B84" s="566"/>
      <c r="C84" s="45" t="s">
        <v>94</v>
      </c>
      <c r="D84" s="45"/>
      <c r="E84" s="45"/>
      <c r="F84" s="44"/>
      <c r="G84" s="44"/>
      <c r="H84" s="44"/>
      <c r="I84" s="44"/>
    </row>
    <row r="85" spans="1:9" ht="17.25" thickBot="1" x14ac:dyDescent="0.35">
      <c r="A85" s="567" t="s">
        <v>95</v>
      </c>
      <c r="B85" s="568"/>
      <c r="C85" s="45"/>
      <c r="D85" s="45"/>
      <c r="E85" s="45"/>
      <c r="F85" s="44"/>
      <c r="G85" s="44"/>
      <c r="H85" s="44"/>
      <c r="I85" s="44"/>
    </row>
    <row r="86" spans="1:9" ht="53.25" customHeight="1" thickBot="1" x14ac:dyDescent="0.35">
      <c r="A86" s="567" t="s">
        <v>96</v>
      </c>
      <c r="B86" s="569"/>
      <c r="C86" s="568"/>
      <c r="D86" s="45"/>
      <c r="E86" s="45"/>
      <c r="F86" s="44"/>
      <c r="G86" s="47" t="e">
        <f>SUM(Ararat!#REF!)</f>
        <v>#REF!</v>
      </c>
      <c r="H86" s="47" t="e">
        <f>SUM(Ararat!#REF!)</f>
        <v>#REF!</v>
      </c>
      <c r="I86" s="47" t="e">
        <f>SUM(Ararat!#REF!)</f>
        <v>#REF!</v>
      </c>
    </row>
    <row r="87" spans="1:9" ht="50.25" customHeight="1" thickBot="1" x14ac:dyDescent="0.35">
      <c r="A87" s="567" t="s">
        <v>97</v>
      </c>
      <c r="B87" s="568"/>
      <c r="C87" s="48" t="e">
        <f>I86</f>
        <v>#REF!</v>
      </c>
      <c r="D87" s="49"/>
      <c r="E87" s="49"/>
      <c r="F87" s="44"/>
      <c r="G87" s="44"/>
      <c r="H87" s="44"/>
      <c r="I87" s="44"/>
    </row>
    <row r="88" spans="1:9" ht="84" customHeight="1" thickBot="1" x14ac:dyDescent="0.35">
      <c r="A88" s="567" t="s">
        <v>98</v>
      </c>
      <c r="B88" s="568"/>
      <c r="C88" s="45"/>
      <c r="D88" s="45"/>
      <c r="E88" s="45"/>
      <c r="F88" s="44"/>
      <c r="G88" s="44"/>
      <c r="H88" s="44"/>
      <c r="I88" s="44"/>
    </row>
    <row r="89" spans="1:9" ht="17.25" thickBot="1" x14ac:dyDescent="0.35">
      <c r="A89" s="649" t="s">
        <v>80</v>
      </c>
      <c r="B89" s="650"/>
      <c r="C89" s="650"/>
      <c r="D89" s="650"/>
      <c r="E89" s="650"/>
      <c r="F89" s="650"/>
      <c r="G89" s="650"/>
      <c r="H89" s="650"/>
      <c r="I89" s="651"/>
    </row>
    <row r="90" spans="1:9" ht="17.25" thickBot="1" x14ac:dyDescent="0.35">
      <c r="A90" s="567" t="s">
        <v>148</v>
      </c>
      <c r="B90" s="569"/>
      <c r="C90" s="569"/>
      <c r="D90" s="569"/>
      <c r="E90" s="569"/>
      <c r="F90" s="569"/>
      <c r="G90" s="569"/>
      <c r="H90" s="569"/>
      <c r="I90" s="568"/>
    </row>
    <row r="91" spans="1:9" ht="17.25" thickBot="1" x14ac:dyDescent="0.35">
      <c r="A91" s="649" t="s">
        <v>81</v>
      </c>
      <c r="B91" s="650"/>
      <c r="C91" s="650"/>
      <c r="D91" s="650"/>
      <c r="E91" s="650"/>
      <c r="F91" s="650"/>
      <c r="G91" s="650"/>
      <c r="H91" s="650"/>
      <c r="I91" s="651"/>
    </row>
    <row r="92" spans="1:9" ht="17.25" thickBot="1" x14ac:dyDescent="0.35">
      <c r="A92" s="567" t="s">
        <v>99</v>
      </c>
      <c r="B92" s="569"/>
      <c r="C92" s="569"/>
      <c r="D92" s="569"/>
      <c r="E92" s="569"/>
      <c r="F92" s="569"/>
      <c r="G92" s="569"/>
      <c r="H92" s="569"/>
      <c r="I92" s="568"/>
    </row>
    <row r="93" spans="1:9" x14ac:dyDescent="0.3">
      <c r="A93" s="547" t="s">
        <v>68</v>
      </c>
      <c r="B93" s="548"/>
      <c r="C93" s="553" t="s">
        <v>38</v>
      </c>
      <c r="D93" s="554"/>
      <c r="E93" s="554"/>
      <c r="F93" s="554"/>
      <c r="G93" s="554"/>
      <c r="H93" s="554"/>
      <c r="I93" s="555"/>
    </row>
    <row r="94" spans="1:9" x14ac:dyDescent="0.3">
      <c r="A94" s="549"/>
      <c r="B94" s="550"/>
      <c r="C94" s="556" t="s">
        <v>134</v>
      </c>
      <c r="D94" s="557"/>
      <c r="E94" s="557"/>
      <c r="F94" s="558"/>
      <c r="G94" s="558"/>
      <c r="H94" s="558"/>
      <c r="I94" s="559"/>
    </row>
    <row r="95" spans="1:9" ht="17.25" thickBot="1" x14ac:dyDescent="0.35">
      <c r="A95" s="551"/>
      <c r="B95" s="552"/>
      <c r="C95" s="560" t="s">
        <v>89</v>
      </c>
      <c r="D95" s="561"/>
      <c r="E95" s="561"/>
      <c r="F95" s="562"/>
      <c r="G95" s="562"/>
      <c r="H95" s="562"/>
      <c r="I95" s="563"/>
    </row>
    <row r="96" spans="1:9" ht="17.25" thickBot="1" x14ac:dyDescent="0.35">
      <c r="A96" s="43" t="s">
        <v>127</v>
      </c>
      <c r="B96" s="44" t="s">
        <v>91</v>
      </c>
      <c r="C96" s="564" t="s">
        <v>135</v>
      </c>
      <c r="D96" s="565"/>
      <c r="E96" s="565"/>
      <c r="F96" s="565"/>
      <c r="G96" s="565"/>
      <c r="H96" s="565"/>
      <c r="I96" s="566"/>
    </row>
    <row r="97" spans="1:9" ht="49.5" customHeight="1" thickBot="1" x14ac:dyDescent="0.35">
      <c r="A97" s="567" t="s">
        <v>92</v>
      </c>
      <c r="B97" s="568"/>
      <c r="C97" s="230" t="s">
        <v>410</v>
      </c>
      <c r="D97" s="203">
        <v>30</v>
      </c>
      <c r="E97" s="203">
        <v>50</v>
      </c>
      <c r="F97" s="203">
        <v>60</v>
      </c>
      <c r="G97" s="44"/>
      <c r="H97" s="44"/>
      <c r="I97" s="44"/>
    </row>
    <row r="98" spans="1:9" ht="17.25" thickBot="1" x14ac:dyDescent="0.35">
      <c r="A98" s="567" t="s">
        <v>95</v>
      </c>
      <c r="B98" s="568"/>
      <c r="C98" s="45"/>
      <c r="D98" s="45"/>
      <c r="E98" s="45"/>
      <c r="F98" s="44"/>
      <c r="G98" s="44"/>
      <c r="H98" s="44"/>
      <c r="I98" s="44"/>
    </row>
    <row r="99" spans="1:9" ht="62.25" customHeight="1" thickBot="1" x14ac:dyDescent="0.35">
      <c r="A99" s="567" t="s">
        <v>96</v>
      </c>
      <c r="B99" s="569"/>
      <c r="C99" s="568"/>
      <c r="D99" s="45"/>
      <c r="E99" s="45"/>
      <c r="F99" s="44"/>
      <c r="G99" s="83" t="e">
        <f>SUM(Ararat!#REF!)</f>
        <v>#REF!</v>
      </c>
      <c r="H99" s="83" t="e">
        <f>SUM(Ararat!#REF!)</f>
        <v>#REF!</v>
      </c>
      <c r="I99" s="83" t="e">
        <f>SUM(Ararat!#REF!)</f>
        <v>#REF!</v>
      </c>
    </row>
    <row r="100" spans="1:9" ht="36" customHeight="1" thickBot="1" x14ac:dyDescent="0.35">
      <c r="A100" s="567" t="s">
        <v>97</v>
      </c>
      <c r="B100" s="568"/>
      <c r="C100" s="84" t="e">
        <f>I99</f>
        <v>#REF!</v>
      </c>
      <c r="D100" s="84"/>
      <c r="E100" s="84"/>
      <c r="F100" s="44"/>
      <c r="G100" s="44"/>
      <c r="H100" s="44"/>
      <c r="I100" s="44"/>
    </row>
    <row r="101" spans="1:9" ht="90.75" customHeight="1" thickBot="1" x14ac:dyDescent="0.35">
      <c r="A101" s="567" t="s">
        <v>98</v>
      </c>
      <c r="B101" s="568"/>
      <c r="C101" s="45"/>
      <c r="D101" s="45"/>
      <c r="E101" s="45"/>
      <c r="F101" s="44"/>
      <c r="G101" s="44"/>
      <c r="H101" s="44"/>
      <c r="I101" s="44"/>
    </row>
    <row r="102" spans="1:9" x14ac:dyDescent="0.3">
      <c r="A102" s="570" t="s">
        <v>80</v>
      </c>
      <c r="B102" s="571"/>
      <c r="C102" s="571"/>
      <c r="D102" s="571"/>
      <c r="E102" s="571"/>
      <c r="F102" s="571"/>
      <c r="G102" s="571"/>
      <c r="H102" s="571"/>
      <c r="I102" s="572"/>
    </row>
    <row r="103" spans="1:9" ht="17.25" thickBot="1" x14ac:dyDescent="0.35">
      <c r="A103" s="564" t="s">
        <v>149</v>
      </c>
      <c r="B103" s="565"/>
      <c r="C103" s="565"/>
      <c r="D103" s="565"/>
      <c r="E103" s="565"/>
      <c r="F103" s="565"/>
      <c r="G103" s="565"/>
      <c r="H103" s="565"/>
      <c r="I103" s="566"/>
    </row>
    <row r="104" spans="1:9" x14ac:dyDescent="0.3">
      <c r="A104" s="570" t="s">
        <v>81</v>
      </c>
      <c r="B104" s="571"/>
      <c r="C104" s="571"/>
      <c r="D104" s="571"/>
      <c r="E104" s="571"/>
      <c r="F104" s="571"/>
      <c r="G104" s="571"/>
      <c r="H104" s="571"/>
      <c r="I104" s="572"/>
    </row>
    <row r="105" spans="1:9" ht="21.75" customHeight="1" thickBot="1" x14ac:dyDescent="0.35">
      <c r="A105" s="564" t="s">
        <v>99</v>
      </c>
      <c r="B105" s="565"/>
      <c r="C105" s="565"/>
      <c r="D105" s="565"/>
      <c r="E105" s="565"/>
      <c r="F105" s="565"/>
      <c r="G105" s="565"/>
      <c r="H105" s="565"/>
      <c r="I105" s="566"/>
    </row>
    <row r="106" spans="1:9" x14ac:dyDescent="0.3">
      <c r="A106" s="547" t="s">
        <v>68</v>
      </c>
      <c r="B106" s="548"/>
      <c r="C106" s="553" t="s">
        <v>38</v>
      </c>
      <c r="D106" s="554"/>
      <c r="E106" s="554"/>
      <c r="F106" s="554"/>
      <c r="G106" s="554"/>
      <c r="H106" s="554"/>
      <c r="I106" s="555"/>
    </row>
    <row r="107" spans="1:9" x14ac:dyDescent="0.3">
      <c r="A107" s="549"/>
      <c r="B107" s="550"/>
      <c r="C107" s="702" t="s">
        <v>137</v>
      </c>
      <c r="D107" s="703"/>
      <c r="E107" s="703"/>
      <c r="F107" s="704"/>
      <c r="G107" s="704"/>
      <c r="H107" s="704"/>
      <c r="I107" s="705"/>
    </row>
    <row r="108" spans="1:9" ht="17.25" thickBot="1" x14ac:dyDescent="0.35">
      <c r="A108" s="551"/>
      <c r="B108" s="552"/>
      <c r="C108" s="560" t="s">
        <v>89</v>
      </c>
      <c r="D108" s="561"/>
      <c r="E108" s="561"/>
      <c r="F108" s="562"/>
      <c r="G108" s="562"/>
      <c r="H108" s="562"/>
      <c r="I108" s="563"/>
    </row>
    <row r="109" spans="1:9" ht="17.25" thickBot="1" x14ac:dyDescent="0.35">
      <c r="A109" s="43" t="s">
        <v>126</v>
      </c>
      <c r="B109" s="44" t="s">
        <v>91</v>
      </c>
      <c r="C109" s="706" t="s">
        <v>137</v>
      </c>
      <c r="D109" s="707"/>
      <c r="E109" s="707"/>
      <c r="F109" s="707"/>
      <c r="G109" s="707"/>
      <c r="H109" s="707"/>
      <c r="I109" s="708"/>
    </row>
    <row r="110" spans="1:9" ht="33.75" thickBot="1" x14ac:dyDescent="0.35">
      <c r="A110" s="567" t="s">
        <v>92</v>
      </c>
      <c r="B110" s="568"/>
      <c r="C110" s="45" t="s">
        <v>138</v>
      </c>
      <c r="D110" s="217">
        <v>7</v>
      </c>
      <c r="E110" s="45"/>
      <c r="F110" s="44"/>
      <c r="G110" s="44"/>
      <c r="H110" s="44"/>
      <c r="I110" s="44"/>
    </row>
    <row r="111" spans="1:9" ht="17.25" thickBot="1" x14ac:dyDescent="0.35">
      <c r="A111" s="567" t="s">
        <v>95</v>
      </c>
      <c r="B111" s="568"/>
      <c r="C111" s="45"/>
      <c r="D111" s="45"/>
      <c r="E111" s="45"/>
      <c r="F111" s="44"/>
      <c r="G111" s="44"/>
      <c r="H111" s="44"/>
      <c r="I111" s="44"/>
    </row>
    <row r="112" spans="1:9" ht="58.5" customHeight="1" thickBot="1" x14ac:dyDescent="0.35">
      <c r="A112" s="567" t="s">
        <v>96</v>
      </c>
      <c r="B112" s="569"/>
      <c r="C112" s="568"/>
      <c r="D112" s="45"/>
      <c r="E112" s="45"/>
      <c r="F112" s="44"/>
      <c r="G112" s="47" t="e">
        <f>SUM(Ararat!#REF!)</f>
        <v>#REF!</v>
      </c>
      <c r="H112" s="47" t="e">
        <f>SUM(Ararat!#REF!)</f>
        <v>#REF!</v>
      </c>
      <c r="I112" s="47" t="e">
        <f>SUM(Ararat!#REF!)</f>
        <v>#REF!</v>
      </c>
    </row>
    <row r="113" spans="1:9" ht="17.25" thickBot="1" x14ac:dyDescent="0.35">
      <c r="A113" s="567" t="s">
        <v>97</v>
      </c>
      <c r="B113" s="568"/>
      <c r="C113" s="48" t="e">
        <f>I112</f>
        <v>#REF!</v>
      </c>
      <c r="D113" s="48"/>
      <c r="E113" s="48"/>
      <c r="F113" s="44"/>
      <c r="G113" s="44"/>
      <c r="H113" s="44"/>
      <c r="I113" s="44"/>
    </row>
    <row r="114" spans="1:9" ht="96.75" customHeight="1" thickBot="1" x14ac:dyDescent="0.35">
      <c r="A114" s="567" t="s">
        <v>98</v>
      </c>
      <c r="B114" s="568"/>
      <c r="C114" s="45"/>
      <c r="D114" s="45"/>
      <c r="E114" s="45"/>
      <c r="F114" s="44"/>
      <c r="G114" s="44"/>
      <c r="H114" s="44"/>
      <c r="I114" s="44"/>
    </row>
    <row r="115" spans="1:9" x14ac:dyDescent="0.3">
      <c r="A115" s="570" t="s">
        <v>80</v>
      </c>
      <c r="B115" s="571"/>
      <c r="C115" s="571"/>
      <c r="D115" s="571"/>
      <c r="E115" s="571"/>
      <c r="F115" s="571"/>
      <c r="G115" s="571"/>
      <c r="H115" s="571"/>
      <c r="I115" s="572"/>
    </row>
    <row r="116" spans="1:9" ht="17.25" thickBot="1" x14ac:dyDescent="0.35">
      <c r="A116" s="564" t="s">
        <v>150</v>
      </c>
      <c r="B116" s="565"/>
      <c r="C116" s="565"/>
      <c r="D116" s="565"/>
      <c r="E116" s="565"/>
      <c r="F116" s="565"/>
      <c r="G116" s="565"/>
      <c r="H116" s="565"/>
      <c r="I116" s="566"/>
    </row>
    <row r="117" spans="1:9" x14ac:dyDescent="0.3">
      <c r="A117" s="570" t="s">
        <v>81</v>
      </c>
      <c r="B117" s="571"/>
      <c r="C117" s="571"/>
      <c r="D117" s="571"/>
      <c r="E117" s="571"/>
      <c r="F117" s="571"/>
      <c r="G117" s="571"/>
      <c r="H117" s="571"/>
      <c r="I117" s="572"/>
    </row>
    <row r="118" spans="1:9" ht="17.25" thickBot="1" x14ac:dyDescent="0.35">
      <c r="A118" s="564" t="s">
        <v>99</v>
      </c>
      <c r="B118" s="565"/>
      <c r="C118" s="565"/>
      <c r="D118" s="565"/>
      <c r="E118" s="565"/>
      <c r="F118" s="565"/>
      <c r="G118" s="565"/>
      <c r="H118" s="565"/>
      <c r="I118" s="566"/>
    </row>
    <row r="119" spans="1:9" x14ac:dyDescent="0.25">
      <c r="A119" s="639" t="s">
        <v>68</v>
      </c>
      <c r="B119" s="640"/>
      <c r="C119" s="643" t="s">
        <v>38</v>
      </c>
      <c r="D119" s="644"/>
      <c r="E119" s="644"/>
      <c r="F119" s="644"/>
      <c r="G119" s="644"/>
      <c r="H119" s="644"/>
      <c r="I119" s="645"/>
    </row>
    <row r="120" spans="1:9" x14ac:dyDescent="0.25">
      <c r="A120" s="641"/>
      <c r="B120" s="642"/>
      <c r="C120" s="646" t="s">
        <v>139</v>
      </c>
      <c r="D120" s="647"/>
      <c r="E120" s="647"/>
      <c r="F120" s="647"/>
      <c r="G120" s="647"/>
      <c r="H120" s="647"/>
      <c r="I120" s="648"/>
    </row>
    <row r="121" spans="1:9" x14ac:dyDescent="0.25">
      <c r="A121" s="603" t="s">
        <v>103</v>
      </c>
      <c r="B121" s="605" t="s">
        <v>91</v>
      </c>
      <c r="C121" s="607" t="s">
        <v>72</v>
      </c>
      <c r="D121" s="608"/>
      <c r="E121" s="608"/>
      <c r="F121" s="608"/>
      <c r="G121" s="608"/>
      <c r="H121" s="608"/>
      <c r="I121" s="609"/>
    </row>
    <row r="122" spans="1:9" ht="17.25" thickBot="1" x14ac:dyDescent="0.3">
      <c r="A122" s="604"/>
      <c r="B122" s="606"/>
      <c r="C122" s="610" t="s">
        <v>140</v>
      </c>
      <c r="D122" s="611"/>
      <c r="E122" s="611"/>
      <c r="F122" s="611"/>
      <c r="G122" s="611"/>
      <c r="H122" s="611"/>
      <c r="I122" s="612"/>
    </row>
    <row r="123" spans="1:9" ht="37.5" customHeight="1" x14ac:dyDescent="0.25">
      <c r="A123" s="601" t="s">
        <v>92</v>
      </c>
      <c r="B123" s="602"/>
      <c r="C123" s="51" t="s">
        <v>141</v>
      </c>
      <c r="D123" s="85">
        <v>0</v>
      </c>
      <c r="E123" s="85">
        <v>5</v>
      </c>
      <c r="F123" s="85">
        <v>5</v>
      </c>
      <c r="G123" s="86"/>
      <c r="H123" s="86"/>
      <c r="I123" s="54"/>
    </row>
    <row r="124" spans="1:9" ht="41.25" customHeight="1" thickBot="1" x14ac:dyDescent="0.3">
      <c r="A124" s="599" t="s">
        <v>95</v>
      </c>
      <c r="B124" s="600"/>
      <c r="C124" s="55"/>
      <c r="D124" s="55"/>
      <c r="E124" s="55"/>
      <c r="F124" s="56"/>
      <c r="G124" s="57"/>
      <c r="H124" s="57"/>
      <c r="I124" s="58"/>
    </row>
    <row r="125" spans="1:9" ht="66.75" customHeight="1" thickBot="1" x14ac:dyDescent="0.3">
      <c r="A125" s="591" t="s">
        <v>107</v>
      </c>
      <c r="B125" s="592"/>
      <c r="C125" s="592"/>
      <c r="D125" s="59"/>
      <c r="E125" s="59"/>
      <c r="F125" s="60"/>
      <c r="G125" s="87" t="e">
        <f>SUM(Gegharqunik!#REF!)</f>
        <v>#REF!</v>
      </c>
      <c r="H125" s="87" t="e">
        <f>SUM(Ararat!#REF!)</f>
        <v>#REF!</v>
      </c>
      <c r="I125" s="87" t="e">
        <f>SUM(Ararat!#REF!)</f>
        <v>#REF!</v>
      </c>
    </row>
    <row r="126" spans="1:9" ht="46.5" customHeight="1" thickBot="1" x14ac:dyDescent="0.3">
      <c r="A126" s="593" t="s">
        <v>108</v>
      </c>
      <c r="B126" s="594"/>
      <c r="C126" s="88" t="e">
        <f>I125</f>
        <v>#REF!</v>
      </c>
      <c r="D126" s="88"/>
      <c r="E126" s="88"/>
      <c r="F126" s="60"/>
      <c r="G126" s="63"/>
      <c r="H126" s="63"/>
      <c r="I126" s="64"/>
    </row>
    <row r="127" spans="1:9" ht="83.25" customHeight="1" thickBot="1" x14ac:dyDescent="0.3">
      <c r="A127" s="593" t="s">
        <v>109</v>
      </c>
      <c r="B127" s="594"/>
      <c r="C127" s="65"/>
      <c r="D127" s="65"/>
      <c r="E127" s="65"/>
      <c r="F127" s="60"/>
      <c r="G127" s="63"/>
      <c r="H127" s="63"/>
      <c r="I127" s="64"/>
    </row>
    <row r="128" spans="1:9" x14ac:dyDescent="0.25">
      <c r="A128" s="595" t="s">
        <v>80</v>
      </c>
      <c r="B128" s="596"/>
      <c r="C128" s="596"/>
      <c r="D128" s="596"/>
      <c r="E128" s="596"/>
      <c r="F128" s="596"/>
      <c r="G128" s="597"/>
      <c r="H128" s="597"/>
      <c r="I128" s="598"/>
    </row>
    <row r="129" spans="1:9" ht="17.25" thickBot="1" x14ac:dyDescent="0.3">
      <c r="A129" s="587" t="s">
        <v>151</v>
      </c>
      <c r="B129" s="588"/>
      <c r="C129" s="588"/>
      <c r="D129" s="588"/>
      <c r="E129" s="588"/>
      <c r="F129" s="588"/>
      <c r="G129" s="589"/>
      <c r="H129" s="589"/>
      <c r="I129" s="590"/>
    </row>
    <row r="130" spans="1:9" x14ac:dyDescent="0.25">
      <c r="A130" s="595" t="s">
        <v>81</v>
      </c>
      <c r="B130" s="596"/>
      <c r="C130" s="596"/>
      <c r="D130" s="596"/>
      <c r="E130" s="596"/>
      <c r="F130" s="596"/>
      <c r="G130" s="597"/>
      <c r="H130" s="597"/>
      <c r="I130" s="598"/>
    </row>
    <row r="131" spans="1:9" ht="17.25" thickBot="1" x14ac:dyDescent="0.3">
      <c r="A131" s="587" t="s">
        <v>99</v>
      </c>
      <c r="B131" s="588"/>
      <c r="C131" s="588"/>
      <c r="D131" s="588"/>
      <c r="E131" s="588"/>
      <c r="F131" s="588"/>
      <c r="G131" s="589"/>
      <c r="H131" s="589"/>
      <c r="I131" s="590"/>
    </row>
    <row r="132" spans="1:9" x14ac:dyDescent="0.25">
      <c r="A132" s="639" t="s">
        <v>68</v>
      </c>
      <c r="B132" s="640"/>
      <c r="C132" s="643" t="s">
        <v>38</v>
      </c>
      <c r="D132" s="644"/>
      <c r="E132" s="644"/>
      <c r="F132" s="644"/>
      <c r="G132" s="644"/>
      <c r="H132" s="644"/>
      <c r="I132" s="645"/>
    </row>
    <row r="133" spans="1:9" x14ac:dyDescent="0.25">
      <c r="A133" s="641"/>
      <c r="B133" s="642"/>
      <c r="C133" s="646" t="s">
        <v>102</v>
      </c>
      <c r="D133" s="647"/>
      <c r="E133" s="647"/>
      <c r="F133" s="647"/>
      <c r="G133" s="647"/>
      <c r="H133" s="647"/>
      <c r="I133" s="648"/>
    </row>
    <row r="134" spans="1:9" x14ac:dyDescent="0.25">
      <c r="A134" s="603" t="s">
        <v>152</v>
      </c>
      <c r="B134" s="605" t="s">
        <v>91</v>
      </c>
      <c r="C134" s="607" t="s">
        <v>72</v>
      </c>
      <c r="D134" s="608"/>
      <c r="E134" s="608"/>
      <c r="F134" s="608"/>
      <c r="G134" s="608"/>
      <c r="H134" s="608"/>
      <c r="I134" s="609"/>
    </row>
    <row r="135" spans="1:9" ht="38.25" customHeight="1" thickBot="1" x14ac:dyDescent="0.3">
      <c r="A135" s="604"/>
      <c r="B135" s="606"/>
      <c r="C135" s="610" t="s">
        <v>104</v>
      </c>
      <c r="D135" s="611"/>
      <c r="E135" s="611"/>
      <c r="F135" s="611"/>
      <c r="G135" s="611"/>
      <c r="H135" s="611"/>
      <c r="I135" s="612"/>
    </row>
    <row r="136" spans="1:9" ht="66" x14ac:dyDescent="0.25">
      <c r="A136" s="601" t="s">
        <v>92</v>
      </c>
      <c r="B136" s="602"/>
      <c r="C136" s="51" t="s">
        <v>105</v>
      </c>
      <c r="D136" s="85">
        <v>57</v>
      </c>
      <c r="E136" s="85">
        <v>57</v>
      </c>
      <c r="F136" s="85">
        <v>57</v>
      </c>
      <c r="G136" s="53"/>
      <c r="H136" s="53"/>
      <c r="I136" s="54"/>
    </row>
    <row r="137" spans="1:9" ht="93" customHeight="1" thickBot="1" x14ac:dyDescent="0.3">
      <c r="A137" s="599" t="s">
        <v>95</v>
      </c>
      <c r="B137" s="600"/>
      <c r="C137" s="55" t="s">
        <v>106</v>
      </c>
      <c r="D137" s="55"/>
      <c r="E137" s="55"/>
      <c r="F137" s="56">
        <v>100</v>
      </c>
      <c r="G137" s="57"/>
      <c r="H137" s="57"/>
      <c r="I137" s="58"/>
    </row>
    <row r="138" spans="1:9" ht="54.75" customHeight="1" thickBot="1" x14ac:dyDescent="0.3">
      <c r="A138" s="591" t="s">
        <v>107</v>
      </c>
      <c r="B138" s="592"/>
      <c r="C138" s="592"/>
      <c r="D138" s="59"/>
      <c r="E138" s="59"/>
      <c r="F138" s="60"/>
      <c r="G138" s="61">
        <f>Ararat!D71</f>
        <v>19000</v>
      </c>
      <c r="H138" s="61">
        <f>Ararat!E71</f>
        <v>19000</v>
      </c>
      <c r="I138" s="61">
        <f>Ararat!F71</f>
        <v>19000</v>
      </c>
    </row>
    <row r="139" spans="1:9" ht="53.25" customHeight="1" thickBot="1" x14ac:dyDescent="0.3">
      <c r="A139" s="593" t="s">
        <v>108</v>
      </c>
      <c r="B139" s="594"/>
      <c r="C139" s="61">
        <f>I138</f>
        <v>19000</v>
      </c>
      <c r="D139" s="62"/>
      <c r="E139" s="62"/>
      <c r="F139" s="60"/>
      <c r="G139" s="63"/>
      <c r="H139" s="63"/>
      <c r="I139" s="64"/>
    </row>
    <row r="140" spans="1:9" ht="87" customHeight="1" thickBot="1" x14ac:dyDescent="0.3">
      <c r="A140" s="593" t="s">
        <v>109</v>
      </c>
      <c r="B140" s="594"/>
      <c r="C140" s="65"/>
      <c r="D140" s="65"/>
      <c r="E140" s="65"/>
      <c r="F140" s="60"/>
      <c r="G140" s="63"/>
      <c r="H140" s="63"/>
      <c r="I140" s="64"/>
    </row>
    <row r="141" spans="1:9" x14ac:dyDescent="0.25">
      <c r="A141" s="595" t="s">
        <v>80</v>
      </c>
      <c r="B141" s="596"/>
      <c r="C141" s="596"/>
      <c r="D141" s="596"/>
      <c r="E141" s="596"/>
      <c r="F141" s="596"/>
      <c r="G141" s="597"/>
      <c r="H141" s="597"/>
      <c r="I141" s="598"/>
    </row>
    <row r="142" spans="1:9" ht="17.25" thickBot="1" x14ac:dyDescent="0.3">
      <c r="A142" s="587" t="s">
        <v>153</v>
      </c>
      <c r="B142" s="588"/>
      <c r="C142" s="588"/>
      <c r="D142" s="588"/>
      <c r="E142" s="588"/>
      <c r="F142" s="588"/>
      <c r="G142" s="589"/>
      <c r="H142" s="589"/>
      <c r="I142" s="590"/>
    </row>
    <row r="143" spans="1:9" x14ac:dyDescent="0.25">
      <c r="A143" s="595" t="s">
        <v>81</v>
      </c>
      <c r="B143" s="596"/>
      <c r="C143" s="596"/>
      <c r="D143" s="596"/>
      <c r="E143" s="596"/>
      <c r="F143" s="596"/>
      <c r="G143" s="597"/>
      <c r="H143" s="597"/>
      <c r="I143" s="598"/>
    </row>
    <row r="144" spans="1:9" ht="17.25" thickBot="1" x14ac:dyDescent="0.3">
      <c r="A144" s="587" t="s">
        <v>99</v>
      </c>
      <c r="B144" s="588"/>
      <c r="C144" s="588"/>
      <c r="D144" s="588"/>
      <c r="E144" s="588"/>
      <c r="F144" s="588"/>
      <c r="G144" s="589"/>
      <c r="H144" s="589"/>
      <c r="I144" s="590"/>
    </row>
    <row r="148" spans="5:5" x14ac:dyDescent="0.25">
      <c r="E148" s="40" t="s">
        <v>411</v>
      </c>
    </row>
  </sheetData>
  <mergeCells count="159"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  <mergeCell ref="A131:I131"/>
    <mergeCell ref="A132:B133"/>
    <mergeCell ref="C132:I132"/>
    <mergeCell ref="C133:I133"/>
    <mergeCell ref="A134:A135"/>
    <mergeCell ref="B134:B135"/>
    <mergeCell ref="C134:I134"/>
    <mergeCell ref="C135:I135"/>
    <mergeCell ref="A125:C125"/>
    <mergeCell ref="A126:B126"/>
    <mergeCell ref="A127:B127"/>
    <mergeCell ref="A128:I128"/>
    <mergeCell ref="A129:I129"/>
    <mergeCell ref="A130:I130"/>
    <mergeCell ref="A121:A122"/>
    <mergeCell ref="B121:B122"/>
    <mergeCell ref="C121:I121"/>
    <mergeCell ref="C122:I122"/>
    <mergeCell ref="A123:B123"/>
    <mergeCell ref="A124:B124"/>
    <mergeCell ref="A115:I115"/>
    <mergeCell ref="A116:I116"/>
    <mergeCell ref="A117:I117"/>
    <mergeCell ref="A118:I118"/>
    <mergeCell ref="A119:B120"/>
    <mergeCell ref="C119:I119"/>
    <mergeCell ref="C120:I120"/>
    <mergeCell ref="C109:I109"/>
    <mergeCell ref="A110:B110"/>
    <mergeCell ref="A111:B111"/>
    <mergeCell ref="A112:C112"/>
    <mergeCell ref="A113:B113"/>
    <mergeCell ref="A114:B114"/>
    <mergeCell ref="A102:I102"/>
    <mergeCell ref="A103:I103"/>
    <mergeCell ref="A104:I104"/>
    <mergeCell ref="A105:I105"/>
    <mergeCell ref="A106:B108"/>
    <mergeCell ref="C106:I106"/>
    <mergeCell ref="C107:I107"/>
    <mergeCell ref="C108:I108"/>
    <mergeCell ref="C96:I96"/>
    <mergeCell ref="A97:B97"/>
    <mergeCell ref="A98:B98"/>
    <mergeCell ref="A99:C99"/>
    <mergeCell ref="A100:B100"/>
    <mergeCell ref="A101:B101"/>
    <mergeCell ref="A79:B81"/>
    <mergeCell ref="C79:I79"/>
    <mergeCell ref="A83:B84"/>
    <mergeCell ref="A93:B95"/>
    <mergeCell ref="C93:I93"/>
    <mergeCell ref="C94:I94"/>
    <mergeCell ref="C95:I95"/>
    <mergeCell ref="A92:I92"/>
    <mergeCell ref="A86:C86"/>
    <mergeCell ref="A87:B87"/>
    <mergeCell ref="A88:B88"/>
    <mergeCell ref="A89:I89"/>
    <mergeCell ref="A90:I90"/>
    <mergeCell ref="A91:I91"/>
    <mergeCell ref="C82:I82"/>
    <mergeCell ref="A85:B85"/>
    <mergeCell ref="C80:I80"/>
    <mergeCell ref="C81:I81"/>
    <mergeCell ref="C49:I49"/>
    <mergeCell ref="A50:B50"/>
    <mergeCell ref="A53:I53"/>
    <mergeCell ref="C54:I54"/>
    <mergeCell ref="A55:B55"/>
    <mergeCell ref="A58:I58"/>
    <mergeCell ref="A38:I38"/>
    <mergeCell ref="A39:I39"/>
    <mergeCell ref="A40:B40"/>
    <mergeCell ref="C40:I40"/>
    <mergeCell ref="A41:B41"/>
    <mergeCell ref="A44:I44"/>
    <mergeCell ref="A46:B47"/>
    <mergeCell ref="A51:I51"/>
    <mergeCell ref="A52:I52"/>
    <mergeCell ref="A54:B54"/>
    <mergeCell ref="C46:I46"/>
    <mergeCell ref="C47:I47"/>
    <mergeCell ref="C48:I48"/>
    <mergeCell ref="A48:A49"/>
    <mergeCell ref="B48:B49"/>
    <mergeCell ref="A32:B33"/>
    <mergeCell ref="C32:I32"/>
    <mergeCell ref="A34:A35"/>
    <mergeCell ref="B34:B35"/>
    <mergeCell ref="C35:I35"/>
    <mergeCell ref="A36:B36"/>
    <mergeCell ref="A42:I42"/>
    <mergeCell ref="A43:I43"/>
    <mergeCell ref="A45:I45"/>
    <mergeCell ref="A37:I37"/>
    <mergeCell ref="C33:I33"/>
    <mergeCell ref="A76:C78"/>
    <mergeCell ref="D76:I76"/>
    <mergeCell ref="D77:F77"/>
    <mergeCell ref="G77:I77"/>
    <mergeCell ref="A72:I72"/>
    <mergeCell ref="A74:I74"/>
    <mergeCell ref="A75:I75"/>
    <mergeCell ref="C68:I68"/>
    <mergeCell ref="A56:I56"/>
    <mergeCell ref="A57:I57"/>
    <mergeCell ref="A59:I59"/>
    <mergeCell ref="A60:B62"/>
    <mergeCell ref="A66:I66"/>
    <mergeCell ref="A67:I67"/>
    <mergeCell ref="A68:B68"/>
    <mergeCell ref="A69:B69"/>
    <mergeCell ref="A70:I70"/>
    <mergeCell ref="A71:I71"/>
    <mergeCell ref="C60:I60"/>
    <mergeCell ref="C61:I61"/>
    <mergeCell ref="C62:I62"/>
    <mergeCell ref="C63:I63"/>
    <mergeCell ref="A64:B64"/>
    <mergeCell ref="A65:I65"/>
    <mergeCell ref="A29:C31"/>
    <mergeCell ref="A27:I27"/>
    <mergeCell ref="D29:I29"/>
    <mergeCell ref="D30:F30"/>
    <mergeCell ref="G30:I30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</mergeCells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topLeftCell="A24" workbookViewId="0">
      <selection activeCell="K30" sqref="A1:XFD1048576"/>
    </sheetView>
  </sheetViews>
  <sheetFormatPr defaultRowHeight="16.5" x14ac:dyDescent="0.25"/>
  <cols>
    <col min="1" max="1" width="13.140625" style="123" customWidth="1"/>
    <col min="2" max="2" width="16.140625" style="123" customWidth="1"/>
    <col min="3" max="3" width="26.85546875" style="123" customWidth="1"/>
    <col min="4" max="5" width="17.42578125" style="123" customWidth="1"/>
    <col min="6" max="6" width="10.42578125" style="123" bestFit="1" customWidth="1"/>
    <col min="7" max="7" width="10.42578125" style="123" customWidth="1"/>
    <col min="8" max="8" width="13.42578125" style="123" customWidth="1"/>
    <col min="9" max="9" width="13.7109375" style="123" customWidth="1"/>
    <col min="10" max="10" width="13" style="123" customWidth="1"/>
    <col min="11" max="11" width="13.28515625" style="123" customWidth="1"/>
    <col min="12" max="12" width="9.140625" style="123"/>
    <col min="13" max="13" width="9.42578125" style="123" bestFit="1" customWidth="1"/>
    <col min="14" max="258" width="9.140625" style="123"/>
    <col min="259" max="259" width="13.140625" style="123" customWidth="1"/>
    <col min="260" max="260" width="16.140625" style="123" customWidth="1"/>
    <col min="261" max="261" width="26.85546875" style="123" customWidth="1"/>
    <col min="262" max="262" width="17.42578125" style="123" customWidth="1"/>
    <col min="263" max="263" width="15.140625" style="123" customWidth="1"/>
    <col min="264" max="264" width="19.140625" style="123" customWidth="1"/>
    <col min="265" max="265" width="17.5703125" style="123" customWidth="1"/>
    <col min="266" max="266" width="15.7109375" style="123" customWidth="1"/>
    <col min="267" max="267" width="17.140625" style="123" customWidth="1"/>
    <col min="268" max="268" width="9.140625" style="123"/>
    <col min="269" max="269" width="9.42578125" style="123" bestFit="1" customWidth="1"/>
    <col min="270" max="514" width="9.140625" style="123"/>
    <col min="515" max="515" width="13.140625" style="123" customWidth="1"/>
    <col min="516" max="516" width="16.140625" style="123" customWidth="1"/>
    <col min="517" max="517" width="26.85546875" style="123" customWidth="1"/>
    <col min="518" max="518" width="17.42578125" style="123" customWidth="1"/>
    <col min="519" max="519" width="15.140625" style="123" customWidth="1"/>
    <col min="520" max="520" width="19.140625" style="123" customWidth="1"/>
    <col min="521" max="521" width="17.5703125" style="123" customWidth="1"/>
    <col min="522" max="522" width="15.7109375" style="123" customWidth="1"/>
    <col min="523" max="523" width="17.140625" style="123" customWidth="1"/>
    <col min="524" max="524" width="9.140625" style="123"/>
    <col min="525" max="525" width="9.42578125" style="123" bestFit="1" customWidth="1"/>
    <col min="526" max="770" width="9.140625" style="123"/>
    <col min="771" max="771" width="13.140625" style="123" customWidth="1"/>
    <col min="772" max="772" width="16.140625" style="123" customWidth="1"/>
    <col min="773" max="773" width="26.85546875" style="123" customWidth="1"/>
    <col min="774" max="774" width="17.42578125" style="123" customWidth="1"/>
    <col min="775" max="775" width="15.140625" style="123" customWidth="1"/>
    <col min="776" max="776" width="19.140625" style="123" customWidth="1"/>
    <col min="777" max="777" width="17.5703125" style="123" customWidth="1"/>
    <col min="778" max="778" width="15.7109375" style="123" customWidth="1"/>
    <col min="779" max="779" width="17.140625" style="123" customWidth="1"/>
    <col min="780" max="780" width="9.140625" style="123"/>
    <col min="781" max="781" width="9.42578125" style="123" bestFit="1" customWidth="1"/>
    <col min="782" max="1026" width="9.140625" style="123"/>
    <col min="1027" max="1027" width="13.140625" style="123" customWidth="1"/>
    <col min="1028" max="1028" width="16.140625" style="123" customWidth="1"/>
    <col min="1029" max="1029" width="26.85546875" style="123" customWidth="1"/>
    <col min="1030" max="1030" width="17.42578125" style="123" customWidth="1"/>
    <col min="1031" max="1031" width="15.140625" style="123" customWidth="1"/>
    <col min="1032" max="1032" width="19.140625" style="123" customWidth="1"/>
    <col min="1033" max="1033" width="17.5703125" style="123" customWidth="1"/>
    <col min="1034" max="1034" width="15.7109375" style="123" customWidth="1"/>
    <col min="1035" max="1035" width="17.140625" style="123" customWidth="1"/>
    <col min="1036" max="1036" width="9.140625" style="123"/>
    <col min="1037" max="1037" width="9.42578125" style="123" bestFit="1" customWidth="1"/>
    <col min="1038" max="1282" width="9.140625" style="123"/>
    <col min="1283" max="1283" width="13.140625" style="123" customWidth="1"/>
    <col min="1284" max="1284" width="16.140625" style="123" customWidth="1"/>
    <col min="1285" max="1285" width="26.85546875" style="123" customWidth="1"/>
    <col min="1286" max="1286" width="17.42578125" style="123" customWidth="1"/>
    <col min="1287" max="1287" width="15.140625" style="123" customWidth="1"/>
    <col min="1288" max="1288" width="19.140625" style="123" customWidth="1"/>
    <col min="1289" max="1289" width="17.5703125" style="123" customWidth="1"/>
    <col min="1290" max="1290" width="15.7109375" style="123" customWidth="1"/>
    <col min="1291" max="1291" width="17.140625" style="123" customWidth="1"/>
    <col min="1292" max="1292" width="9.140625" style="123"/>
    <col min="1293" max="1293" width="9.42578125" style="123" bestFit="1" customWidth="1"/>
    <col min="1294" max="1538" width="9.140625" style="123"/>
    <col min="1539" max="1539" width="13.140625" style="123" customWidth="1"/>
    <col min="1540" max="1540" width="16.140625" style="123" customWidth="1"/>
    <col min="1541" max="1541" width="26.85546875" style="123" customWidth="1"/>
    <col min="1542" max="1542" width="17.42578125" style="123" customWidth="1"/>
    <col min="1543" max="1543" width="15.140625" style="123" customWidth="1"/>
    <col min="1544" max="1544" width="19.140625" style="123" customWidth="1"/>
    <col min="1545" max="1545" width="17.5703125" style="123" customWidth="1"/>
    <col min="1546" max="1546" width="15.7109375" style="123" customWidth="1"/>
    <col min="1547" max="1547" width="17.140625" style="123" customWidth="1"/>
    <col min="1548" max="1548" width="9.140625" style="123"/>
    <col min="1549" max="1549" width="9.42578125" style="123" bestFit="1" customWidth="1"/>
    <col min="1550" max="1794" width="9.140625" style="123"/>
    <col min="1795" max="1795" width="13.140625" style="123" customWidth="1"/>
    <col min="1796" max="1796" width="16.140625" style="123" customWidth="1"/>
    <col min="1797" max="1797" width="26.85546875" style="123" customWidth="1"/>
    <col min="1798" max="1798" width="17.42578125" style="123" customWidth="1"/>
    <col min="1799" max="1799" width="15.140625" style="123" customWidth="1"/>
    <col min="1800" max="1800" width="19.140625" style="123" customWidth="1"/>
    <col min="1801" max="1801" width="17.5703125" style="123" customWidth="1"/>
    <col min="1802" max="1802" width="15.7109375" style="123" customWidth="1"/>
    <col min="1803" max="1803" width="17.140625" style="123" customWidth="1"/>
    <col min="1804" max="1804" width="9.140625" style="123"/>
    <col min="1805" max="1805" width="9.42578125" style="123" bestFit="1" customWidth="1"/>
    <col min="1806" max="2050" width="9.140625" style="123"/>
    <col min="2051" max="2051" width="13.140625" style="123" customWidth="1"/>
    <col min="2052" max="2052" width="16.140625" style="123" customWidth="1"/>
    <col min="2053" max="2053" width="26.85546875" style="123" customWidth="1"/>
    <col min="2054" max="2054" width="17.42578125" style="123" customWidth="1"/>
    <col min="2055" max="2055" width="15.140625" style="123" customWidth="1"/>
    <col min="2056" max="2056" width="19.140625" style="123" customWidth="1"/>
    <col min="2057" max="2057" width="17.5703125" style="123" customWidth="1"/>
    <col min="2058" max="2058" width="15.7109375" style="123" customWidth="1"/>
    <col min="2059" max="2059" width="17.140625" style="123" customWidth="1"/>
    <col min="2060" max="2060" width="9.140625" style="123"/>
    <col min="2061" max="2061" width="9.42578125" style="123" bestFit="1" customWidth="1"/>
    <col min="2062" max="2306" width="9.140625" style="123"/>
    <col min="2307" max="2307" width="13.140625" style="123" customWidth="1"/>
    <col min="2308" max="2308" width="16.140625" style="123" customWidth="1"/>
    <col min="2309" max="2309" width="26.85546875" style="123" customWidth="1"/>
    <col min="2310" max="2310" width="17.42578125" style="123" customWidth="1"/>
    <col min="2311" max="2311" width="15.140625" style="123" customWidth="1"/>
    <col min="2312" max="2312" width="19.140625" style="123" customWidth="1"/>
    <col min="2313" max="2313" width="17.5703125" style="123" customWidth="1"/>
    <col min="2314" max="2314" width="15.7109375" style="123" customWidth="1"/>
    <col min="2315" max="2315" width="17.140625" style="123" customWidth="1"/>
    <col min="2316" max="2316" width="9.140625" style="123"/>
    <col min="2317" max="2317" width="9.42578125" style="123" bestFit="1" customWidth="1"/>
    <col min="2318" max="2562" width="9.140625" style="123"/>
    <col min="2563" max="2563" width="13.140625" style="123" customWidth="1"/>
    <col min="2564" max="2564" width="16.140625" style="123" customWidth="1"/>
    <col min="2565" max="2565" width="26.85546875" style="123" customWidth="1"/>
    <col min="2566" max="2566" width="17.42578125" style="123" customWidth="1"/>
    <col min="2567" max="2567" width="15.140625" style="123" customWidth="1"/>
    <col min="2568" max="2568" width="19.140625" style="123" customWidth="1"/>
    <col min="2569" max="2569" width="17.5703125" style="123" customWidth="1"/>
    <col min="2570" max="2570" width="15.7109375" style="123" customWidth="1"/>
    <col min="2571" max="2571" width="17.140625" style="123" customWidth="1"/>
    <col min="2572" max="2572" width="9.140625" style="123"/>
    <col min="2573" max="2573" width="9.42578125" style="123" bestFit="1" customWidth="1"/>
    <col min="2574" max="2818" width="9.140625" style="123"/>
    <col min="2819" max="2819" width="13.140625" style="123" customWidth="1"/>
    <col min="2820" max="2820" width="16.140625" style="123" customWidth="1"/>
    <col min="2821" max="2821" width="26.85546875" style="123" customWidth="1"/>
    <col min="2822" max="2822" width="17.42578125" style="123" customWidth="1"/>
    <col min="2823" max="2823" width="15.140625" style="123" customWidth="1"/>
    <col min="2824" max="2824" width="19.140625" style="123" customWidth="1"/>
    <col min="2825" max="2825" width="17.5703125" style="123" customWidth="1"/>
    <col min="2826" max="2826" width="15.7109375" style="123" customWidth="1"/>
    <col min="2827" max="2827" width="17.140625" style="123" customWidth="1"/>
    <col min="2828" max="2828" width="9.140625" style="123"/>
    <col min="2829" max="2829" width="9.42578125" style="123" bestFit="1" customWidth="1"/>
    <col min="2830" max="3074" width="9.140625" style="123"/>
    <col min="3075" max="3075" width="13.140625" style="123" customWidth="1"/>
    <col min="3076" max="3076" width="16.140625" style="123" customWidth="1"/>
    <col min="3077" max="3077" width="26.85546875" style="123" customWidth="1"/>
    <col min="3078" max="3078" width="17.42578125" style="123" customWidth="1"/>
    <col min="3079" max="3079" width="15.140625" style="123" customWidth="1"/>
    <col min="3080" max="3080" width="19.140625" style="123" customWidth="1"/>
    <col min="3081" max="3081" width="17.5703125" style="123" customWidth="1"/>
    <col min="3082" max="3082" width="15.7109375" style="123" customWidth="1"/>
    <col min="3083" max="3083" width="17.140625" style="123" customWidth="1"/>
    <col min="3084" max="3084" width="9.140625" style="123"/>
    <col min="3085" max="3085" width="9.42578125" style="123" bestFit="1" customWidth="1"/>
    <col min="3086" max="3330" width="9.140625" style="123"/>
    <col min="3331" max="3331" width="13.140625" style="123" customWidth="1"/>
    <col min="3332" max="3332" width="16.140625" style="123" customWidth="1"/>
    <col min="3333" max="3333" width="26.85546875" style="123" customWidth="1"/>
    <col min="3334" max="3334" width="17.42578125" style="123" customWidth="1"/>
    <col min="3335" max="3335" width="15.140625" style="123" customWidth="1"/>
    <col min="3336" max="3336" width="19.140625" style="123" customWidth="1"/>
    <col min="3337" max="3337" width="17.5703125" style="123" customWidth="1"/>
    <col min="3338" max="3338" width="15.7109375" style="123" customWidth="1"/>
    <col min="3339" max="3339" width="17.140625" style="123" customWidth="1"/>
    <col min="3340" max="3340" width="9.140625" style="123"/>
    <col min="3341" max="3341" width="9.42578125" style="123" bestFit="1" customWidth="1"/>
    <col min="3342" max="3586" width="9.140625" style="123"/>
    <col min="3587" max="3587" width="13.140625" style="123" customWidth="1"/>
    <col min="3588" max="3588" width="16.140625" style="123" customWidth="1"/>
    <col min="3589" max="3589" width="26.85546875" style="123" customWidth="1"/>
    <col min="3590" max="3590" width="17.42578125" style="123" customWidth="1"/>
    <col min="3591" max="3591" width="15.140625" style="123" customWidth="1"/>
    <col min="3592" max="3592" width="19.140625" style="123" customWidth="1"/>
    <col min="3593" max="3593" width="17.5703125" style="123" customWidth="1"/>
    <col min="3594" max="3594" width="15.7109375" style="123" customWidth="1"/>
    <col min="3595" max="3595" width="17.140625" style="123" customWidth="1"/>
    <col min="3596" max="3596" width="9.140625" style="123"/>
    <col min="3597" max="3597" width="9.42578125" style="123" bestFit="1" customWidth="1"/>
    <col min="3598" max="3842" width="9.140625" style="123"/>
    <col min="3843" max="3843" width="13.140625" style="123" customWidth="1"/>
    <col min="3844" max="3844" width="16.140625" style="123" customWidth="1"/>
    <col min="3845" max="3845" width="26.85546875" style="123" customWidth="1"/>
    <col min="3846" max="3846" width="17.42578125" style="123" customWidth="1"/>
    <col min="3847" max="3847" width="15.140625" style="123" customWidth="1"/>
    <col min="3848" max="3848" width="19.140625" style="123" customWidth="1"/>
    <col min="3849" max="3849" width="17.5703125" style="123" customWidth="1"/>
    <col min="3850" max="3850" width="15.7109375" style="123" customWidth="1"/>
    <col min="3851" max="3851" width="17.140625" style="123" customWidth="1"/>
    <col min="3852" max="3852" width="9.140625" style="123"/>
    <col min="3853" max="3853" width="9.42578125" style="123" bestFit="1" customWidth="1"/>
    <col min="3854" max="4098" width="9.140625" style="123"/>
    <col min="4099" max="4099" width="13.140625" style="123" customWidth="1"/>
    <col min="4100" max="4100" width="16.140625" style="123" customWidth="1"/>
    <col min="4101" max="4101" width="26.85546875" style="123" customWidth="1"/>
    <col min="4102" max="4102" width="17.42578125" style="123" customWidth="1"/>
    <col min="4103" max="4103" width="15.140625" style="123" customWidth="1"/>
    <col min="4104" max="4104" width="19.140625" style="123" customWidth="1"/>
    <col min="4105" max="4105" width="17.5703125" style="123" customWidth="1"/>
    <col min="4106" max="4106" width="15.7109375" style="123" customWidth="1"/>
    <col min="4107" max="4107" width="17.140625" style="123" customWidth="1"/>
    <col min="4108" max="4108" width="9.140625" style="123"/>
    <col min="4109" max="4109" width="9.42578125" style="123" bestFit="1" customWidth="1"/>
    <col min="4110" max="4354" width="9.140625" style="123"/>
    <col min="4355" max="4355" width="13.140625" style="123" customWidth="1"/>
    <col min="4356" max="4356" width="16.140625" style="123" customWidth="1"/>
    <col min="4357" max="4357" width="26.85546875" style="123" customWidth="1"/>
    <col min="4358" max="4358" width="17.42578125" style="123" customWidth="1"/>
    <col min="4359" max="4359" width="15.140625" style="123" customWidth="1"/>
    <col min="4360" max="4360" width="19.140625" style="123" customWidth="1"/>
    <col min="4361" max="4361" width="17.5703125" style="123" customWidth="1"/>
    <col min="4362" max="4362" width="15.7109375" style="123" customWidth="1"/>
    <col min="4363" max="4363" width="17.140625" style="123" customWidth="1"/>
    <col min="4364" max="4364" width="9.140625" style="123"/>
    <col min="4365" max="4365" width="9.42578125" style="123" bestFit="1" customWidth="1"/>
    <col min="4366" max="4610" width="9.140625" style="123"/>
    <col min="4611" max="4611" width="13.140625" style="123" customWidth="1"/>
    <col min="4612" max="4612" width="16.140625" style="123" customWidth="1"/>
    <col min="4613" max="4613" width="26.85546875" style="123" customWidth="1"/>
    <col min="4614" max="4614" width="17.42578125" style="123" customWidth="1"/>
    <col min="4615" max="4615" width="15.140625" style="123" customWidth="1"/>
    <col min="4616" max="4616" width="19.140625" style="123" customWidth="1"/>
    <col min="4617" max="4617" width="17.5703125" style="123" customWidth="1"/>
    <col min="4618" max="4618" width="15.7109375" style="123" customWidth="1"/>
    <col min="4619" max="4619" width="17.140625" style="123" customWidth="1"/>
    <col min="4620" max="4620" width="9.140625" style="123"/>
    <col min="4621" max="4621" width="9.42578125" style="123" bestFit="1" customWidth="1"/>
    <col min="4622" max="4866" width="9.140625" style="123"/>
    <col min="4867" max="4867" width="13.140625" style="123" customWidth="1"/>
    <col min="4868" max="4868" width="16.140625" style="123" customWidth="1"/>
    <col min="4869" max="4869" width="26.85546875" style="123" customWidth="1"/>
    <col min="4870" max="4870" width="17.42578125" style="123" customWidth="1"/>
    <col min="4871" max="4871" width="15.140625" style="123" customWidth="1"/>
    <col min="4872" max="4872" width="19.140625" style="123" customWidth="1"/>
    <col min="4873" max="4873" width="17.5703125" style="123" customWidth="1"/>
    <col min="4874" max="4874" width="15.7109375" style="123" customWidth="1"/>
    <col min="4875" max="4875" width="17.140625" style="123" customWidth="1"/>
    <col min="4876" max="4876" width="9.140625" style="123"/>
    <col min="4877" max="4877" width="9.42578125" style="123" bestFit="1" customWidth="1"/>
    <col min="4878" max="5122" width="9.140625" style="123"/>
    <col min="5123" max="5123" width="13.140625" style="123" customWidth="1"/>
    <col min="5124" max="5124" width="16.140625" style="123" customWidth="1"/>
    <col min="5125" max="5125" width="26.85546875" style="123" customWidth="1"/>
    <col min="5126" max="5126" width="17.42578125" style="123" customWidth="1"/>
    <col min="5127" max="5127" width="15.140625" style="123" customWidth="1"/>
    <col min="5128" max="5128" width="19.140625" style="123" customWidth="1"/>
    <col min="5129" max="5129" width="17.5703125" style="123" customWidth="1"/>
    <col min="5130" max="5130" width="15.7109375" style="123" customWidth="1"/>
    <col min="5131" max="5131" width="17.140625" style="123" customWidth="1"/>
    <col min="5132" max="5132" width="9.140625" style="123"/>
    <col min="5133" max="5133" width="9.42578125" style="123" bestFit="1" customWidth="1"/>
    <col min="5134" max="5378" width="9.140625" style="123"/>
    <col min="5379" max="5379" width="13.140625" style="123" customWidth="1"/>
    <col min="5380" max="5380" width="16.140625" style="123" customWidth="1"/>
    <col min="5381" max="5381" width="26.85546875" style="123" customWidth="1"/>
    <col min="5382" max="5382" width="17.42578125" style="123" customWidth="1"/>
    <col min="5383" max="5383" width="15.140625" style="123" customWidth="1"/>
    <col min="5384" max="5384" width="19.140625" style="123" customWidth="1"/>
    <col min="5385" max="5385" width="17.5703125" style="123" customWidth="1"/>
    <col min="5386" max="5386" width="15.7109375" style="123" customWidth="1"/>
    <col min="5387" max="5387" width="17.140625" style="123" customWidth="1"/>
    <col min="5388" max="5388" width="9.140625" style="123"/>
    <col min="5389" max="5389" width="9.42578125" style="123" bestFit="1" customWidth="1"/>
    <col min="5390" max="5634" width="9.140625" style="123"/>
    <col min="5635" max="5635" width="13.140625" style="123" customWidth="1"/>
    <col min="5636" max="5636" width="16.140625" style="123" customWidth="1"/>
    <col min="5637" max="5637" width="26.85546875" style="123" customWidth="1"/>
    <col min="5638" max="5638" width="17.42578125" style="123" customWidth="1"/>
    <col min="5639" max="5639" width="15.140625" style="123" customWidth="1"/>
    <col min="5640" max="5640" width="19.140625" style="123" customWidth="1"/>
    <col min="5641" max="5641" width="17.5703125" style="123" customWidth="1"/>
    <col min="5642" max="5642" width="15.7109375" style="123" customWidth="1"/>
    <col min="5643" max="5643" width="17.140625" style="123" customWidth="1"/>
    <col min="5644" max="5644" width="9.140625" style="123"/>
    <col min="5645" max="5645" width="9.42578125" style="123" bestFit="1" customWidth="1"/>
    <col min="5646" max="5890" width="9.140625" style="123"/>
    <col min="5891" max="5891" width="13.140625" style="123" customWidth="1"/>
    <col min="5892" max="5892" width="16.140625" style="123" customWidth="1"/>
    <col min="5893" max="5893" width="26.85546875" style="123" customWidth="1"/>
    <col min="5894" max="5894" width="17.42578125" style="123" customWidth="1"/>
    <col min="5895" max="5895" width="15.140625" style="123" customWidth="1"/>
    <col min="5896" max="5896" width="19.140625" style="123" customWidth="1"/>
    <col min="5897" max="5897" width="17.5703125" style="123" customWidth="1"/>
    <col min="5898" max="5898" width="15.7109375" style="123" customWidth="1"/>
    <col min="5899" max="5899" width="17.140625" style="123" customWidth="1"/>
    <col min="5900" max="5900" width="9.140625" style="123"/>
    <col min="5901" max="5901" width="9.42578125" style="123" bestFit="1" customWidth="1"/>
    <col min="5902" max="6146" width="9.140625" style="123"/>
    <col min="6147" max="6147" width="13.140625" style="123" customWidth="1"/>
    <col min="6148" max="6148" width="16.140625" style="123" customWidth="1"/>
    <col min="6149" max="6149" width="26.85546875" style="123" customWidth="1"/>
    <col min="6150" max="6150" width="17.42578125" style="123" customWidth="1"/>
    <col min="6151" max="6151" width="15.140625" style="123" customWidth="1"/>
    <col min="6152" max="6152" width="19.140625" style="123" customWidth="1"/>
    <col min="6153" max="6153" width="17.5703125" style="123" customWidth="1"/>
    <col min="6154" max="6154" width="15.7109375" style="123" customWidth="1"/>
    <col min="6155" max="6155" width="17.140625" style="123" customWidth="1"/>
    <col min="6156" max="6156" width="9.140625" style="123"/>
    <col min="6157" max="6157" width="9.42578125" style="123" bestFit="1" customWidth="1"/>
    <col min="6158" max="6402" width="9.140625" style="123"/>
    <col min="6403" max="6403" width="13.140625" style="123" customWidth="1"/>
    <col min="6404" max="6404" width="16.140625" style="123" customWidth="1"/>
    <col min="6405" max="6405" width="26.85546875" style="123" customWidth="1"/>
    <col min="6406" max="6406" width="17.42578125" style="123" customWidth="1"/>
    <col min="6407" max="6407" width="15.140625" style="123" customWidth="1"/>
    <col min="6408" max="6408" width="19.140625" style="123" customWidth="1"/>
    <col min="6409" max="6409" width="17.5703125" style="123" customWidth="1"/>
    <col min="6410" max="6410" width="15.7109375" style="123" customWidth="1"/>
    <col min="6411" max="6411" width="17.140625" style="123" customWidth="1"/>
    <col min="6412" max="6412" width="9.140625" style="123"/>
    <col min="6413" max="6413" width="9.42578125" style="123" bestFit="1" customWidth="1"/>
    <col min="6414" max="6658" width="9.140625" style="123"/>
    <col min="6659" max="6659" width="13.140625" style="123" customWidth="1"/>
    <col min="6660" max="6660" width="16.140625" style="123" customWidth="1"/>
    <col min="6661" max="6661" width="26.85546875" style="123" customWidth="1"/>
    <col min="6662" max="6662" width="17.42578125" style="123" customWidth="1"/>
    <col min="6663" max="6663" width="15.140625" style="123" customWidth="1"/>
    <col min="6664" max="6664" width="19.140625" style="123" customWidth="1"/>
    <col min="6665" max="6665" width="17.5703125" style="123" customWidth="1"/>
    <col min="6666" max="6666" width="15.7109375" style="123" customWidth="1"/>
    <col min="6667" max="6667" width="17.140625" style="123" customWidth="1"/>
    <col min="6668" max="6668" width="9.140625" style="123"/>
    <col min="6669" max="6669" width="9.42578125" style="123" bestFit="1" customWidth="1"/>
    <col min="6670" max="6914" width="9.140625" style="123"/>
    <col min="6915" max="6915" width="13.140625" style="123" customWidth="1"/>
    <col min="6916" max="6916" width="16.140625" style="123" customWidth="1"/>
    <col min="6917" max="6917" width="26.85546875" style="123" customWidth="1"/>
    <col min="6918" max="6918" width="17.42578125" style="123" customWidth="1"/>
    <col min="6919" max="6919" width="15.140625" style="123" customWidth="1"/>
    <col min="6920" max="6920" width="19.140625" style="123" customWidth="1"/>
    <col min="6921" max="6921" width="17.5703125" style="123" customWidth="1"/>
    <col min="6922" max="6922" width="15.7109375" style="123" customWidth="1"/>
    <col min="6923" max="6923" width="17.140625" style="123" customWidth="1"/>
    <col min="6924" max="6924" width="9.140625" style="123"/>
    <col min="6925" max="6925" width="9.42578125" style="123" bestFit="1" customWidth="1"/>
    <col min="6926" max="7170" width="9.140625" style="123"/>
    <col min="7171" max="7171" width="13.140625" style="123" customWidth="1"/>
    <col min="7172" max="7172" width="16.140625" style="123" customWidth="1"/>
    <col min="7173" max="7173" width="26.85546875" style="123" customWidth="1"/>
    <col min="7174" max="7174" width="17.42578125" style="123" customWidth="1"/>
    <col min="7175" max="7175" width="15.140625" style="123" customWidth="1"/>
    <col min="7176" max="7176" width="19.140625" style="123" customWidth="1"/>
    <col min="7177" max="7177" width="17.5703125" style="123" customWidth="1"/>
    <col min="7178" max="7178" width="15.7109375" style="123" customWidth="1"/>
    <col min="7179" max="7179" width="17.140625" style="123" customWidth="1"/>
    <col min="7180" max="7180" width="9.140625" style="123"/>
    <col min="7181" max="7181" width="9.42578125" style="123" bestFit="1" customWidth="1"/>
    <col min="7182" max="7426" width="9.140625" style="123"/>
    <col min="7427" max="7427" width="13.140625" style="123" customWidth="1"/>
    <col min="7428" max="7428" width="16.140625" style="123" customWidth="1"/>
    <col min="7429" max="7429" width="26.85546875" style="123" customWidth="1"/>
    <col min="7430" max="7430" width="17.42578125" style="123" customWidth="1"/>
    <col min="7431" max="7431" width="15.140625" style="123" customWidth="1"/>
    <col min="7432" max="7432" width="19.140625" style="123" customWidth="1"/>
    <col min="7433" max="7433" width="17.5703125" style="123" customWidth="1"/>
    <col min="7434" max="7434" width="15.7109375" style="123" customWidth="1"/>
    <col min="7435" max="7435" width="17.140625" style="123" customWidth="1"/>
    <col min="7436" max="7436" width="9.140625" style="123"/>
    <col min="7437" max="7437" width="9.42578125" style="123" bestFit="1" customWidth="1"/>
    <col min="7438" max="7682" width="9.140625" style="123"/>
    <col min="7683" max="7683" width="13.140625" style="123" customWidth="1"/>
    <col min="7684" max="7684" width="16.140625" style="123" customWidth="1"/>
    <col min="7685" max="7685" width="26.85546875" style="123" customWidth="1"/>
    <col min="7686" max="7686" width="17.42578125" style="123" customWidth="1"/>
    <col min="7687" max="7687" width="15.140625" style="123" customWidth="1"/>
    <col min="7688" max="7688" width="19.140625" style="123" customWidth="1"/>
    <col min="7689" max="7689" width="17.5703125" style="123" customWidth="1"/>
    <col min="7690" max="7690" width="15.7109375" style="123" customWidth="1"/>
    <col min="7691" max="7691" width="17.140625" style="123" customWidth="1"/>
    <col min="7692" max="7692" width="9.140625" style="123"/>
    <col min="7693" max="7693" width="9.42578125" style="123" bestFit="1" customWidth="1"/>
    <col min="7694" max="7938" width="9.140625" style="123"/>
    <col min="7939" max="7939" width="13.140625" style="123" customWidth="1"/>
    <col min="7940" max="7940" width="16.140625" style="123" customWidth="1"/>
    <col min="7941" max="7941" width="26.85546875" style="123" customWidth="1"/>
    <col min="7942" max="7942" width="17.42578125" style="123" customWidth="1"/>
    <col min="7943" max="7943" width="15.140625" style="123" customWidth="1"/>
    <col min="7944" max="7944" width="19.140625" style="123" customWidth="1"/>
    <col min="7945" max="7945" width="17.5703125" style="123" customWidth="1"/>
    <col min="7946" max="7946" width="15.7109375" style="123" customWidth="1"/>
    <col min="7947" max="7947" width="17.140625" style="123" customWidth="1"/>
    <col min="7948" max="7948" width="9.140625" style="123"/>
    <col min="7949" max="7949" width="9.42578125" style="123" bestFit="1" customWidth="1"/>
    <col min="7950" max="8194" width="9.140625" style="123"/>
    <col min="8195" max="8195" width="13.140625" style="123" customWidth="1"/>
    <col min="8196" max="8196" width="16.140625" style="123" customWidth="1"/>
    <col min="8197" max="8197" width="26.85546875" style="123" customWidth="1"/>
    <col min="8198" max="8198" width="17.42578125" style="123" customWidth="1"/>
    <col min="8199" max="8199" width="15.140625" style="123" customWidth="1"/>
    <col min="8200" max="8200" width="19.140625" style="123" customWidth="1"/>
    <col min="8201" max="8201" width="17.5703125" style="123" customWidth="1"/>
    <col min="8202" max="8202" width="15.7109375" style="123" customWidth="1"/>
    <col min="8203" max="8203" width="17.140625" style="123" customWidth="1"/>
    <col min="8204" max="8204" width="9.140625" style="123"/>
    <col min="8205" max="8205" width="9.42578125" style="123" bestFit="1" customWidth="1"/>
    <col min="8206" max="8450" width="9.140625" style="123"/>
    <col min="8451" max="8451" width="13.140625" style="123" customWidth="1"/>
    <col min="8452" max="8452" width="16.140625" style="123" customWidth="1"/>
    <col min="8453" max="8453" width="26.85546875" style="123" customWidth="1"/>
    <col min="8454" max="8454" width="17.42578125" style="123" customWidth="1"/>
    <col min="8455" max="8455" width="15.140625" style="123" customWidth="1"/>
    <col min="8456" max="8456" width="19.140625" style="123" customWidth="1"/>
    <col min="8457" max="8457" width="17.5703125" style="123" customWidth="1"/>
    <col min="8458" max="8458" width="15.7109375" style="123" customWidth="1"/>
    <col min="8459" max="8459" width="17.140625" style="123" customWidth="1"/>
    <col min="8460" max="8460" width="9.140625" style="123"/>
    <col min="8461" max="8461" width="9.42578125" style="123" bestFit="1" customWidth="1"/>
    <col min="8462" max="8706" width="9.140625" style="123"/>
    <col min="8707" max="8707" width="13.140625" style="123" customWidth="1"/>
    <col min="8708" max="8708" width="16.140625" style="123" customWidth="1"/>
    <col min="8709" max="8709" width="26.85546875" style="123" customWidth="1"/>
    <col min="8710" max="8710" width="17.42578125" style="123" customWidth="1"/>
    <col min="8711" max="8711" width="15.140625" style="123" customWidth="1"/>
    <col min="8712" max="8712" width="19.140625" style="123" customWidth="1"/>
    <col min="8713" max="8713" width="17.5703125" style="123" customWidth="1"/>
    <col min="8714" max="8714" width="15.7109375" style="123" customWidth="1"/>
    <col min="8715" max="8715" width="17.140625" style="123" customWidth="1"/>
    <col min="8716" max="8716" width="9.140625" style="123"/>
    <col min="8717" max="8717" width="9.42578125" style="123" bestFit="1" customWidth="1"/>
    <col min="8718" max="8962" width="9.140625" style="123"/>
    <col min="8963" max="8963" width="13.140625" style="123" customWidth="1"/>
    <col min="8964" max="8964" width="16.140625" style="123" customWidth="1"/>
    <col min="8965" max="8965" width="26.85546875" style="123" customWidth="1"/>
    <col min="8966" max="8966" width="17.42578125" style="123" customWidth="1"/>
    <col min="8967" max="8967" width="15.140625" style="123" customWidth="1"/>
    <col min="8968" max="8968" width="19.140625" style="123" customWidth="1"/>
    <col min="8969" max="8969" width="17.5703125" style="123" customWidth="1"/>
    <col min="8970" max="8970" width="15.7109375" style="123" customWidth="1"/>
    <col min="8971" max="8971" width="17.140625" style="123" customWidth="1"/>
    <col min="8972" max="8972" width="9.140625" style="123"/>
    <col min="8973" max="8973" width="9.42578125" style="123" bestFit="1" customWidth="1"/>
    <col min="8974" max="9218" width="9.140625" style="123"/>
    <col min="9219" max="9219" width="13.140625" style="123" customWidth="1"/>
    <col min="9220" max="9220" width="16.140625" style="123" customWidth="1"/>
    <col min="9221" max="9221" width="26.85546875" style="123" customWidth="1"/>
    <col min="9222" max="9222" width="17.42578125" style="123" customWidth="1"/>
    <col min="9223" max="9223" width="15.140625" style="123" customWidth="1"/>
    <col min="9224" max="9224" width="19.140625" style="123" customWidth="1"/>
    <col min="9225" max="9225" width="17.5703125" style="123" customWidth="1"/>
    <col min="9226" max="9226" width="15.7109375" style="123" customWidth="1"/>
    <col min="9227" max="9227" width="17.140625" style="123" customWidth="1"/>
    <col min="9228" max="9228" width="9.140625" style="123"/>
    <col min="9229" max="9229" width="9.42578125" style="123" bestFit="1" customWidth="1"/>
    <col min="9230" max="9474" width="9.140625" style="123"/>
    <col min="9475" max="9475" width="13.140625" style="123" customWidth="1"/>
    <col min="9476" max="9476" width="16.140625" style="123" customWidth="1"/>
    <col min="9477" max="9477" width="26.85546875" style="123" customWidth="1"/>
    <col min="9478" max="9478" width="17.42578125" style="123" customWidth="1"/>
    <col min="9479" max="9479" width="15.140625" style="123" customWidth="1"/>
    <col min="9480" max="9480" width="19.140625" style="123" customWidth="1"/>
    <col min="9481" max="9481" width="17.5703125" style="123" customWidth="1"/>
    <col min="9482" max="9482" width="15.7109375" style="123" customWidth="1"/>
    <col min="9483" max="9483" width="17.140625" style="123" customWidth="1"/>
    <col min="9484" max="9484" width="9.140625" style="123"/>
    <col min="9485" max="9485" width="9.42578125" style="123" bestFit="1" customWidth="1"/>
    <col min="9486" max="9730" width="9.140625" style="123"/>
    <col min="9731" max="9731" width="13.140625" style="123" customWidth="1"/>
    <col min="9732" max="9732" width="16.140625" style="123" customWidth="1"/>
    <col min="9733" max="9733" width="26.85546875" style="123" customWidth="1"/>
    <col min="9734" max="9734" width="17.42578125" style="123" customWidth="1"/>
    <col min="9735" max="9735" width="15.140625" style="123" customWidth="1"/>
    <col min="9736" max="9736" width="19.140625" style="123" customWidth="1"/>
    <col min="9737" max="9737" width="17.5703125" style="123" customWidth="1"/>
    <col min="9738" max="9738" width="15.7109375" style="123" customWidth="1"/>
    <col min="9739" max="9739" width="17.140625" style="123" customWidth="1"/>
    <col min="9740" max="9740" width="9.140625" style="123"/>
    <col min="9741" max="9741" width="9.42578125" style="123" bestFit="1" customWidth="1"/>
    <col min="9742" max="9986" width="9.140625" style="123"/>
    <col min="9987" max="9987" width="13.140625" style="123" customWidth="1"/>
    <col min="9988" max="9988" width="16.140625" style="123" customWidth="1"/>
    <col min="9989" max="9989" width="26.85546875" style="123" customWidth="1"/>
    <col min="9990" max="9990" width="17.42578125" style="123" customWidth="1"/>
    <col min="9991" max="9991" width="15.140625" style="123" customWidth="1"/>
    <col min="9992" max="9992" width="19.140625" style="123" customWidth="1"/>
    <col min="9993" max="9993" width="17.5703125" style="123" customWidth="1"/>
    <col min="9994" max="9994" width="15.7109375" style="123" customWidth="1"/>
    <col min="9995" max="9995" width="17.140625" style="123" customWidth="1"/>
    <col min="9996" max="9996" width="9.140625" style="123"/>
    <col min="9997" max="9997" width="9.42578125" style="123" bestFit="1" customWidth="1"/>
    <col min="9998" max="10242" width="9.140625" style="123"/>
    <col min="10243" max="10243" width="13.140625" style="123" customWidth="1"/>
    <col min="10244" max="10244" width="16.140625" style="123" customWidth="1"/>
    <col min="10245" max="10245" width="26.85546875" style="123" customWidth="1"/>
    <col min="10246" max="10246" width="17.42578125" style="123" customWidth="1"/>
    <col min="10247" max="10247" width="15.140625" style="123" customWidth="1"/>
    <col min="10248" max="10248" width="19.140625" style="123" customWidth="1"/>
    <col min="10249" max="10249" width="17.5703125" style="123" customWidth="1"/>
    <col min="10250" max="10250" width="15.7109375" style="123" customWidth="1"/>
    <col min="10251" max="10251" width="17.140625" style="123" customWidth="1"/>
    <col min="10252" max="10252" width="9.140625" style="123"/>
    <col min="10253" max="10253" width="9.42578125" style="123" bestFit="1" customWidth="1"/>
    <col min="10254" max="10498" width="9.140625" style="123"/>
    <col min="10499" max="10499" width="13.140625" style="123" customWidth="1"/>
    <col min="10500" max="10500" width="16.140625" style="123" customWidth="1"/>
    <col min="10501" max="10501" width="26.85546875" style="123" customWidth="1"/>
    <col min="10502" max="10502" width="17.42578125" style="123" customWidth="1"/>
    <col min="10503" max="10503" width="15.140625" style="123" customWidth="1"/>
    <col min="10504" max="10504" width="19.140625" style="123" customWidth="1"/>
    <col min="10505" max="10505" width="17.5703125" style="123" customWidth="1"/>
    <col min="10506" max="10506" width="15.7109375" style="123" customWidth="1"/>
    <col min="10507" max="10507" width="17.140625" style="123" customWidth="1"/>
    <col min="10508" max="10508" width="9.140625" style="123"/>
    <col min="10509" max="10509" width="9.42578125" style="123" bestFit="1" customWidth="1"/>
    <col min="10510" max="10754" width="9.140625" style="123"/>
    <col min="10755" max="10755" width="13.140625" style="123" customWidth="1"/>
    <col min="10756" max="10756" width="16.140625" style="123" customWidth="1"/>
    <col min="10757" max="10757" width="26.85546875" style="123" customWidth="1"/>
    <col min="10758" max="10758" width="17.42578125" style="123" customWidth="1"/>
    <col min="10759" max="10759" width="15.140625" style="123" customWidth="1"/>
    <col min="10760" max="10760" width="19.140625" style="123" customWidth="1"/>
    <col min="10761" max="10761" width="17.5703125" style="123" customWidth="1"/>
    <col min="10762" max="10762" width="15.7109375" style="123" customWidth="1"/>
    <col min="10763" max="10763" width="17.140625" style="123" customWidth="1"/>
    <col min="10764" max="10764" width="9.140625" style="123"/>
    <col min="10765" max="10765" width="9.42578125" style="123" bestFit="1" customWidth="1"/>
    <col min="10766" max="11010" width="9.140625" style="123"/>
    <col min="11011" max="11011" width="13.140625" style="123" customWidth="1"/>
    <col min="11012" max="11012" width="16.140625" style="123" customWidth="1"/>
    <col min="11013" max="11013" width="26.85546875" style="123" customWidth="1"/>
    <col min="11014" max="11014" width="17.42578125" style="123" customWidth="1"/>
    <col min="11015" max="11015" width="15.140625" style="123" customWidth="1"/>
    <col min="11016" max="11016" width="19.140625" style="123" customWidth="1"/>
    <col min="11017" max="11017" width="17.5703125" style="123" customWidth="1"/>
    <col min="11018" max="11018" width="15.7109375" style="123" customWidth="1"/>
    <col min="11019" max="11019" width="17.140625" style="123" customWidth="1"/>
    <col min="11020" max="11020" width="9.140625" style="123"/>
    <col min="11021" max="11021" width="9.42578125" style="123" bestFit="1" customWidth="1"/>
    <col min="11022" max="11266" width="9.140625" style="123"/>
    <col min="11267" max="11267" width="13.140625" style="123" customWidth="1"/>
    <col min="11268" max="11268" width="16.140625" style="123" customWidth="1"/>
    <col min="11269" max="11269" width="26.85546875" style="123" customWidth="1"/>
    <col min="11270" max="11270" width="17.42578125" style="123" customWidth="1"/>
    <col min="11271" max="11271" width="15.140625" style="123" customWidth="1"/>
    <col min="11272" max="11272" width="19.140625" style="123" customWidth="1"/>
    <col min="11273" max="11273" width="17.5703125" style="123" customWidth="1"/>
    <col min="11274" max="11274" width="15.7109375" style="123" customWidth="1"/>
    <col min="11275" max="11275" width="17.140625" style="123" customWidth="1"/>
    <col min="11276" max="11276" width="9.140625" style="123"/>
    <col min="11277" max="11277" width="9.42578125" style="123" bestFit="1" customWidth="1"/>
    <col min="11278" max="11522" width="9.140625" style="123"/>
    <col min="11523" max="11523" width="13.140625" style="123" customWidth="1"/>
    <col min="11524" max="11524" width="16.140625" style="123" customWidth="1"/>
    <col min="11525" max="11525" width="26.85546875" style="123" customWidth="1"/>
    <col min="11526" max="11526" width="17.42578125" style="123" customWidth="1"/>
    <col min="11527" max="11527" width="15.140625" style="123" customWidth="1"/>
    <col min="11528" max="11528" width="19.140625" style="123" customWidth="1"/>
    <col min="11529" max="11529" width="17.5703125" style="123" customWidth="1"/>
    <col min="11530" max="11530" width="15.7109375" style="123" customWidth="1"/>
    <col min="11531" max="11531" width="17.140625" style="123" customWidth="1"/>
    <col min="11532" max="11532" width="9.140625" style="123"/>
    <col min="11533" max="11533" width="9.42578125" style="123" bestFit="1" customWidth="1"/>
    <col min="11534" max="11778" width="9.140625" style="123"/>
    <col min="11779" max="11779" width="13.140625" style="123" customWidth="1"/>
    <col min="11780" max="11780" width="16.140625" style="123" customWidth="1"/>
    <col min="11781" max="11781" width="26.85546875" style="123" customWidth="1"/>
    <col min="11782" max="11782" width="17.42578125" style="123" customWidth="1"/>
    <col min="11783" max="11783" width="15.140625" style="123" customWidth="1"/>
    <col min="11784" max="11784" width="19.140625" style="123" customWidth="1"/>
    <col min="11785" max="11785" width="17.5703125" style="123" customWidth="1"/>
    <col min="11786" max="11786" width="15.7109375" style="123" customWidth="1"/>
    <col min="11787" max="11787" width="17.140625" style="123" customWidth="1"/>
    <col min="11788" max="11788" width="9.140625" style="123"/>
    <col min="11789" max="11789" width="9.42578125" style="123" bestFit="1" customWidth="1"/>
    <col min="11790" max="12034" width="9.140625" style="123"/>
    <col min="12035" max="12035" width="13.140625" style="123" customWidth="1"/>
    <col min="12036" max="12036" width="16.140625" style="123" customWidth="1"/>
    <col min="12037" max="12037" width="26.85546875" style="123" customWidth="1"/>
    <col min="12038" max="12038" width="17.42578125" style="123" customWidth="1"/>
    <col min="12039" max="12039" width="15.140625" style="123" customWidth="1"/>
    <col min="12040" max="12040" width="19.140625" style="123" customWidth="1"/>
    <col min="12041" max="12041" width="17.5703125" style="123" customWidth="1"/>
    <col min="12042" max="12042" width="15.7109375" style="123" customWidth="1"/>
    <col min="12043" max="12043" width="17.140625" style="123" customWidth="1"/>
    <col min="12044" max="12044" width="9.140625" style="123"/>
    <col min="12045" max="12045" width="9.42578125" style="123" bestFit="1" customWidth="1"/>
    <col min="12046" max="12290" width="9.140625" style="123"/>
    <col min="12291" max="12291" width="13.140625" style="123" customWidth="1"/>
    <col min="12292" max="12292" width="16.140625" style="123" customWidth="1"/>
    <col min="12293" max="12293" width="26.85546875" style="123" customWidth="1"/>
    <col min="12294" max="12294" width="17.42578125" style="123" customWidth="1"/>
    <col min="12295" max="12295" width="15.140625" style="123" customWidth="1"/>
    <col min="12296" max="12296" width="19.140625" style="123" customWidth="1"/>
    <col min="12297" max="12297" width="17.5703125" style="123" customWidth="1"/>
    <col min="12298" max="12298" width="15.7109375" style="123" customWidth="1"/>
    <col min="12299" max="12299" width="17.140625" style="123" customWidth="1"/>
    <col min="12300" max="12300" width="9.140625" style="123"/>
    <col min="12301" max="12301" width="9.42578125" style="123" bestFit="1" customWidth="1"/>
    <col min="12302" max="12546" width="9.140625" style="123"/>
    <col min="12547" max="12547" width="13.140625" style="123" customWidth="1"/>
    <col min="12548" max="12548" width="16.140625" style="123" customWidth="1"/>
    <col min="12549" max="12549" width="26.85546875" style="123" customWidth="1"/>
    <col min="12550" max="12550" width="17.42578125" style="123" customWidth="1"/>
    <col min="12551" max="12551" width="15.140625" style="123" customWidth="1"/>
    <col min="12552" max="12552" width="19.140625" style="123" customWidth="1"/>
    <col min="12553" max="12553" width="17.5703125" style="123" customWidth="1"/>
    <col min="12554" max="12554" width="15.7109375" style="123" customWidth="1"/>
    <col min="12555" max="12555" width="17.140625" style="123" customWidth="1"/>
    <col min="12556" max="12556" width="9.140625" style="123"/>
    <col min="12557" max="12557" width="9.42578125" style="123" bestFit="1" customWidth="1"/>
    <col min="12558" max="12802" width="9.140625" style="123"/>
    <col min="12803" max="12803" width="13.140625" style="123" customWidth="1"/>
    <col min="12804" max="12804" width="16.140625" style="123" customWidth="1"/>
    <col min="12805" max="12805" width="26.85546875" style="123" customWidth="1"/>
    <col min="12806" max="12806" width="17.42578125" style="123" customWidth="1"/>
    <col min="12807" max="12807" width="15.140625" style="123" customWidth="1"/>
    <col min="12808" max="12808" width="19.140625" style="123" customWidth="1"/>
    <col min="12809" max="12809" width="17.5703125" style="123" customWidth="1"/>
    <col min="12810" max="12810" width="15.7109375" style="123" customWidth="1"/>
    <col min="12811" max="12811" width="17.140625" style="123" customWidth="1"/>
    <col min="12812" max="12812" width="9.140625" style="123"/>
    <col min="12813" max="12813" width="9.42578125" style="123" bestFit="1" customWidth="1"/>
    <col min="12814" max="13058" width="9.140625" style="123"/>
    <col min="13059" max="13059" width="13.140625" style="123" customWidth="1"/>
    <col min="13060" max="13060" width="16.140625" style="123" customWidth="1"/>
    <col min="13061" max="13061" width="26.85546875" style="123" customWidth="1"/>
    <col min="13062" max="13062" width="17.42578125" style="123" customWidth="1"/>
    <col min="13063" max="13063" width="15.140625" style="123" customWidth="1"/>
    <col min="13064" max="13064" width="19.140625" style="123" customWidth="1"/>
    <col min="13065" max="13065" width="17.5703125" style="123" customWidth="1"/>
    <col min="13066" max="13066" width="15.7109375" style="123" customWidth="1"/>
    <col min="13067" max="13067" width="17.140625" style="123" customWidth="1"/>
    <col min="13068" max="13068" width="9.140625" style="123"/>
    <col min="13069" max="13069" width="9.42578125" style="123" bestFit="1" customWidth="1"/>
    <col min="13070" max="13314" width="9.140625" style="123"/>
    <col min="13315" max="13315" width="13.140625" style="123" customWidth="1"/>
    <col min="13316" max="13316" width="16.140625" style="123" customWidth="1"/>
    <col min="13317" max="13317" width="26.85546875" style="123" customWidth="1"/>
    <col min="13318" max="13318" width="17.42578125" style="123" customWidth="1"/>
    <col min="13319" max="13319" width="15.140625" style="123" customWidth="1"/>
    <col min="13320" max="13320" width="19.140625" style="123" customWidth="1"/>
    <col min="13321" max="13321" width="17.5703125" style="123" customWidth="1"/>
    <col min="13322" max="13322" width="15.7109375" style="123" customWidth="1"/>
    <col min="13323" max="13323" width="17.140625" style="123" customWidth="1"/>
    <col min="13324" max="13324" width="9.140625" style="123"/>
    <col min="13325" max="13325" width="9.42578125" style="123" bestFit="1" customWidth="1"/>
    <col min="13326" max="13570" width="9.140625" style="123"/>
    <col min="13571" max="13571" width="13.140625" style="123" customWidth="1"/>
    <col min="13572" max="13572" width="16.140625" style="123" customWidth="1"/>
    <col min="13573" max="13573" width="26.85546875" style="123" customWidth="1"/>
    <col min="13574" max="13574" width="17.42578125" style="123" customWidth="1"/>
    <col min="13575" max="13575" width="15.140625" style="123" customWidth="1"/>
    <col min="13576" max="13576" width="19.140625" style="123" customWidth="1"/>
    <col min="13577" max="13577" width="17.5703125" style="123" customWidth="1"/>
    <col min="13578" max="13578" width="15.7109375" style="123" customWidth="1"/>
    <col min="13579" max="13579" width="17.140625" style="123" customWidth="1"/>
    <col min="13580" max="13580" width="9.140625" style="123"/>
    <col min="13581" max="13581" width="9.42578125" style="123" bestFit="1" customWidth="1"/>
    <col min="13582" max="13826" width="9.140625" style="123"/>
    <col min="13827" max="13827" width="13.140625" style="123" customWidth="1"/>
    <col min="13828" max="13828" width="16.140625" style="123" customWidth="1"/>
    <col min="13829" max="13829" width="26.85546875" style="123" customWidth="1"/>
    <col min="13830" max="13830" width="17.42578125" style="123" customWidth="1"/>
    <col min="13831" max="13831" width="15.140625" style="123" customWidth="1"/>
    <col min="13832" max="13832" width="19.140625" style="123" customWidth="1"/>
    <col min="13833" max="13833" width="17.5703125" style="123" customWidth="1"/>
    <col min="13834" max="13834" width="15.7109375" style="123" customWidth="1"/>
    <col min="13835" max="13835" width="17.140625" style="123" customWidth="1"/>
    <col min="13836" max="13836" width="9.140625" style="123"/>
    <col min="13837" max="13837" width="9.42578125" style="123" bestFit="1" customWidth="1"/>
    <col min="13838" max="14082" width="9.140625" style="123"/>
    <col min="14083" max="14083" width="13.140625" style="123" customWidth="1"/>
    <col min="14084" max="14084" width="16.140625" style="123" customWidth="1"/>
    <col min="14085" max="14085" width="26.85546875" style="123" customWidth="1"/>
    <col min="14086" max="14086" width="17.42578125" style="123" customWidth="1"/>
    <col min="14087" max="14087" width="15.140625" style="123" customWidth="1"/>
    <col min="14088" max="14088" width="19.140625" style="123" customWidth="1"/>
    <col min="14089" max="14089" width="17.5703125" style="123" customWidth="1"/>
    <col min="14090" max="14090" width="15.7109375" style="123" customWidth="1"/>
    <col min="14091" max="14091" width="17.140625" style="123" customWidth="1"/>
    <col min="14092" max="14092" width="9.140625" style="123"/>
    <col min="14093" max="14093" width="9.42578125" style="123" bestFit="1" customWidth="1"/>
    <col min="14094" max="14338" width="9.140625" style="123"/>
    <col min="14339" max="14339" width="13.140625" style="123" customWidth="1"/>
    <col min="14340" max="14340" width="16.140625" style="123" customWidth="1"/>
    <col min="14341" max="14341" width="26.85546875" style="123" customWidth="1"/>
    <col min="14342" max="14342" width="17.42578125" style="123" customWidth="1"/>
    <col min="14343" max="14343" width="15.140625" style="123" customWidth="1"/>
    <col min="14344" max="14344" width="19.140625" style="123" customWidth="1"/>
    <col min="14345" max="14345" width="17.5703125" style="123" customWidth="1"/>
    <col min="14346" max="14346" width="15.7109375" style="123" customWidth="1"/>
    <col min="14347" max="14347" width="17.140625" style="123" customWidth="1"/>
    <col min="14348" max="14348" width="9.140625" style="123"/>
    <col min="14349" max="14349" width="9.42578125" style="123" bestFit="1" customWidth="1"/>
    <col min="14350" max="14594" width="9.140625" style="123"/>
    <col min="14595" max="14595" width="13.140625" style="123" customWidth="1"/>
    <col min="14596" max="14596" width="16.140625" style="123" customWidth="1"/>
    <col min="14597" max="14597" width="26.85546875" style="123" customWidth="1"/>
    <col min="14598" max="14598" width="17.42578125" style="123" customWidth="1"/>
    <col min="14599" max="14599" width="15.140625" style="123" customWidth="1"/>
    <col min="14600" max="14600" width="19.140625" style="123" customWidth="1"/>
    <col min="14601" max="14601" width="17.5703125" style="123" customWidth="1"/>
    <col min="14602" max="14602" width="15.7109375" style="123" customWidth="1"/>
    <col min="14603" max="14603" width="17.140625" style="123" customWidth="1"/>
    <col min="14604" max="14604" width="9.140625" style="123"/>
    <col min="14605" max="14605" width="9.42578125" style="123" bestFit="1" customWidth="1"/>
    <col min="14606" max="14850" width="9.140625" style="123"/>
    <col min="14851" max="14851" width="13.140625" style="123" customWidth="1"/>
    <col min="14852" max="14852" width="16.140625" style="123" customWidth="1"/>
    <col min="14853" max="14853" width="26.85546875" style="123" customWidth="1"/>
    <col min="14854" max="14854" width="17.42578125" style="123" customWidth="1"/>
    <col min="14855" max="14855" width="15.140625" style="123" customWidth="1"/>
    <col min="14856" max="14856" width="19.140625" style="123" customWidth="1"/>
    <col min="14857" max="14857" width="17.5703125" style="123" customWidth="1"/>
    <col min="14858" max="14858" width="15.7109375" style="123" customWidth="1"/>
    <col min="14859" max="14859" width="17.140625" style="123" customWidth="1"/>
    <col min="14860" max="14860" width="9.140625" style="123"/>
    <col min="14861" max="14861" width="9.42578125" style="123" bestFit="1" customWidth="1"/>
    <col min="14862" max="15106" width="9.140625" style="123"/>
    <col min="15107" max="15107" width="13.140625" style="123" customWidth="1"/>
    <col min="15108" max="15108" width="16.140625" style="123" customWidth="1"/>
    <col min="15109" max="15109" width="26.85546875" style="123" customWidth="1"/>
    <col min="15110" max="15110" width="17.42578125" style="123" customWidth="1"/>
    <col min="15111" max="15111" width="15.140625" style="123" customWidth="1"/>
    <col min="15112" max="15112" width="19.140625" style="123" customWidth="1"/>
    <col min="15113" max="15113" width="17.5703125" style="123" customWidth="1"/>
    <col min="15114" max="15114" width="15.7109375" style="123" customWidth="1"/>
    <col min="15115" max="15115" width="17.140625" style="123" customWidth="1"/>
    <col min="15116" max="15116" width="9.140625" style="123"/>
    <col min="15117" max="15117" width="9.42578125" style="123" bestFit="1" customWidth="1"/>
    <col min="15118" max="15362" width="9.140625" style="123"/>
    <col min="15363" max="15363" width="13.140625" style="123" customWidth="1"/>
    <col min="15364" max="15364" width="16.140625" style="123" customWidth="1"/>
    <col min="15365" max="15365" width="26.85546875" style="123" customWidth="1"/>
    <col min="15366" max="15366" width="17.42578125" style="123" customWidth="1"/>
    <col min="15367" max="15367" width="15.140625" style="123" customWidth="1"/>
    <col min="15368" max="15368" width="19.140625" style="123" customWidth="1"/>
    <col min="15369" max="15369" width="17.5703125" style="123" customWidth="1"/>
    <col min="15370" max="15370" width="15.7109375" style="123" customWidth="1"/>
    <col min="15371" max="15371" width="17.140625" style="123" customWidth="1"/>
    <col min="15372" max="15372" width="9.140625" style="123"/>
    <col min="15373" max="15373" width="9.42578125" style="123" bestFit="1" customWidth="1"/>
    <col min="15374" max="15618" width="9.140625" style="123"/>
    <col min="15619" max="15619" width="13.140625" style="123" customWidth="1"/>
    <col min="15620" max="15620" width="16.140625" style="123" customWidth="1"/>
    <col min="15621" max="15621" width="26.85546875" style="123" customWidth="1"/>
    <col min="15622" max="15622" width="17.42578125" style="123" customWidth="1"/>
    <col min="15623" max="15623" width="15.140625" style="123" customWidth="1"/>
    <col min="15624" max="15624" width="19.140625" style="123" customWidth="1"/>
    <col min="15625" max="15625" width="17.5703125" style="123" customWidth="1"/>
    <col min="15626" max="15626" width="15.7109375" style="123" customWidth="1"/>
    <col min="15627" max="15627" width="17.140625" style="123" customWidth="1"/>
    <col min="15628" max="15628" width="9.140625" style="123"/>
    <col min="15629" max="15629" width="9.42578125" style="123" bestFit="1" customWidth="1"/>
    <col min="15630" max="15874" width="9.140625" style="123"/>
    <col min="15875" max="15875" width="13.140625" style="123" customWidth="1"/>
    <col min="15876" max="15876" width="16.140625" style="123" customWidth="1"/>
    <col min="15877" max="15877" width="26.85546875" style="123" customWidth="1"/>
    <col min="15878" max="15878" width="17.42578125" style="123" customWidth="1"/>
    <col min="15879" max="15879" width="15.140625" style="123" customWidth="1"/>
    <col min="15880" max="15880" width="19.140625" style="123" customWidth="1"/>
    <col min="15881" max="15881" width="17.5703125" style="123" customWidth="1"/>
    <col min="15882" max="15882" width="15.7109375" style="123" customWidth="1"/>
    <col min="15883" max="15883" width="17.140625" style="123" customWidth="1"/>
    <col min="15884" max="15884" width="9.140625" style="123"/>
    <col min="15885" max="15885" width="9.42578125" style="123" bestFit="1" customWidth="1"/>
    <col min="15886" max="16130" width="9.140625" style="123"/>
    <col min="16131" max="16131" width="13.140625" style="123" customWidth="1"/>
    <col min="16132" max="16132" width="16.140625" style="123" customWidth="1"/>
    <col min="16133" max="16133" width="26.85546875" style="123" customWidth="1"/>
    <col min="16134" max="16134" width="17.42578125" style="123" customWidth="1"/>
    <col min="16135" max="16135" width="15.140625" style="123" customWidth="1"/>
    <col min="16136" max="16136" width="19.140625" style="123" customWidth="1"/>
    <col min="16137" max="16137" width="17.5703125" style="123" customWidth="1"/>
    <col min="16138" max="16138" width="15.7109375" style="123" customWidth="1"/>
    <col min="16139" max="16139" width="17.140625" style="123" customWidth="1"/>
    <col min="16140" max="16140" width="9.140625" style="123"/>
    <col min="16141" max="16141" width="9.42578125" style="123" bestFit="1" customWidth="1"/>
    <col min="16142" max="16384" width="9.140625" style="123"/>
  </cols>
  <sheetData>
    <row r="1" spans="1:11" ht="15" customHeight="1" x14ac:dyDescent="0.25">
      <c r="A1" s="1080" t="s">
        <v>155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</row>
    <row r="2" spans="1:11" x14ac:dyDescent="0.25">
      <c r="A2" s="535"/>
      <c r="B2" s="535"/>
      <c r="C2" s="535"/>
      <c r="D2" s="535"/>
      <c r="E2" s="535"/>
      <c r="F2" s="535"/>
      <c r="G2" s="535"/>
      <c r="H2" s="535"/>
      <c r="I2" s="535"/>
      <c r="J2" s="535"/>
      <c r="K2" s="535"/>
    </row>
    <row r="3" spans="1:11" ht="58.5" customHeight="1" x14ac:dyDescent="0.25">
      <c r="A3" s="1081" t="s">
        <v>730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</row>
    <row r="6" spans="1:11" s="1118" customFormat="1" ht="34.5" customHeight="1" x14ac:dyDescent="0.25">
      <c r="A6" s="1117" t="s">
        <v>63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</row>
    <row r="8" spans="1:11" s="1118" customFormat="1" x14ac:dyDescent="0.25">
      <c r="A8" s="1117" t="s">
        <v>110</v>
      </c>
      <c r="B8" s="1117"/>
      <c r="C8" s="1117"/>
      <c r="D8" s="1117"/>
      <c r="E8" s="1117"/>
      <c r="F8" s="1117"/>
      <c r="G8" s="1117"/>
      <c r="H8" s="1117"/>
      <c r="I8" s="1117"/>
      <c r="J8" s="1117"/>
      <c r="K8" s="1117"/>
    </row>
    <row r="9" spans="1:11" s="1118" customFormat="1" x14ac:dyDescent="0.25"/>
    <row r="10" spans="1:11" s="1118" customFormat="1" ht="36.75" customHeight="1" x14ac:dyDescent="0.25">
      <c r="A10" s="776" t="s">
        <v>65</v>
      </c>
      <c r="B10" s="776"/>
      <c r="C10" s="776"/>
      <c r="D10" s="728" t="s">
        <v>41</v>
      </c>
      <c r="E10" s="728"/>
      <c r="F10" s="728"/>
      <c r="G10" s="728"/>
      <c r="H10" s="728"/>
      <c r="I10" s="728"/>
      <c r="J10" s="728"/>
      <c r="K10" s="728"/>
    </row>
    <row r="11" spans="1:11" s="1118" customFormat="1" x14ac:dyDescent="0.25">
      <c r="A11" s="776"/>
      <c r="B11" s="776"/>
      <c r="C11" s="776"/>
      <c r="D11" s="779" t="s">
        <v>66</v>
      </c>
      <c r="E11" s="780"/>
      <c r="F11" s="780"/>
      <c r="G11" s="653"/>
      <c r="H11" s="779" t="s">
        <v>67</v>
      </c>
      <c r="I11" s="780"/>
      <c r="J11" s="780"/>
      <c r="K11" s="653"/>
    </row>
    <row r="12" spans="1:11" s="1118" customFormat="1" ht="35.25" customHeight="1" thickBot="1" x14ac:dyDescent="0.3">
      <c r="A12" s="776"/>
      <c r="B12" s="776"/>
      <c r="C12" s="776"/>
      <c r="D12" s="23" t="s">
        <v>458</v>
      </c>
      <c r="E12" s="23" t="s">
        <v>16</v>
      </c>
      <c r="F12" s="23" t="s">
        <v>17</v>
      </c>
      <c r="G12" s="534" t="s">
        <v>7</v>
      </c>
      <c r="H12" s="23" t="s">
        <v>458</v>
      </c>
      <c r="I12" s="23" t="s">
        <v>16</v>
      </c>
      <c r="J12" s="23" t="s">
        <v>17</v>
      </c>
      <c r="K12" s="522" t="s">
        <v>7</v>
      </c>
    </row>
    <row r="13" spans="1:11" s="1118" customFormat="1" x14ac:dyDescent="0.25">
      <c r="A13" s="681" t="s">
        <v>68</v>
      </c>
      <c r="B13" s="682"/>
      <c r="C13" s="685" t="s">
        <v>38</v>
      </c>
      <c r="D13" s="686"/>
      <c r="E13" s="686"/>
      <c r="F13" s="686"/>
      <c r="G13" s="686"/>
      <c r="H13" s="686"/>
      <c r="I13" s="686"/>
      <c r="J13" s="686"/>
      <c r="K13" s="687"/>
    </row>
    <row r="14" spans="1:11" s="1118" customFormat="1" x14ac:dyDescent="0.25">
      <c r="A14" s="683"/>
      <c r="B14" s="684"/>
      <c r="C14" s="781" t="s">
        <v>143</v>
      </c>
      <c r="D14" s="782"/>
      <c r="E14" s="782"/>
      <c r="F14" s="782"/>
      <c r="G14" s="782"/>
      <c r="H14" s="782"/>
      <c r="I14" s="782"/>
      <c r="J14" s="782"/>
      <c r="K14" s="783"/>
    </row>
    <row r="15" spans="1:11" s="1118" customFormat="1" ht="16.5" customHeight="1" x14ac:dyDescent="0.25">
      <c r="A15" s="1119">
        <v>1047</v>
      </c>
      <c r="B15" s="653" t="s">
        <v>1088</v>
      </c>
      <c r="C15" s="665" t="s">
        <v>72</v>
      </c>
      <c r="D15" s="666"/>
      <c r="E15" s="666"/>
      <c r="F15" s="666"/>
      <c r="G15" s="666"/>
      <c r="H15" s="666"/>
      <c r="I15" s="666"/>
      <c r="J15" s="666"/>
      <c r="K15" s="667"/>
    </row>
    <row r="16" spans="1:11" s="1118" customFormat="1" ht="17.25" thickBot="1" x14ac:dyDescent="0.3">
      <c r="A16" s="1119"/>
      <c r="B16" s="653"/>
      <c r="C16" s="785" t="s">
        <v>113</v>
      </c>
      <c r="D16" s="786"/>
      <c r="E16" s="786"/>
      <c r="F16" s="786"/>
      <c r="G16" s="786"/>
      <c r="H16" s="786"/>
      <c r="I16" s="786"/>
      <c r="J16" s="786"/>
      <c r="K16" s="787"/>
    </row>
    <row r="17" spans="1:11" s="1118" customFormat="1" ht="33.75" thickBot="1" x14ac:dyDescent="0.3">
      <c r="A17" s="768" t="s">
        <v>114</v>
      </c>
      <c r="B17" s="769"/>
      <c r="C17" s="530" t="s">
        <v>115</v>
      </c>
      <c r="D17" s="1120">
        <v>10</v>
      </c>
      <c r="E17" s="1120">
        <v>10</v>
      </c>
      <c r="F17" s="1120">
        <v>10</v>
      </c>
      <c r="G17" s="1120">
        <v>10</v>
      </c>
      <c r="H17" s="1121"/>
      <c r="I17" s="1121"/>
      <c r="J17" s="1121"/>
      <c r="K17" s="525"/>
    </row>
    <row r="18" spans="1:11" s="1118" customFormat="1" ht="28.5" customHeight="1" thickBot="1" x14ac:dyDescent="0.3">
      <c r="A18" s="768" t="s">
        <v>116</v>
      </c>
      <c r="B18" s="769"/>
      <c r="C18" s="530"/>
      <c r="D18" s="526" t="s">
        <v>74</v>
      </c>
      <c r="E18" s="526" t="s">
        <v>74</v>
      </c>
      <c r="F18" s="526" t="s">
        <v>74</v>
      </c>
      <c r="G18" s="526" t="s">
        <v>74</v>
      </c>
      <c r="H18" s="109">
        <f>SUM(Ararat!C18:C21,Ararat!C41:C43,Ararat!C45,Ararat!C70,Ararat!C72)</f>
        <v>52589.2</v>
      </c>
      <c r="I18" s="109">
        <f>SUM(Ararat!D18:D21,Ararat!D41:D43,Ararat!D45,Ararat!D70,Ararat!D72)</f>
        <v>87174</v>
      </c>
      <c r="J18" s="109">
        <f>SUM(Ararat!E18:E21,Ararat!E41:E43,Ararat!E45,Ararat!E70,Ararat!E72)</f>
        <v>107174</v>
      </c>
      <c r="K18" s="109">
        <f>SUM(Ararat!F18:F21,Ararat!F41:F43,Ararat!F45,Ararat!F70,Ararat!F72)</f>
        <v>107174</v>
      </c>
    </row>
    <row r="19" spans="1:11" s="1118" customFormat="1" ht="30" customHeight="1" thickBot="1" x14ac:dyDescent="0.3">
      <c r="A19" s="768" t="s">
        <v>117</v>
      </c>
      <c r="B19" s="627"/>
      <c r="C19" s="769"/>
      <c r="D19" s="532"/>
      <c r="E19" s="532"/>
      <c r="F19" s="532"/>
      <c r="G19" s="526"/>
      <c r="H19" s="527"/>
      <c r="I19" s="527"/>
      <c r="J19" s="527"/>
      <c r="K19" s="525"/>
    </row>
    <row r="20" spans="1:11" s="1118" customFormat="1" ht="36.75" customHeight="1" x14ac:dyDescent="0.25">
      <c r="A20" s="770" t="s">
        <v>118</v>
      </c>
      <c r="B20" s="771"/>
      <c r="C20" s="771"/>
      <c r="D20" s="771"/>
      <c r="E20" s="771"/>
      <c r="F20" s="771"/>
      <c r="G20" s="771"/>
      <c r="H20" s="771"/>
      <c r="I20" s="771"/>
      <c r="J20" s="771"/>
      <c r="K20" s="772"/>
    </row>
    <row r="21" spans="1:11" s="1118" customFormat="1" ht="25.5" customHeight="1" thickBot="1" x14ac:dyDescent="0.3">
      <c r="A21" s="618" t="s">
        <v>119</v>
      </c>
      <c r="B21" s="619"/>
      <c r="C21" s="619"/>
      <c r="D21" s="619"/>
      <c r="E21" s="619"/>
      <c r="F21" s="619"/>
      <c r="G21" s="619"/>
      <c r="H21" s="619"/>
      <c r="I21" s="619"/>
      <c r="J21" s="619"/>
      <c r="K21" s="620"/>
    </row>
    <row r="22" spans="1:11" s="1118" customFormat="1" x14ac:dyDescent="0.25">
      <c r="A22" s="631" t="s">
        <v>80</v>
      </c>
      <c r="B22" s="632"/>
      <c r="C22" s="632"/>
      <c r="D22" s="632"/>
      <c r="E22" s="632"/>
      <c r="F22" s="632"/>
      <c r="G22" s="632"/>
      <c r="H22" s="633"/>
      <c r="I22" s="633"/>
      <c r="J22" s="633"/>
      <c r="K22" s="634"/>
    </row>
    <row r="23" spans="1:11" s="1118" customFormat="1" ht="26.25" customHeight="1" thickBot="1" x14ac:dyDescent="0.35">
      <c r="A23" s="1122" t="s">
        <v>1176</v>
      </c>
      <c r="B23" s="1123"/>
      <c r="C23" s="1123"/>
      <c r="D23" s="1123"/>
      <c r="E23" s="1123"/>
      <c r="F23" s="1123"/>
      <c r="G23" s="1123"/>
      <c r="H23" s="1123"/>
      <c r="I23" s="1123"/>
      <c r="J23" s="1123"/>
      <c r="K23" s="1124"/>
    </row>
    <row r="24" spans="1:11" s="1118" customFormat="1" x14ac:dyDescent="0.25">
      <c r="A24" s="631" t="s">
        <v>81</v>
      </c>
      <c r="B24" s="632"/>
      <c r="C24" s="632"/>
      <c r="D24" s="632"/>
      <c r="E24" s="632"/>
      <c r="F24" s="632"/>
      <c r="G24" s="632"/>
      <c r="H24" s="633"/>
      <c r="I24" s="633"/>
      <c r="J24" s="633"/>
      <c r="K24" s="634"/>
    </row>
    <row r="25" spans="1:11" s="1118" customFormat="1" ht="59.25" customHeight="1" thickBot="1" x14ac:dyDescent="0.35">
      <c r="A25" s="1122" t="s">
        <v>1177</v>
      </c>
      <c r="B25" s="1123"/>
      <c r="C25" s="1123"/>
      <c r="D25" s="1123"/>
      <c r="E25" s="1123"/>
      <c r="F25" s="1123"/>
      <c r="G25" s="1123"/>
      <c r="H25" s="1123"/>
      <c r="I25" s="1123"/>
      <c r="J25" s="1123"/>
      <c r="K25" s="1124"/>
    </row>
    <row r="26" spans="1:11" s="1118" customFormat="1" ht="31.5" customHeight="1" x14ac:dyDescent="0.25">
      <c r="A26" s="681" t="s">
        <v>68</v>
      </c>
      <c r="B26" s="682"/>
      <c r="C26" s="685" t="s">
        <v>38</v>
      </c>
      <c r="D26" s="686"/>
      <c r="E26" s="686"/>
      <c r="F26" s="686"/>
      <c r="G26" s="686"/>
      <c r="H26" s="686"/>
      <c r="I26" s="686"/>
      <c r="J26" s="686"/>
      <c r="K26" s="687"/>
    </row>
    <row r="27" spans="1:11" s="1118" customFormat="1" ht="22.5" customHeight="1" x14ac:dyDescent="0.25">
      <c r="A27" s="683"/>
      <c r="B27" s="684"/>
      <c r="C27" s="781" t="s">
        <v>734</v>
      </c>
      <c r="D27" s="782"/>
      <c r="E27" s="782"/>
      <c r="F27" s="782"/>
      <c r="G27" s="782"/>
      <c r="H27" s="782"/>
      <c r="I27" s="782"/>
      <c r="J27" s="782"/>
      <c r="K27" s="783"/>
    </row>
    <row r="28" spans="1:11" s="1118" customFormat="1" ht="21" customHeight="1" x14ac:dyDescent="0.25">
      <c r="A28" s="1119">
        <v>1047</v>
      </c>
      <c r="B28" s="653" t="s">
        <v>1091</v>
      </c>
      <c r="C28" s="665" t="s">
        <v>72</v>
      </c>
      <c r="D28" s="666"/>
      <c r="E28" s="666"/>
      <c r="F28" s="666"/>
      <c r="G28" s="666"/>
      <c r="H28" s="666"/>
      <c r="I28" s="666"/>
      <c r="J28" s="666"/>
      <c r="K28" s="667"/>
    </row>
    <row r="29" spans="1:11" s="1118" customFormat="1" ht="30.75" customHeight="1" thickBot="1" x14ac:dyDescent="0.3">
      <c r="A29" s="1119"/>
      <c r="B29" s="653"/>
      <c r="C29" s="785" t="s">
        <v>1192</v>
      </c>
      <c r="D29" s="786"/>
      <c r="E29" s="786"/>
      <c r="F29" s="786"/>
      <c r="G29" s="786"/>
      <c r="H29" s="786"/>
      <c r="I29" s="786"/>
      <c r="J29" s="786"/>
      <c r="K29" s="787"/>
    </row>
    <row r="30" spans="1:11" s="1118" customFormat="1" ht="59.25" customHeight="1" thickBot="1" x14ac:dyDescent="0.3">
      <c r="A30" s="768" t="s">
        <v>114</v>
      </c>
      <c r="B30" s="769"/>
      <c r="C30" s="530" t="s">
        <v>115</v>
      </c>
      <c r="D30" s="1120">
        <v>7</v>
      </c>
      <c r="E30" s="1120">
        <v>7</v>
      </c>
      <c r="F30" s="1120">
        <v>7</v>
      </c>
      <c r="G30" s="1120">
        <v>7</v>
      </c>
      <c r="H30" s="1121"/>
      <c r="I30" s="1121"/>
      <c r="J30" s="1121"/>
      <c r="K30" s="525"/>
    </row>
    <row r="31" spans="1:11" s="1118" customFormat="1" ht="59.25" customHeight="1" thickBot="1" x14ac:dyDescent="0.3">
      <c r="A31" s="768" t="s">
        <v>116</v>
      </c>
      <c r="B31" s="769"/>
      <c r="C31" s="530"/>
      <c r="D31" s="526" t="s">
        <v>74</v>
      </c>
      <c r="E31" s="526" t="s">
        <v>74</v>
      </c>
      <c r="F31" s="526" t="s">
        <v>74</v>
      </c>
      <c r="G31" s="526" t="s">
        <v>74</v>
      </c>
      <c r="H31" s="109">
        <f>SUM(Ararat!C61:C67)</f>
        <v>54411</v>
      </c>
      <c r="I31" s="109">
        <f>SUM(Ararat!D61:D67)</f>
        <v>54411</v>
      </c>
      <c r="J31" s="109">
        <f>SUM(Ararat!E61:E67)</f>
        <v>54411</v>
      </c>
      <c r="K31" s="109">
        <f>SUM(Ararat!F61:F67)</f>
        <v>54411</v>
      </c>
    </row>
    <row r="32" spans="1:11" s="1118" customFormat="1" ht="59.25" customHeight="1" thickBot="1" x14ac:dyDescent="0.3">
      <c r="A32" s="768" t="s">
        <v>117</v>
      </c>
      <c r="B32" s="627"/>
      <c r="C32" s="769"/>
      <c r="D32" s="532"/>
      <c r="E32" s="532"/>
      <c r="F32" s="532"/>
      <c r="G32" s="526"/>
      <c r="H32" s="527"/>
      <c r="I32" s="527"/>
      <c r="J32" s="527"/>
      <c r="K32" s="525"/>
    </row>
    <row r="33" spans="1:11" s="1118" customFormat="1" ht="23.25" customHeight="1" x14ac:dyDescent="0.25">
      <c r="A33" s="770" t="s">
        <v>118</v>
      </c>
      <c r="B33" s="771"/>
      <c r="C33" s="771"/>
      <c r="D33" s="771"/>
      <c r="E33" s="771"/>
      <c r="F33" s="771"/>
      <c r="G33" s="771"/>
      <c r="H33" s="771"/>
      <c r="I33" s="771"/>
      <c r="J33" s="771"/>
      <c r="K33" s="772"/>
    </row>
    <row r="34" spans="1:11" s="1118" customFormat="1" ht="23.25" customHeight="1" thickBot="1" x14ac:dyDescent="0.3">
      <c r="A34" s="618" t="s">
        <v>363</v>
      </c>
      <c r="B34" s="619"/>
      <c r="C34" s="619"/>
      <c r="D34" s="619"/>
      <c r="E34" s="619"/>
      <c r="F34" s="619"/>
      <c r="G34" s="619"/>
      <c r="H34" s="619"/>
      <c r="I34" s="619"/>
      <c r="J34" s="619"/>
      <c r="K34" s="620"/>
    </row>
    <row r="35" spans="1:11" s="1118" customFormat="1" ht="23.25" customHeight="1" x14ac:dyDescent="0.25">
      <c r="A35" s="631" t="s">
        <v>80</v>
      </c>
      <c r="B35" s="632"/>
      <c r="C35" s="632"/>
      <c r="D35" s="632"/>
      <c r="E35" s="632"/>
      <c r="F35" s="632"/>
      <c r="G35" s="632"/>
      <c r="H35" s="633"/>
      <c r="I35" s="633"/>
      <c r="J35" s="633"/>
      <c r="K35" s="634"/>
    </row>
    <row r="36" spans="1:11" s="1118" customFormat="1" ht="23.25" customHeight="1" thickBot="1" x14ac:dyDescent="0.35">
      <c r="A36" s="1122" t="s">
        <v>1176</v>
      </c>
      <c r="B36" s="1123"/>
      <c r="C36" s="1123"/>
      <c r="D36" s="1123"/>
      <c r="E36" s="1123"/>
      <c r="F36" s="1123"/>
      <c r="G36" s="1123"/>
      <c r="H36" s="1123"/>
      <c r="I36" s="1123"/>
      <c r="J36" s="1123"/>
      <c r="K36" s="1124"/>
    </row>
    <row r="37" spans="1:11" s="1118" customFormat="1" ht="23.25" customHeight="1" x14ac:dyDescent="0.25">
      <c r="A37" s="631" t="s">
        <v>81</v>
      </c>
      <c r="B37" s="632"/>
      <c r="C37" s="632"/>
      <c r="D37" s="632"/>
      <c r="E37" s="632"/>
      <c r="F37" s="632"/>
      <c r="G37" s="632"/>
      <c r="H37" s="633"/>
      <c r="I37" s="633"/>
      <c r="J37" s="633"/>
      <c r="K37" s="634"/>
    </row>
    <row r="38" spans="1:11" s="1118" customFormat="1" ht="36" customHeight="1" thickBot="1" x14ac:dyDescent="0.35">
      <c r="A38" s="1122" t="s">
        <v>1177</v>
      </c>
      <c r="B38" s="1123"/>
      <c r="C38" s="1123"/>
      <c r="D38" s="1123"/>
      <c r="E38" s="1123"/>
      <c r="F38" s="1123"/>
      <c r="G38" s="1123"/>
      <c r="H38" s="1123"/>
      <c r="I38" s="1123"/>
      <c r="J38" s="1123"/>
      <c r="K38" s="1124"/>
    </row>
    <row r="39" spans="1:11" s="90" customFormat="1" ht="15.75" customHeight="1" x14ac:dyDescent="0.25">
      <c r="A39" s="681" t="s">
        <v>68</v>
      </c>
      <c r="B39" s="682"/>
      <c r="C39" s="685" t="s">
        <v>38</v>
      </c>
      <c r="D39" s="686"/>
      <c r="E39" s="686"/>
      <c r="F39" s="686"/>
      <c r="G39" s="686"/>
      <c r="H39" s="686"/>
      <c r="I39" s="686"/>
      <c r="J39" s="686"/>
      <c r="K39" s="687"/>
    </row>
    <row r="40" spans="1:11" s="90" customFormat="1" ht="16.5" customHeight="1" x14ac:dyDescent="0.25">
      <c r="A40" s="683"/>
      <c r="B40" s="684"/>
      <c r="C40" s="781" t="s">
        <v>1189</v>
      </c>
      <c r="D40" s="782"/>
      <c r="E40" s="782"/>
      <c r="F40" s="782"/>
      <c r="G40" s="782"/>
      <c r="H40" s="782"/>
      <c r="I40" s="782"/>
      <c r="J40" s="782"/>
      <c r="K40" s="783"/>
    </row>
    <row r="41" spans="1:11" s="90" customFormat="1" ht="18.75" customHeight="1" x14ac:dyDescent="0.25">
      <c r="A41" s="784">
        <v>1134</v>
      </c>
      <c r="B41" s="653" t="s">
        <v>1087</v>
      </c>
      <c r="C41" s="665" t="s">
        <v>72</v>
      </c>
      <c r="D41" s="666"/>
      <c r="E41" s="666"/>
      <c r="F41" s="666"/>
      <c r="G41" s="666"/>
      <c r="H41" s="666"/>
      <c r="I41" s="666"/>
      <c r="J41" s="666"/>
      <c r="K41" s="667"/>
    </row>
    <row r="42" spans="1:11" s="90" customFormat="1" ht="63" customHeight="1" thickBot="1" x14ac:dyDescent="0.3">
      <c r="A42" s="784"/>
      <c r="B42" s="653"/>
      <c r="C42" s="785" t="s">
        <v>1190</v>
      </c>
      <c r="D42" s="786"/>
      <c r="E42" s="786"/>
      <c r="F42" s="786"/>
      <c r="G42" s="786"/>
      <c r="H42" s="786"/>
      <c r="I42" s="786"/>
      <c r="J42" s="786"/>
      <c r="K42" s="787"/>
    </row>
    <row r="43" spans="1:11" s="90" customFormat="1" ht="60" customHeight="1" thickBot="1" x14ac:dyDescent="0.3">
      <c r="A43" s="768" t="s">
        <v>114</v>
      </c>
      <c r="B43" s="769"/>
      <c r="C43" s="530" t="s">
        <v>1188</v>
      </c>
      <c r="D43" s="523">
        <v>1</v>
      </c>
      <c r="E43" s="523">
        <v>1</v>
      </c>
      <c r="F43" s="523">
        <v>1</v>
      </c>
      <c r="G43" s="523">
        <v>1</v>
      </c>
      <c r="H43" s="524"/>
      <c r="I43" s="524"/>
      <c r="J43" s="524"/>
      <c r="K43" s="525"/>
    </row>
    <row r="44" spans="1:11" s="90" customFormat="1" ht="23.25" customHeight="1" thickBot="1" x14ac:dyDescent="0.3">
      <c r="A44" s="768" t="s">
        <v>116</v>
      </c>
      <c r="B44" s="769"/>
      <c r="C44" s="530"/>
      <c r="D44" s="526" t="s">
        <v>74</v>
      </c>
      <c r="E44" s="526" t="s">
        <v>74</v>
      </c>
      <c r="F44" s="526" t="s">
        <v>74</v>
      </c>
      <c r="G44" s="526" t="s">
        <v>74</v>
      </c>
      <c r="H44" s="94">
        <f>Ararat!C80</f>
        <v>23504</v>
      </c>
      <c r="I44" s="94">
        <f>Ararat!D80</f>
        <v>23504</v>
      </c>
      <c r="J44" s="94">
        <f>Ararat!E80</f>
        <v>23504</v>
      </c>
      <c r="K44" s="94">
        <f>Ararat!F80</f>
        <v>23504</v>
      </c>
    </row>
    <row r="45" spans="1:11" s="90" customFormat="1" ht="27.75" customHeight="1" thickBot="1" x14ac:dyDescent="0.3">
      <c r="A45" s="768" t="s">
        <v>117</v>
      </c>
      <c r="B45" s="627"/>
      <c r="C45" s="769"/>
      <c r="D45" s="532"/>
      <c r="E45" s="532"/>
      <c r="F45" s="532"/>
      <c r="G45" s="526"/>
      <c r="H45" s="527"/>
      <c r="I45" s="527"/>
      <c r="J45" s="527"/>
      <c r="K45" s="525"/>
    </row>
    <row r="46" spans="1:11" s="90" customFormat="1" ht="21" customHeight="1" x14ac:dyDescent="0.25">
      <c r="A46" s="770" t="s">
        <v>118</v>
      </c>
      <c r="B46" s="771"/>
      <c r="C46" s="771"/>
      <c r="D46" s="771"/>
      <c r="E46" s="771"/>
      <c r="F46" s="771"/>
      <c r="G46" s="771"/>
      <c r="H46" s="771"/>
      <c r="I46" s="771"/>
      <c r="J46" s="771"/>
      <c r="K46" s="772"/>
    </row>
    <row r="47" spans="1:11" s="90" customFormat="1" ht="19.5" customHeight="1" thickBot="1" x14ac:dyDescent="0.3">
      <c r="A47" s="618" t="s">
        <v>363</v>
      </c>
      <c r="B47" s="619"/>
      <c r="C47" s="619"/>
      <c r="D47" s="619"/>
      <c r="E47" s="619"/>
      <c r="F47" s="619"/>
      <c r="G47" s="619"/>
      <c r="H47" s="619"/>
      <c r="I47" s="619"/>
      <c r="J47" s="619"/>
      <c r="K47" s="620"/>
    </row>
    <row r="48" spans="1:11" s="90" customFormat="1" ht="20.25" customHeight="1" x14ac:dyDescent="0.25">
      <c r="A48" s="631" t="s">
        <v>80</v>
      </c>
      <c r="B48" s="632"/>
      <c r="C48" s="632"/>
      <c r="D48" s="632"/>
      <c r="E48" s="632"/>
      <c r="F48" s="632"/>
      <c r="G48" s="632"/>
      <c r="H48" s="633"/>
      <c r="I48" s="633"/>
      <c r="J48" s="633"/>
      <c r="K48" s="634"/>
    </row>
    <row r="49" spans="1:11" s="90" customFormat="1" ht="18.75" customHeight="1" thickBot="1" x14ac:dyDescent="0.3">
      <c r="A49" s="635" t="s">
        <v>1170</v>
      </c>
      <c r="B49" s="636"/>
      <c r="C49" s="636"/>
      <c r="D49" s="636"/>
      <c r="E49" s="636"/>
      <c r="F49" s="636"/>
      <c r="G49" s="636"/>
      <c r="H49" s="637"/>
      <c r="I49" s="637"/>
      <c r="J49" s="637"/>
      <c r="K49" s="638"/>
    </row>
    <row r="50" spans="1:11" s="90" customFormat="1" ht="30" customHeight="1" x14ac:dyDescent="0.25">
      <c r="A50" s="631" t="s">
        <v>81</v>
      </c>
      <c r="B50" s="632"/>
      <c r="C50" s="632"/>
      <c r="D50" s="632"/>
      <c r="E50" s="632"/>
      <c r="F50" s="632"/>
      <c r="G50" s="632"/>
      <c r="H50" s="633"/>
      <c r="I50" s="633"/>
      <c r="J50" s="633"/>
      <c r="K50" s="634"/>
    </row>
    <row r="51" spans="1:11" s="90" customFormat="1" ht="35.25" customHeight="1" thickBot="1" x14ac:dyDescent="0.3">
      <c r="A51" s="635" t="s">
        <v>1171</v>
      </c>
      <c r="B51" s="636"/>
      <c r="C51" s="636"/>
      <c r="D51" s="636"/>
      <c r="E51" s="636"/>
      <c r="F51" s="636"/>
      <c r="G51" s="636"/>
      <c r="H51" s="637"/>
      <c r="I51" s="637"/>
      <c r="J51" s="637"/>
      <c r="K51" s="638"/>
    </row>
    <row r="52" spans="1:11" s="1118" customFormat="1" ht="23.25" customHeight="1" x14ac:dyDescent="0.25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</row>
    <row r="54" spans="1:11" x14ac:dyDescent="0.25">
      <c r="A54" s="1131" t="s">
        <v>64</v>
      </c>
      <c r="B54" s="1131"/>
      <c r="C54" s="1131"/>
      <c r="D54" s="1131"/>
      <c r="E54" s="1131"/>
      <c r="F54" s="1131"/>
      <c r="G54" s="1131"/>
      <c r="H54" s="1131"/>
      <c r="I54" s="1131"/>
      <c r="J54" s="1131"/>
      <c r="K54" s="1131"/>
    </row>
    <row r="55" spans="1:11" ht="17.25" thickBot="1" x14ac:dyDescent="0.3">
      <c r="A55" s="1132"/>
      <c r="B55" s="1132"/>
      <c r="C55" s="1132"/>
      <c r="D55" s="1132"/>
      <c r="E55" s="1132"/>
      <c r="F55" s="1132"/>
      <c r="G55" s="1132"/>
      <c r="H55" s="1132"/>
      <c r="I55" s="1132"/>
      <c r="J55" s="1132"/>
      <c r="K55" s="1132"/>
    </row>
    <row r="56" spans="1:11" ht="39.75" customHeight="1" x14ac:dyDescent="0.25">
      <c r="A56" s="1133" t="s">
        <v>65</v>
      </c>
      <c r="B56" s="1134"/>
      <c r="C56" s="1135"/>
      <c r="D56" s="728" t="s">
        <v>41</v>
      </c>
      <c r="E56" s="728"/>
      <c r="F56" s="728"/>
      <c r="G56" s="728"/>
      <c r="H56" s="728"/>
      <c r="I56" s="728"/>
      <c r="J56" s="728"/>
      <c r="K56" s="728"/>
    </row>
    <row r="57" spans="1:11" ht="28.5" customHeight="1" x14ac:dyDescent="0.25">
      <c r="A57" s="1136"/>
      <c r="B57" s="1137"/>
      <c r="C57" s="1138"/>
      <c r="D57" s="1139" t="s">
        <v>66</v>
      </c>
      <c r="E57" s="1139"/>
      <c r="F57" s="1139"/>
      <c r="G57" s="1139"/>
      <c r="H57" s="1139" t="s">
        <v>67</v>
      </c>
      <c r="I57" s="1139"/>
      <c r="J57" s="1139"/>
      <c r="K57" s="1139"/>
    </row>
    <row r="58" spans="1:11" ht="33.75" thickBot="1" x14ac:dyDescent="0.3">
      <c r="A58" s="1140"/>
      <c r="B58" s="1141"/>
      <c r="C58" s="1142"/>
      <c r="D58" s="23" t="s">
        <v>458</v>
      </c>
      <c r="E58" s="23" t="s">
        <v>16</v>
      </c>
      <c r="F58" s="23" t="s">
        <v>17</v>
      </c>
      <c r="G58" s="1143" t="s">
        <v>7</v>
      </c>
      <c r="H58" s="23" t="s">
        <v>458</v>
      </c>
      <c r="I58" s="23" t="s">
        <v>16</v>
      </c>
      <c r="J58" s="23" t="s">
        <v>17</v>
      </c>
      <c r="K58" s="1144" t="s">
        <v>7</v>
      </c>
    </row>
    <row r="59" spans="1:11" x14ac:dyDescent="0.25">
      <c r="A59" s="1145" t="s">
        <v>68</v>
      </c>
      <c r="B59" s="1146"/>
      <c r="C59" s="1147" t="s">
        <v>38</v>
      </c>
      <c r="D59" s="1148"/>
      <c r="E59" s="1148"/>
      <c r="F59" s="1148"/>
      <c r="G59" s="1148"/>
      <c r="H59" s="1148"/>
      <c r="I59" s="1148"/>
      <c r="J59" s="1148"/>
      <c r="K59" s="1149"/>
    </row>
    <row r="60" spans="1:11" x14ac:dyDescent="0.25">
      <c r="A60" s="1150"/>
      <c r="B60" s="1151"/>
      <c r="C60" s="1152" t="s">
        <v>69</v>
      </c>
      <c r="D60" s="1153"/>
      <c r="E60" s="1153"/>
      <c r="F60" s="1153"/>
      <c r="G60" s="1153"/>
      <c r="H60" s="1153"/>
      <c r="I60" s="1153"/>
      <c r="J60" s="1153"/>
      <c r="K60" s="1154"/>
    </row>
    <row r="61" spans="1:11" x14ac:dyDescent="0.25">
      <c r="A61" s="1119">
        <v>1146</v>
      </c>
      <c r="B61" s="1155" t="s">
        <v>1092</v>
      </c>
      <c r="C61" s="1156" t="s">
        <v>72</v>
      </c>
      <c r="D61" s="1157"/>
      <c r="E61" s="1157"/>
      <c r="F61" s="1157"/>
      <c r="G61" s="1158"/>
      <c r="H61" s="1158"/>
      <c r="I61" s="1158"/>
      <c r="J61" s="1158"/>
      <c r="K61" s="1159"/>
    </row>
    <row r="62" spans="1:11" ht="35.25" customHeight="1" x14ac:dyDescent="0.25">
      <c r="A62" s="1119"/>
      <c r="B62" s="1155"/>
      <c r="C62" s="1160" t="s">
        <v>144</v>
      </c>
      <c r="D62" s="1161"/>
      <c r="E62" s="1161"/>
      <c r="F62" s="1161"/>
      <c r="G62" s="1161"/>
      <c r="H62" s="1161"/>
      <c r="I62" s="1161"/>
      <c r="J62" s="1161"/>
      <c r="K62" s="1162"/>
    </row>
    <row r="63" spans="1:11" ht="17.25" thickBot="1" x14ac:dyDescent="0.3">
      <c r="A63" s="1163" t="s">
        <v>73</v>
      </c>
      <c r="B63" s="1164"/>
      <c r="C63" s="1165"/>
      <c r="D63" s="1166" t="s">
        <v>74</v>
      </c>
      <c r="E63" s="1166" t="s">
        <v>74</v>
      </c>
      <c r="F63" s="1166" t="s">
        <v>74</v>
      </c>
      <c r="G63" s="1166" t="s">
        <v>74</v>
      </c>
      <c r="H63" s="1167">
        <f>SUM(Ararat!C12:C17,Ararat!C31:C40,Ararat!C74:C76,Ararat!C44)</f>
        <v>108235.25</v>
      </c>
      <c r="I63" s="1167">
        <f>SUM(Ararat!D12:D17,Ararat!D31:D40,Ararat!D74:D76,Ararat!D44)</f>
        <v>423245</v>
      </c>
      <c r="J63" s="1167">
        <f>SUM(Ararat!E12:E17,Ararat!E31:E40,Ararat!E74:E76,Ararat!E44)</f>
        <v>423245</v>
      </c>
      <c r="K63" s="1167">
        <f>SUM(Ararat!F12:F17,Ararat!F31:F40,Ararat!F74:F76,Ararat!F44)</f>
        <v>423245</v>
      </c>
    </row>
    <row r="64" spans="1:11" x14ac:dyDescent="0.25">
      <c r="A64" s="1168" t="s">
        <v>75</v>
      </c>
      <c r="B64" s="1169"/>
      <c r="C64" s="1169"/>
      <c r="D64" s="1169"/>
      <c r="E64" s="1169"/>
      <c r="F64" s="1169"/>
      <c r="G64" s="1169"/>
      <c r="H64" s="1169"/>
      <c r="I64" s="1170"/>
      <c r="J64" s="1170"/>
      <c r="K64" s="1171"/>
    </row>
    <row r="65" spans="1:11" ht="30" customHeight="1" thickBot="1" x14ac:dyDescent="0.3">
      <c r="A65" s="1172" t="s">
        <v>1183</v>
      </c>
      <c r="B65" s="1173"/>
      <c r="C65" s="1173"/>
      <c r="D65" s="1173"/>
      <c r="E65" s="1173"/>
      <c r="F65" s="1173"/>
      <c r="G65" s="1173"/>
      <c r="H65" s="1173"/>
      <c r="I65" s="1173"/>
      <c r="J65" s="1173"/>
      <c r="K65" s="1174"/>
    </row>
    <row r="66" spans="1:11" ht="32.25" customHeight="1" thickBot="1" x14ac:dyDescent="0.3">
      <c r="A66" s="1175" t="s">
        <v>76</v>
      </c>
      <c r="B66" s="1176"/>
      <c r="C66" s="1176"/>
      <c r="D66" s="1176"/>
      <c r="E66" s="1176"/>
      <c r="F66" s="1176"/>
      <c r="G66" s="1176"/>
      <c r="H66" s="1176"/>
      <c r="I66" s="1176"/>
      <c r="J66" s="1176"/>
      <c r="K66" s="1177"/>
    </row>
    <row r="67" spans="1:11" ht="72" customHeight="1" thickBot="1" x14ac:dyDescent="0.3">
      <c r="A67" s="1178" t="s">
        <v>77</v>
      </c>
      <c r="B67" s="1179"/>
      <c r="C67" s="1180" t="s">
        <v>78</v>
      </c>
      <c r="D67" s="1181"/>
      <c r="E67" s="1181"/>
      <c r="F67" s="1181"/>
      <c r="G67" s="1181"/>
      <c r="H67" s="1181"/>
      <c r="I67" s="1181"/>
      <c r="J67" s="1181"/>
      <c r="K67" s="1182"/>
    </row>
    <row r="68" spans="1:11" ht="63" customHeight="1" thickBot="1" x14ac:dyDescent="0.3">
      <c r="A68" s="1183" t="s">
        <v>79</v>
      </c>
      <c r="B68" s="1184"/>
      <c r="C68" s="1185"/>
      <c r="D68" s="1185"/>
      <c r="E68" s="1185"/>
      <c r="F68" s="1185"/>
      <c r="G68" s="1185"/>
      <c r="H68" s="1185"/>
      <c r="I68" s="1185"/>
      <c r="J68" s="1185"/>
      <c r="K68" s="1186"/>
    </row>
    <row r="69" spans="1:11" x14ac:dyDescent="0.25">
      <c r="A69" s="1187" t="s">
        <v>80</v>
      </c>
      <c r="B69" s="1188"/>
      <c r="C69" s="1188"/>
      <c r="D69" s="1188"/>
      <c r="E69" s="1188"/>
      <c r="F69" s="1188"/>
      <c r="G69" s="1188"/>
      <c r="H69" s="1189"/>
      <c r="I69" s="1189"/>
      <c r="J69" s="1189"/>
      <c r="K69" s="1190"/>
    </row>
    <row r="70" spans="1:11" ht="15.75" customHeight="1" thickBot="1" x14ac:dyDescent="0.3">
      <c r="A70" s="1191" t="s">
        <v>1172</v>
      </c>
      <c r="B70" s="1192"/>
      <c r="C70" s="1192"/>
      <c r="D70" s="1192"/>
      <c r="E70" s="1192"/>
      <c r="F70" s="1192"/>
      <c r="G70" s="1192"/>
      <c r="H70" s="1193"/>
      <c r="I70" s="1193"/>
      <c r="J70" s="1193"/>
      <c r="K70" s="1194"/>
    </row>
    <row r="71" spans="1:11" x14ac:dyDescent="0.25">
      <c r="A71" s="1187" t="s">
        <v>81</v>
      </c>
      <c r="B71" s="1188"/>
      <c r="C71" s="1188"/>
      <c r="D71" s="1188"/>
      <c r="E71" s="1188"/>
      <c r="F71" s="1188"/>
      <c r="G71" s="1188"/>
      <c r="H71" s="1189"/>
      <c r="I71" s="1189"/>
      <c r="J71" s="1189"/>
      <c r="K71" s="1190"/>
    </row>
    <row r="72" spans="1:11" ht="16.5" customHeight="1" thickBot="1" x14ac:dyDescent="0.3">
      <c r="A72" s="1191" t="s">
        <v>1173</v>
      </c>
      <c r="B72" s="1192"/>
      <c r="C72" s="1192"/>
      <c r="D72" s="1192"/>
      <c r="E72" s="1192"/>
      <c r="F72" s="1192"/>
      <c r="G72" s="1192"/>
      <c r="H72" s="1193"/>
      <c r="I72" s="1193"/>
      <c r="J72" s="1193"/>
      <c r="K72" s="1194"/>
    </row>
    <row r="73" spans="1:11" x14ac:dyDescent="0.25">
      <c r="A73" s="681" t="s">
        <v>68</v>
      </c>
      <c r="B73" s="682"/>
      <c r="C73" s="685" t="s">
        <v>38</v>
      </c>
      <c r="D73" s="686"/>
      <c r="E73" s="686"/>
      <c r="F73" s="686"/>
      <c r="G73" s="686"/>
      <c r="H73" s="686"/>
      <c r="I73" s="686"/>
      <c r="J73" s="686"/>
      <c r="K73" s="687"/>
    </row>
    <row r="74" spans="1:11" x14ac:dyDescent="0.25">
      <c r="A74" s="683"/>
      <c r="B74" s="684"/>
      <c r="C74" s="781" t="s">
        <v>82</v>
      </c>
      <c r="D74" s="782"/>
      <c r="E74" s="782"/>
      <c r="F74" s="782"/>
      <c r="G74" s="782"/>
      <c r="H74" s="782"/>
      <c r="I74" s="782"/>
      <c r="J74" s="782"/>
      <c r="K74" s="783"/>
    </row>
    <row r="75" spans="1:11" x14ac:dyDescent="0.25">
      <c r="A75" s="1119">
        <v>1168</v>
      </c>
      <c r="B75" s="653" t="s">
        <v>1093</v>
      </c>
      <c r="C75" s="665" t="s">
        <v>72</v>
      </c>
      <c r="D75" s="666"/>
      <c r="E75" s="666"/>
      <c r="F75" s="666"/>
      <c r="G75" s="666"/>
      <c r="H75" s="666"/>
      <c r="I75" s="666"/>
      <c r="J75" s="666"/>
      <c r="K75" s="667"/>
    </row>
    <row r="76" spans="1:11" x14ac:dyDescent="0.25">
      <c r="A76" s="1119"/>
      <c r="B76" s="653"/>
      <c r="C76" s="668" t="s">
        <v>204</v>
      </c>
      <c r="D76" s="669"/>
      <c r="E76" s="669"/>
      <c r="F76" s="669"/>
      <c r="G76" s="669"/>
      <c r="H76" s="669"/>
      <c r="I76" s="669"/>
      <c r="J76" s="669"/>
      <c r="K76" s="670"/>
    </row>
    <row r="77" spans="1:11" ht="27" customHeight="1" thickBot="1" x14ac:dyDescent="0.3">
      <c r="A77" s="613" t="s">
        <v>73</v>
      </c>
      <c r="B77" s="614"/>
      <c r="C77" s="35"/>
      <c r="D77" s="529" t="s">
        <v>74</v>
      </c>
      <c r="E77" s="529" t="s">
        <v>74</v>
      </c>
      <c r="F77" s="529" t="s">
        <v>74</v>
      </c>
      <c r="G77" s="529" t="s">
        <v>74</v>
      </c>
      <c r="H77" s="37">
        <f>SUM(Ararat!C48:C50,Ararat!C71)</f>
        <v>33250</v>
      </c>
      <c r="I77" s="37">
        <f>SUM(Ararat!D48:D50,Ararat!D71)</f>
        <v>76000</v>
      </c>
      <c r="J77" s="37">
        <f>SUM(Ararat!E48:E50,Ararat!E71)</f>
        <v>76000</v>
      </c>
      <c r="K77" s="37">
        <f>SUM(Ararat!F48:F50,Ararat!F71)</f>
        <v>76000</v>
      </c>
    </row>
    <row r="78" spans="1:11" x14ac:dyDescent="0.25">
      <c r="A78" s="615" t="s">
        <v>75</v>
      </c>
      <c r="B78" s="616"/>
      <c r="C78" s="616"/>
      <c r="D78" s="616"/>
      <c r="E78" s="616"/>
      <c r="F78" s="616"/>
      <c r="G78" s="616"/>
      <c r="H78" s="616"/>
      <c r="I78" s="616"/>
      <c r="J78" s="616"/>
      <c r="K78" s="617"/>
    </row>
    <row r="79" spans="1:11" ht="17.25" thickBot="1" x14ac:dyDescent="0.3">
      <c r="A79" s="618" t="s">
        <v>406</v>
      </c>
      <c r="B79" s="619"/>
      <c r="C79" s="619"/>
      <c r="D79" s="619"/>
      <c r="E79" s="619"/>
      <c r="F79" s="619"/>
      <c r="G79" s="619"/>
      <c r="H79" s="619"/>
      <c r="I79" s="619"/>
      <c r="J79" s="619"/>
      <c r="K79" s="620"/>
    </row>
    <row r="80" spans="1:11" ht="17.25" thickBot="1" x14ac:dyDescent="0.3">
      <c r="A80" s="621" t="s">
        <v>76</v>
      </c>
      <c r="B80" s="622"/>
      <c r="C80" s="622"/>
      <c r="D80" s="622"/>
      <c r="E80" s="622"/>
      <c r="F80" s="622"/>
      <c r="G80" s="622"/>
      <c r="H80" s="622"/>
      <c r="I80" s="622"/>
      <c r="J80" s="622"/>
      <c r="K80" s="623"/>
    </row>
    <row r="81" spans="1:11" ht="81.75" customHeight="1" thickBot="1" x14ac:dyDescent="0.3">
      <c r="A81" s="624" t="s">
        <v>77</v>
      </c>
      <c r="B81" s="625"/>
      <c r="C81" s="626" t="s">
        <v>85</v>
      </c>
      <c r="D81" s="627"/>
      <c r="E81" s="627"/>
      <c r="F81" s="627"/>
      <c r="G81" s="627"/>
      <c r="H81" s="627"/>
      <c r="I81" s="627"/>
      <c r="J81" s="627"/>
      <c r="K81" s="628"/>
    </row>
    <row r="82" spans="1:11" ht="48.75" customHeight="1" thickBot="1" x14ac:dyDescent="0.3">
      <c r="A82" s="629" t="s">
        <v>79</v>
      </c>
      <c r="B82" s="630"/>
      <c r="C82" s="38"/>
      <c r="D82" s="38"/>
      <c r="E82" s="38"/>
      <c r="F82" s="38"/>
      <c r="G82" s="38"/>
      <c r="H82" s="38"/>
      <c r="I82" s="38"/>
      <c r="J82" s="38"/>
      <c r="K82" s="39"/>
    </row>
    <row r="83" spans="1:11" x14ac:dyDescent="0.25">
      <c r="A83" s="631" t="s">
        <v>80</v>
      </c>
      <c r="B83" s="632"/>
      <c r="C83" s="632"/>
      <c r="D83" s="632"/>
      <c r="E83" s="632"/>
      <c r="F83" s="632"/>
      <c r="G83" s="632"/>
      <c r="H83" s="633"/>
      <c r="I83" s="633"/>
      <c r="J83" s="633"/>
      <c r="K83" s="634"/>
    </row>
    <row r="84" spans="1:11" ht="15.75" customHeight="1" thickBot="1" x14ac:dyDescent="0.3">
      <c r="A84" s="635" t="s">
        <v>1174</v>
      </c>
      <c r="B84" s="636"/>
      <c r="C84" s="636"/>
      <c r="D84" s="636"/>
      <c r="E84" s="636"/>
      <c r="F84" s="636"/>
      <c r="G84" s="636"/>
      <c r="H84" s="637"/>
      <c r="I84" s="637"/>
      <c r="J84" s="637"/>
      <c r="K84" s="638"/>
    </row>
    <row r="85" spans="1:11" x14ac:dyDescent="0.25">
      <c r="A85" s="631" t="s">
        <v>81</v>
      </c>
      <c r="B85" s="632"/>
      <c r="C85" s="632"/>
      <c r="D85" s="632"/>
      <c r="E85" s="632"/>
      <c r="F85" s="632"/>
      <c r="G85" s="632"/>
      <c r="H85" s="633"/>
      <c r="I85" s="633"/>
      <c r="J85" s="633"/>
      <c r="K85" s="634"/>
    </row>
    <row r="86" spans="1:11" ht="15.75" customHeight="1" thickBot="1" x14ac:dyDescent="0.3">
      <c r="A86" s="635" t="s">
        <v>1175</v>
      </c>
      <c r="B86" s="636"/>
      <c r="C86" s="636"/>
      <c r="D86" s="636"/>
      <c r="E86" s="636"/>
      <c r="F86" s="636"/>
      <c r="G86" s="636"/>
      <c r="H86" s="637"/>
      <c r="I86" s="637"/>
      <c r="J86" s="637"/>
      <c r="K86" s="638"/>
    </row>
    <row r="87" spans="1:11" x14ac:dyDescent="0.3">
      <c r="A87" s="1278" t="s">
        <v>68</v>
      </c>
      <c r="B87" s="1279"/>
      <c r="C87" s="1280" t="s">
        <v>38</v>
      </c>
      <c r="D87" s="1209"/>
      <c r="E87" s="1209"/>
      <c r="F87" s="1209"/>
      <c r="G87" s="1209"/>
      <c r="H87" s="1281"/>
      <c r="I87" s="1209"/>
      <c r="J87" s="1209"/>
      <c r="K87" s="1282"/>
    </row>
    <row r="88" spans="1:11" x14ac:dyDescent="0.3">
      <c r="A88" s="1206"/>
      <c r="B88" s="1207"/>
      <c r="C88" s="1211" t="s">
        <v>128</v>
      </c>
      <c r="D88" s="1197"/>
      <c r="E88" s="1197"/>
      <c r="F88" s="1197"/>
      <c r="G88" s="1212"/>
      <c r="H88" s="1212"/>
      <c r="I88" s="1212"/>
      <c r="J88" s="1212"/>
      <c r="K88" s="1213"/>
    </row>
    <row r="89" spans="1:11" ht="17.25" thickBot="1" x14ac:dyDescent="0.35">
      <c r="A89" s="1214"/>
      <c r="B89" s="1215"/>
      <c r="C89" s="1208" t="s">
        <v>89</v>
      </c>
      <c r="D89" s="1209"/>
      <c r="E89" s="1209"/>
      <c r="F89" s="1209"/>
      <c r="G89" s="1216"/>
      <c r="H89" s="1216"/>
      <c r="I89" s="1216"/>
      <c r="J89" s="1216"/>
      <c r="K89" s="1210"/>
    </row>
    <row r="90" spans="1:11" ht="26.25" customHeight="1" thickBot="1" x14ac:dyDescent="0.35">
      <c r="A90" s="1283">
        <v>1150</v>
      </c>
      <c r="B90" s="1284" t="s">
        <v>84</v>
      </c>
      <c r="C90" s="1122" t="s">
        <v>129</v>
      </c>
      <c r="D90" s="1123"/>
      <c r="E90" s="1123"/>
      <c r="F90" s="1123"/>
      <c r="G90" s="1123"/>
      <c r="H90" s="1123"/>
      <c r="I90" s="1123"/>
      <c r="J90" s="1123"/>
      <c r="K90" s="1124"/>
    </row>
    <row r="91" spans="1:11" ht="32.25" customHeight="1" thickBot="1" x14ac:dyDescent="0.35">
      <c r="A91" s="1285" t="s">
        <v>123</v>
      </c>
      <c r="B91" s="1285"/>
      <c r="C91" s="1286"/>
      <c r="D91" s="430" t="s">
        <v>74</v>
      </c>
      <c r="E91" s="430" t="s">
        <v>74</v>
      </c>
      <c r="F91" s="430" t="s">
        <v>74</v>
      </c>
      <c r="G91" s="430" t="s">
        <v>74</v>
      </c>
      <c r="H91" s="1">
        <f>SUM(Ararat!C46:C47,Ararat!C26:C27)</f>
        <v>4511</v>
      </c>
      <c r="I91" s="1">
        <f>SUM(Ararat!D46:D47,Ararat!D26:D27)</f>
        <v>15011</v>
      </c>
      <c r="J91" s="1">
        <f>SUM(Ararat!E46:E47,Ararat!E26:E27)</f>
        <v>15011</v>
      </c>
      <c r="K91" s="1">
        <f>SUM(Ararat!F46:F47,Ararat!F26:F27)</f>
        <v>15011</v>
      </c>
    </row>
    <row r="92" spans="1:11" ht="17.25" thickBot="1" x14ac:dyDescent="0.35">
      <c r="A92" s="1287" t="s">
        <v>75</v>
      </c>
      <c r="B92" s="1288"/>
      <c r="C92" s="1227"/>
      <c r="D92" s="1227"/>
      <c r="E92" s="1227"/>
      <c r="F92" s="1227"/>
      <c r="G92" s="1227"/>
      <c r="H92" s="1227"/>
      <c r="I92" s="1227"/>
      <c r="J92" s="1227"/>
      <c r="K92" s="1228"/>
    </row>
    <row r="93" spans="1:11" ht="33.75" customHeight="1" thickBot="1" x14ac:dyDescent="0.35">
      <c r="A93" s="1222" t="s">
        <v>732</v>
      </c>
      <c r="B93" s="1224"/>
      <c r="C93" s="1224"/>
      <c r="D93" s="1224"/>
      <c r="E93" s="1224"/>
      <c r="F93" s="1224"/>
      <c r="G93" s="1224"/>
      <c r="H93" s="1224"/>
      <c r="I93" s="1224"/>
      <c r="J93" s="1224"/>
      <c r="K93" s="1223"/>
    </row>
    <row r="94" spans="1:11" ht="30" customHeight="1" thickBot="1" x14ac:dyDescent="0.35">
      <c r="A94" s="1289" t="s">
        <v>76</v>
      </c>
      <c r="B94" s="1290"/>
      <c r="C94" s="1290"/>
      <c r="D94" s="1290"/>
      <c r="E94" s="1290"/>
      <c r="F94" s="1290"/>
      <c r="G94" s="1290"/>
      <c r="H94" s="1290"/>
      <c r="I94" s="1290"/>
      <c r="J94" s="1290"/>
      <c r="K94" s="1291"/>
    </row>
    <row r="95" spans="1:11" ht="66" customHeight="1" thickBot="1" x14ac:dyDescent="0.35">
      <c r="A95" s="1226" t="s">
        <v>77</v>
      </c>
      <c r="B95" s="1228"/>
      <c r="C95" s="1222" t="s">
        <v>124</v>
      </c>
      <c r="D95" s="1224"/>
      <c r="E95" s="1224"/>
      <c r="F95" s="1224"/>
      <c r="G95" s="1224"/>
      <c r="H95" s="1224"/>
      <c r="I95" s="1224"/>
      <c r="J95" s="1224"/>
      <c r="K95" s="1223"/>
    </row>
    <row r="96" spans="1:11" ht="57.75" customHeight="1" thickBot="1" x14ac:dyDescent="0.35">
      <c r="A96" s="1226" t="s">
        <v>79</v>
      </c>
      <c r="B96" s="1228"/>
      <c r="C96" s="1292"/>
      <c r="D96" s="1292"/>
      <c r="E96" s="1292"/>
      <c r="F96" s="1292"/>
      <c r="G96" s="1292"/>
      <c r="H96" s="1292"/>
      <c r="I96" s="1292"/>
      <c r="J96" s="1292"/>
      <c r="K96" s="1292"/>
    </row>
    <row r="97" spans="1:11" ht="22.5" customHeight="1" thickBot="1" x14ac:dyDescent="0.35">
      <c r="A97" s="1226" t="s">
        <v>80</v>
      </c>
      <c r="B97" s="1227"/>
      <c r="C97" s="1227"/>
      <c r="D97" s="1227"/>
      <c r="E97" s="1227"/>
      <c r="F97" s="1227"/>
      <c r="G97" s="1227"/>
      <c r="H97" s="1227"/>
      <c r="I97" s="1227"/>
      <c r="J97" s="1227"/>
      <c r="K97" s="1228"/>
    </row>
    <row r="98" spans="1:11" ht="22.5" customHeight="1" thickBot="1" x14ac:dyDescent="0.3">
      <c r="A98" s="635" t="s">
        <v>1180</v>
      </c>
      <c r="B98" s="636"/>
      <c r="C98" s="636"/>
      <c r="D98" s="636"/>
      <c r="E98" s="636"/>
      <c r="F98" s="636"/>
      <c r="G98" s="636"/>
      <c r="H98" s="637"/>
      <c r="I98" s="637"/>
      <c r="J98" s="637"/>
      <c r="K98" s="638"/>
    </row>
    <row r="99" spans="1:11" ht="18.75" customHeight="1" thickBot="1" x14ac:dyDescent="0.35">
      <c r="A99" s="1226" t="s">
        <v>81</v>
      </c>
      <c r="B99" s="1227"/>
      <c r="C99" s="1227"/>
      <c r="D99" s="1227"/>
      <c r="E99" s="1227"/>
      <c r="F99" s="1227"/>
      <c r="G99" s="1227"/>
      <c r="H99" s="1227"/>
      <c r="I99" s="1227"/>
      <c r="J99" s="1227"/>
      <c r="K99" s="1228"/>
    </row>
    <row r="100" spans="1:11" ht="21.75" customHeight="1" thickBot="1" x14ac:dyDescent="0.35">
      <c r="A100" s="1222" t="s">
        <v>1181</v>
      </c>
      <c r="B100" s="1224"/>
      <c r="C100" s="1224"/>
      <c r="D100" s="1224"/>
      <c r="E100" s="1224"/>
      <c r="F100" s="1224"/>
      <c r="G100" s="1224"/>
      <c r="H100" s="1224"/>
      <c r="I100" s="1224"/>
      <c r="J100" s="1224"/>
      <c r="K100" s="1223"/>
    </row>
    <row r="101" spans="1:11" ht="17.25" thickBot="1" x14ac:dyDescent="0.3"/>
    <row r="102" spans="1:11" x14ac:dyDescent="0.3">
      <c r="A102" s="1218" t="s">
        <v>130</v>
      </c>
      <c r="B102" s="1271"/>
      <c r="C102" s="1271"/>
      <c r="D102" s="1271"/>
      <c r="E102" s="1271"/>
      <c r="F102" s="1271"/>
      <c r="G102" s="1271"/>
      <c r="H102" s="1271"/>
      <c r="I102" s="1271"/>
      <c r="J102" s="1271"/>
      <c r="K102" s="1219"/>
    </row>
    <row r="103" spans="1:11" ht="17.25" thickBot="1" x14ac:dyDescent="0.35">
      <c r="A103" s="1122" t="s">
        <v>131</v>
      </c>
      <c r="B103" s="1123"/>
      <c r="C103" s="1123"/>
      <c r="D103" s="1197"/>
      <c r="E103" s="1197"/>
      <c r="F103" s="1197"/>
      <c r="G103" s="1197"/>
      <c r="H103" s="1197"/>
      <c r="I103" s="1197"/>
      <c r="J103" s="1197"/>
      <c r="K103" s="1213"/>
    </row>
    <row r="104" spans="1:11" ht="33" customHeight="1" x14ac:dyDescent="0.25">
      <c r="A104" s="1272" t="s">
        <v>65</v>
      </c>
      <c r="B104" s="1273"/>
      <c r="C104" s="1273"/>
      <c r="D104" s="728" t="s">
        <v>41</v>
      </c>
      <c r="E104" s="728"/>
      <c r="F104" s="728"/>
      <c r="G104" s="728"/>
      <c r="H104" s="728"/>
      <c r="I104" s="728"/>
      <c r="J104" s="728"/>
      <c r="K104" s="728"/>
    </row>
    <row r="105" spans="1:11" ht="27" customHeight="1" x14ac:dyDescent="0.25">
      <c r="A105" s="1274"/>
      <c r="B105" s="1201"/>
      <c r="C105" s="1201"/>
      <c r="D105" s="1202" t="s">
        <v>132</v>
      </c>
      <c r="E105" s="1202"/>
      <c r="F105" s="1202"/>
      <c r="G105" s="1202"/>
      <c r="H105" s="1202" t="s">
        <v>133</v>
      </c>
      <c r="I105" s="1202"/>
      <c r="J105" s="1202"/>
      <c r="K105" s="1202"/>
    </row>
    <row r="106" spans="1:11" ht="33.75" thickBot="1" x14ac:dyDescent="0.3">
      <c r="A106" s="1275"/>
      <c r="B106" s="1276"/>
      <c r="C106" s="1277"/>
      <c r="D106" s="23" t="s">
        <v>458</v>
      </c>
      <c r="E106" s="23" t="s">
        <v>16</v>
      </c>
      <c r="F106" s="23" t="s">
        <v>17</v>
      </c>
      <c r="G106" s="23" t="s">
        <v>7</v>
      </c>
      <c r="H106" s="23" t="s">
        <v>458</v>
      </c>
      <c r="I106" s="23" t="s">
        <v>16</v>
      </c>
      <c r="J106" s="23" t="s">
        <v>17</v>
      </c>
      <c r="K106" s="23" t="s">
        <v>7</v>
      </c>
    </row>
    <row r="107" spans="1:11" x14ac:dyDescent="0.3">
      <c r="A107" s="1278" t="s">
        <v>68</v>
      </c>
      <c r="B107" s="1279"/>
      <c r="C107" s="1280" t="s">
        <v>38</v>
      </c>
      <c r="D107" s="1281"/>
      <c r="E107" s="1281"/>
      <c r="F107" s="1281"/>
      <c r="G107" s="1281"/>
      <c r="H107" s="1281"/>
      <c r="I107" s="1281"/>
      <c r="J107" s="1281"/>
      <c r="K107" s="1282"/>
    </row>
    <row r="108" spans="1:11" x14ac:dyDescent="0.3">
      <c r="A108" s="1206"/>
      <c r="B108" s="1207"/>
      <c r="C108" s="1211" t="s">
        <v>88</v>
      </c>
      <c r="D108" s="1197"/>
      <c r="E108" s="1197"/>
      <c r="F108" s="1197"/>
      <c r="G108" s="1212"/>
      <c r="H108" s="1212"/>
      <c r="I108" s="1212"/>
      <c r="J108" s="1212"/>
      <c r="K108" s="1213"/>
    </row>
    <row r="109" spans="1:11" ht="17.25" thickBot="1" x14ac:dyDescent="0.35">
      <c r="A109" s="1214"/>
      <c r="B109" s="1215"/>
      <c r="C109" s="1208" t="s">
        <v>89</v>
      </c>
      <c r="D109" s="1209"/>
      <c r="E109" s="1209"/>
      <c r="F109" s="1209"/>
      <c r="G109" s="1216"/>
      <c r="H109" s="1216"/>
      <c r="I109" s="1216"/>
      <c r="J109" s="1216"/>
      <c r="K109" s="1210"/>
    </row>
    <row r="110" spans="1:11" ht="23.25" customHeight="1" thickBot="1" x14ac:dyDescent="0.35">
      <c r="A110" s="1217">
        <v>1098</v>
      </c>
      <c r="B110" s="430" t="s">
        <v>1089</v>
      </c>
      <c r="C110" s="1122" t="s">
        <v>147</v>
      </c>
      <c r="D110" s="1123"/>
      <c r="E110" s="1123"/>
      <c r="F110" s="1123"/>
      <c r="G110" s="1123"/>
      <c r="H110" s="1123"/>
      <c r="I110" s="1123"/>
      <c r="J110" s="1123"/>
      <c r="K110" s="1124"/>
    </row>
    <row r="111" spans="1:11" ht="66.75" thickBot="1" x14ac:dyDescent="0.35">
      <c r="A111" s="1218" t="s">
        <v>92</v>
      </c>
      <c r="B111" s="1219"/>
      <c r="C111" s="1220" t="s">
        <v>93</v>
      </c>
      <c r="D111" s="1221">
        <v>2</v>
      </c>
      <c r="E111" s="1221">
        <v>2</v>
      </c>
      <c r="F111" s="1221">
        <v>2</v>
      </c>
      <c r="G111" s="1221">
        <v>2</v>
      </c>
      <c r="H111" s="430"/>
      <c r="I111" s="430"/>
      <c r="J111" s="430"/>
      <c r="K111" s="430"/>
    </row>
    <row r="112" spans="1:11" ht="50.25" thickBot="1" x14ac:dyDescent="0.35">
      <c r="A112" s="1122"/>
      <c r="B112" s="1124"/>
      <c r="C112" s="1220" t="s">
        <v>94</v>
      </c>
      <c r="D112" s="1221">
        <v>350</v>
      </c>
      <c r="E112" s="1221">
        <v>1400</v>
      </c>
      <c r="F112" s="1221">
        <v>1900</v>
      </c>
      <c r="G112" s="1221">
        <v>1900</v>
      </c>
      <c r="H112" s="430"/>
      <c r="I112" s="430"/>
      <c r="J112" s="430"/>
      <c r="K112" s="430"/>
    </row>
    <row r="113" spans="1:11" ht="17.25" thickBot="1" x14ac:dyDescent="0.35">
      <c r="A113" s="1222" t="s">
        <v>95</v>
      </c>
      <c r="B113" s="1223"/>
      <c r="C113" s="1220"/>
      <c r="D113" s="1220"/>
      <c r="E113" s="1220"/>
      <c r="F113" s="1220"/>
      <c r="G113" s="430"/>
      <c r="H113" s="430"/>
      <c r="I113" s="430"/>
      <c r="J113" s="430"/>
      <c r="K113" s="430"/>
    </row>
    <row r="114" spans="1:11" ht="53.25" customHeight="1" thickBot="1" x14ac:dyDescent="0.35">
      <c r="A114" s="1222" t="s">
        <v>96</v>
      </c>
      <c r="B114" s="1224"/>
      <c r="C114" s="1223"/>
      <c r="D114" s="1220"/>
      <c r="E114" s="1220"/>
      <c r="F114" s="1220"/>
      <c r="G114" s="430"/>
      <c r="H114" s="47">
        <f>SUM(Ararat!C51:C52)</f>
        <v>11500</v>
      </c>
      <c r="I114" s="47">
        <f>SUM(Ararat!D51:D52)</f>
        <v>46000</v>
      </c>
      <c r="J114" s="47">
        <f>SUM(Ararat!E51:E52)</f>
        <v>46000</v>
      </c>
      <c r="K114" s="47">
        <f>SUM(Ararat!F51:F52)</f>
        <v>46000</v>
      </c>
    </row>
    <row r="115" spans="1:11" ht="50.25" customHeight="1" thickBot="1" x14ac:dyDescent="0.35">
      <c r="A115" s="1222" t="s">
        <v>97</v>
      </c>
      <c r="B115" s="1223"/>
      <c r="C115" s="47">
        <f>K114</f>
        <v>46000</v>
      </c>
      <c r="D115" s="1225"/>
      <c r="E115" s="1225"/>
      <c r="F115" s="1225"/>
      <c r="G115" s="430"/>
      <c r="H115" s="430"/>
      <c r="I115" s="430"/>
      <c r="J115" s="430"/>
      <c r="K115" s="430"/>
    </row>
    <row r="116" spans="1:11" ht="84" customHeight="1" thickBot="1" x14ac:dyDescent="0.35">
      <c r="A116" s="1222" t="s">
        <v>98</v>
      </c>
      <c r="B116" s="1223"/>
      <c r="C116" s="1220"/>
      <c r="D116" s="1220"/>
      <c r="E116" s="1220"/>
      <c r="F116" s="1220"/>
      <c r="G116" s="430"/>
      <c r="H116" s="430"/>
      <c r="I116" s="430"/>
      <c r="J116" s="430"/>
      <c r="K116" s="430"/>
    </row>
    <row r="117" spans="1:11" ht="17.25" thickBot="1" x14ac:dyDescent="0.35">
      <c r="A117" s="1226" t="s">
        <v>80</v>
      </c>
      <c r="B117" s="1227"/>
      <c r="C117" s="1227"/>
      <c r="D117" s="1227"/>
      <c r="E117" s="1227"/>
      <c r="F117" s="1227"/>
      <c r="G117" s="1227"/>
      <c r="H117" s="1227"/>
      <c r="I117" s="1227"/>
      <c r="J117" s="1227"/>
      <c r="K117" s="1228"/>
    </row>
    <row r="118" spans="1:11" ht="15.75" customHeight="1" thickBot="1" x14ac:dyDescent="0.35">
      <c r="A118" s="1222" t="s">
        <v>1178</v>
      </c>
      <c r="B118" s="1224"/>
      <c r="C118" s="1224"/>
      <c r="D118" s="1224"/>
      <c r="E118" s="1224"/>
      <c r="F118" s="1224"/>
      <c r="G118" s="1224"/>
      <c r="H118" s="1224"/>
      <c r="I118" s="1224"/>
      <c r="J118" s="1224"/>
      <c r="K118" s="1223"/>
    </row>
    <row r="119" spans="1:11" ht="16.5" customHeight="1" thickBot="1" x14ac:dyDescent="0.35">
      <c r="A119" s="1226" t="s">
        <v>81</v>
      </c>
      <c r="B119" s="1227"/>
      <c r="C119" s="1227"/>
      <c r="D119" s="1227"/>
      <c r="E119" s="1227"/>
      <c r="F119" s="1227"/>
      <c r="G119" s="1227"/>
      <c r="H119" s="1227"/>
      <c r="I119" s="1227"/>
      <c r="J119" s="1227"/>
      <c r="K119" s="1228"/>
    </row>
    <row r="120" spans="1:11" ht="15.75" customHeight="1" thickBot="1" x14ac:dyDescent="0.35">
      <c r="A120" s="1222" t="s">
        <v>1179</v>
      </c>
      <c r="B120" s="1224"/>
      <c r="C120" s="1224"/>
      <c r="D120" s="1224"/>
      <c r="E120" s="1224"/>
      <c r="F120" s="1224"/>
      <c r="G120" s="1224"/>
      <c r="H120" s="1224"/>
      <c r="I120" s="1224"/>
      <c r="J120" s="1224"/>
      <c r="K120" s="1223"/>
    </row>
    <row r="121" spans="1:11" x14ac:dyDescent="0.3">
      <c r="A121" s="1278" t="s">
        <v>68</v>
      </c>
      <c r="B121" s="1279"/>
      <c r="C121" s="1280" t="s">
        <v>38</v>
      </c>
      <c r="D121" s="1281"/>
      <c r="E121" s="1281"/>
      <c r="F121" s="1281"/>
      <c r="G121" s="1281"/>
      <c r="H121" s="1281"/>
      <c r="I121" s="1281"/>
      <c r="J121" s="1281"/>
      <c r="K121" s="1282"/>
    </row>
    <row r="122" spans="1:11" x14ac:dyDescent="0.3">
      <c r="A122" s="1206"/>
      <c r="B122" s="1207"/>
      <c r="C122" s="1211" t="s">
        <v>134</v>
      </c>
      <c r="D122" s="1197"/>
      <c r="E122" s="1197"/>
      <c r="F122" s="1197"/>
      <c r="G122" s="1212"/>
      <c r="H122" s="1212"/>
      <c r="I122" s="1212"/>
      <c r="J122" s="1212"/>
      <c r="K122" s="1213"/>
    </row>
    <row r="123" spans="1:11" ht="17.25" thickBot="1" x14ac:dyDescent="0.35">
      <c r="A123" s="1214"/>
      <c r="B123" s="1215"/>
      <c r="C123" s="1208" t="s">
        <v>89</v>
      </c>
      <c r="D123" s="1209"/>
      <c r="E123" s="1209"/>
      <c r="F123" s="1209"/>
      <c r="G123" s="1216"/>
      <c r="H123" s="1216"/>
      <c r="I123" s="1216"/>
      <c r="J123" s="1216"/>
      <c r="K123" s="1210"/>
    </row>
    <row r="124" spans="1:11" ht="17.25" thickBot="1" x14ac:dyDescent="0.35">
      <c r="A124" s="1217">
        <v>1047</v>
      </c>
      <c r="B124" s="430" t="s">
        <v>1094</v>
      </c>
      <c r="C124" s="1122" t="s">
        <v>135</v>
      </c>
      <c r="D124" s="1123"/>
      <c r="E124" s="1123"/>
      <c r="F124" s="1123"/>
      <c r="G124" s="1123"/>
      <c r="H124" s="1123"/>
      <c r="I124" s="1123"/>
      <c r="J124" s="1123"/>
      <c r="K124" s="1124"/>
    </row>
    <row r="125" spans="1:11" ht="49.5" customHeight="1" thickBot="1" x14ac:dyDescent="0.35">
      <c r="A125" s="1222" t="s">
        <v>92</v>
      </c>
      <c r="B125" s="1223"/>
      <c r="C125" s="1220" t="s">
        <v>410</v>
      </c>
      <c r="D125" s="1221">
        <v>0</v>
      </c>
      <c r="E125" s="1221">
        <v>6050</v>
      </c>
      <c r="F125" s="1221">
        <v>9050</v>
      </c>
      <c r="G125" s="1221">
        <v>9050</v>
      </c>
      <c r="H125" s="430"/>
      <c r="I125" s="430"/>
      <c r="J125" s="430"/>
      <c r="K125" s="430"/>
    </row>
    <row r="126" spans="1:11" ht="17.25" thickBot="1" x14ac:dyDescent="0.35">
      <c r="A126" s="1222" t="s">
        <v>95</v>
      </c>
      <c r="B126" s="1223"/>
      <c r="C126" s="1220"/>
      <c r="D126" s="1220"/>
      <c r="E126" s="1220"/>
      <c r="F126" s="1220"/>
      <c r="G126" s="430"/>
      <c r="H126" s="430"/>
      <c r="I126" s="430"/>
      <c r="J126" s="430"/>
      <c r="K126" s="430"/>
    </row>
    <row r="127" spans="1:11" ht="62.25" customHeight="1" thickBot="1" x14ac:dyDescent="0.35">
      <c r="A127" s="1222" t="s">
        <v>96</v>
      </c>
      <c r="B127" s="1224"/>
      <c r="C127" s="1223"/>
      <c r="D127" s="1220"/>
      <c r="E127" s="1220"/>
      <c r="F127" s="1220"/>
      <c r="G127" s="430"/>
      <c r="H127" s="83">
        <f>SUM(Ararat!C54:C58)</f>
        <v>21834</v>
      </c>
      <c r="I127" s="83">
        <f>SUM(Ararat!D54:D58)</f>
        <v>87336</v>
      </c>
      <c r="J127" s="83">
        <f>SUM(Ararat!E54:E58)</f>
        <v>87336</v>
      </c>
      <c r="K127" s="83">
        <f>SUM(Ararat!F54:F58)</f>
        <v>87336</v>
      </c>
    </row>
    <row r="128" spans="1:11" ht="36" customHeight="1" thickBot="1" x14ac:dyDescent="0.35">
      <c r="A128" s="1222" t="s">
        <v>97</v>
      </c>
      <c r="B128" s="1223"/>
      <c r="C128" s="83">
        <f>K127</f>
        <v>87336</v>
      </c>
      <c r="D128" s="83"/>
      <c r="E128" s="83"/>
      <c r="F128" s="83"/>
      <c r="G128" s="430"/>
      <c r="H128" s="430"/>
      <c r="I128" s="430"/>
      <c r="J128" s="430"/>
      <c r="K128" s="430"/>
    </row>
    <row r="129" spans="1:11" ht="90.75" customHeight="1" thickBot="1" x14ac:dyDescent="0.35">
      <c r="A129" s="1222" t="s">
        <v>98</v>
      </c>
      <c r="B129" s="1223"/>
      <c r="C129" s="1220"/>
      <c r="D129" s="1220"/>
      <c r="E129" s="1220"/>
      <c r="F129" s="1220"/>
      <c r="G129" s="430"/>
      <c r="H129" s="430"/>
      <c r="I129" s="430"/>
      <c r="J129" s="430"/>
      <c r="K129" s="430"/>
    </row>
    <row r="130" spans="1:11" x14ac:dyDescent="0.3">
      <c r="A130" s="1229" t="s">
        <v>80</v>
      </c>
      <c r="B130" s="1230"/>
      <c r="C130" s="1230"/>
      <c r="D130" s="1230"/>
      <c r="E130" s="1230"/>
      <c r="F130" s="1230"/>
      <c r="G130" s="1230"/>
      <c r="H130" s="1230"/>
      <c r="I130" s="1230"/>
      <c r="J130" s="1230"/>
      <c r="K130" s="1231"/>
    </row>
    <row r="131" spans="1:11" ht="15.75" customHeight="1" thickBot="1" x14ac:dyDescent="0.35">
      <c r="A131" s="1122" t="s">
        <v>1176</v>
      </c>
      <c r="B131" s="1123"/>
      <c r="C131" s="1123"/>
      <c r="D131" s="1123"/>
      <c r="E131" s="1123"/>
      <c r="F131" s="1123"/>
      <c r="G131" s="1123"/>
      <c r="H131" s="1123"/>
      <c r="I131" s="1123"/>
      <c r="J131" s="1123"/>
      <c r="K131" s="1124"/>
    </row>
    <row r="132" spans="1:11" x14ac:dyDescent="0.3">
      <c r="A132" s="1229" t="s">
        <v>81</v>
      </c>
      <c r="B132" s="1230"/>
      <c r="C132" s="1230"/>
      <c r="D132" s="1230"/>
      <c r="E132" s="1230"/>
      <c r="F132" s="1230"/>
      <c r="G132" s="1230"/>
      <c r="H132" s="1230"/>
      <c r="I132" s="1230"/>
      <c r="J132" s="1230"/>
      <c r="K132" s="1231"/>
    </row>
    <row r="133" spans="1:11" ht="21.75" customHeight="1" thickBot="1" x14ac:dyDescent="0.35">
      <c r="A133" s="1122" t="s">
        <v>1177</v>
      </c>
      <c r="B133" s="1123"/>
      <c r="C133" s="1123"/>
      <c r="D133" s="1123"/>
      <c r="E133" s="1123"/>
      <c r="F133" s="1123"/>
      <c r="G133" s="1123"/>
      <c r="H133" s="1123"/>
      <c r="I133" s="1123"/>
      <c r="J133" s="1123"/>
      <c r="K133" s="1124"/>
    </row>
    <row r="134" spans="1:11" x14ac:dyDescent="0.3">
      <c r="A134" s="1278" t="s">
        <v>68</v>
      </c>
      <c r="B134" s="1279"/>
      <c r="C134" s="1280" t="s">
        <v>38</v>
      </c>
      <c r="D134" s="1281"/>
      <c r="E134" s="1281"/>
      <c r="F134" s="1281"/>
      <c r="G134" s="1281"/>
      <c r="H134" s="1281"/>
      <c r="I134" s="1281"/>
      <c r="J134" s="1281"/>
      <c r="K134" s="1282"/>
    </row>
    <row r="135" spans="1:11" x14ac:dyDescent="0.3">
      <c r="A135" s="1206"/>
      <c r="B135" s="1207"/>
      <c r="C135" s="1211" t="s">
        <v>137</v>
      </c>
      <c r="D135" s="1197"/>
      <c r="E135" s="1197"/>
      <c r="F135" s="1197"/>
      <c r="G135" s="1212"/>
      <c r="H135" s="1212"/>
      <c r="I135" s="1212"/>
      <c r="J135" s="1212"/>
      <c r="K135" s="1213"/>
    </row>
    <row r="136" spans="1:11" ht="17.25" thickBot="1" x14ac:dyDescent="0.35">
      <c r="A136" s="1214"/>
      <c r="B136" s="1215"/>
      <c r="C136" s="1208" t="s">
        <v>89</v>
      </c>
      <c r="D136" s="1209"/>
      <c r="E136" s="1209"/>
      <c r="F136" s="1209"/>
      <c r="G136" s="1216"/>
      <c r="H136" s="1216"/>
      <c r="I136" s="1216"/>
      <c r="J136" s="1216"/>
      <c r="K136" s="1210"/>
    </row>
    <row r="137" spans="1:11" ht="17.25" thickBot="1" x14ac:dyDescent="0.35">
      <c r="A137" s="1217">
        <v>1047</v>
      </c>
      <c r="B137" s="430" t="s">
        <v>1095</v>
      </c>
      <c r="C137" s="1122" t="s">
        <v>137</v>
      </c>
      <c r="D137" s="1123"/>
      <c r="E137" s="1123"/>
      <c r="F137" s="1123"/>
      <c r="G137" s="1123"/>
      <c r="H137" s="1123"/>
      <c r="I137" s="1123"/>
      <c r="J137" s="1123"/>
      <c r="K137" s="1124"/>
    </row>
    <row r="138" spans="1:11" ht="33.75" thickBot="1" x14ac:dyDescent="0.35">
      <c r="A138" s="1222" t="s">
        <v>92</v>
      </c>
      <c r="B138" s="1223"/>
      <c r="C138" s="1220" t="s">
        <v>138</v>
      </c>
      <c r="D138" s="430">
        <v>0.4</v>
      </c>
      <c r="E138" s="430">
        <v>5.21</v>
      </c>
      <c r="F138" s="430">
        <v>5.21</v>
      </c>
      <c r="G138" s="430">
        <v>5.21</v>
      </c>
      <c r="H138" s="430"/>
      <c r="I138" s="430"/>
      <c r="J138" s="430"/>
      <c r="K138" s="430"/>
    </row>
    <row r="139" spans="1:11" ht="17.25" thickBot="1" x14ac:dyDescent="0.35">
      <c r="A139" s="1222" t="s">
        <v>95</v>
      </c>
      <c r="B139" s="1223"/>
      <c r="C139" s="1220"/>
      <c r="D139" s="1220"/>
      <c r="E139" s="1220"/>
      <c r="F139" s="1220"/>
      <c r="G139" s="430"/>
      <c r="H139" s="430"/>
      <c r="I139" s="430"/>
      <c r="J139" s="430"/>
      <c r="K139" s="430"/>
    </row>
    <row r="140" spans="1:11" ht="58.5" customHeight="1" thickBot="1" x14ac:dyDescent="0.35">
      <c r="A140" s="1222" t="s">
        <v>96</v>
      </c>
      <c r="B140" s="1224"/>
      <c r="C140" s="1223"/>
      <c r="D140" s="1220"/>
      <c r="E140" s="1220"/>
      <c r="F140" s="1220"/>
      <c r="G140" s="430"/>
      <c r="H140" s="47">
        <f>SUM(Ararat!C22:C25,Ararat!C28)</f>
        <v>15000</v>
      </c>
      <c r="I140" s="47">
        <f>SUM(Ararat!D22:D25,Ararat!D28)</f>
        <v>49000</v>
      </c>
      <c r="J140" s="47">
        <f>SUM(Ararat!E22:E25,Ararat!E28)</f>
        <v>53000</v>
      </c>
      <c r="K140" s="47">
        <f>SUM(Ararat!F22:F25,Ararat!F28)</f>
        <v>53000</v>
      </c>
    </row>
    <row r="141" spans="1:11" ht="33" customHeight="1" thickBot="1" x14ac:dyDescent="0.35">
      <c r="A141" s="1222" t="s">
        <v>97</v>
      </c>
      <c r="B141" s="1223"/>
      <c r="C141" s="47">
        <f>K140</f>
        <v>53000</v>
      </c>
      <c r="D141" s="47"/>
      <c r="E141" s="47"/>
      <c r="F141" s="47"/>
      <c r="G141" s="430"/>
      <c r="H141" s="430"/>
      <c r="I141" s="430"/>
      <c r="J141" s="430"/>
      <c r="K141" s="430"/>
    </row>
    <row r="142" spans="1:11" ht="96.75" customHeight="1" thickBot="1" x14ac:dyDescent="0.35">
      <c r="A142" s="1222" t="s">
        <v>98</v>
      </c>
      <c r="B142" s="1223"/>
      <c r="C142" s="1220"/>
      <c r="D142" s="1220"/>
      <c r="E142" s="1220"/>
      <c r="F142" s="1220"/>
      <c r="G142" s="430"/>
      <c r="H142" s="430"/>
      <c r="I142" s="430"/>
      <c r="J142" s="430"/>
      <c r="K142" s="430"/>
    </row>
    <row r="143" spans="1:11" x14ac:dyDescent="0.3">
      <c r="A143" s="1229" t="s">
        <v>80</v>
      </c>
      <c r="B143" s="1230"/>
      <c r="C143" s="1230"/>
      <c r="D143" s="1230"/>
      <c r="E143" s="1230"/>
      <c r="F143" s="1230"/>
      <c r="G143" s="1230"/>
      <c r="H143" s="1230"/>
      <c r="I143" s="1230"/>
      <c r="J143" s="1230"/>
      <c r="K143" s="1231"/>
    </row>
    <row r="144" spans="1:11" ht="15.75" customHeight="1" thickBot="1" x14ac:dyDescent="0.35">
      <c r="A144" s="1122" t="s">
        <v>1176</v>
      </c>
      <c r="B144" s="1123"/>
      <c r="C144" s="1123"/>
      <c r="D144" s="1123"/>
      <c r="E144" s="1123"/>
      <c r="F144" s="1123"/>
      <c r="G144" s="1123"/>
      <c r="H144" s="1123"/>
      <c r="I144" s="1123"/>
      <c r="J144" s="1123"/>
      <c r="K144" s="1124"/>
    </row>
    <row r="145" spans="1:11" x14ac:dyDescent="0.3">
      <c r="A145" s="1229" t="s">
        <v>81</v>
      </c>
      <c r="B145" s="1230"/>
      <c r="C145" s="1230"/>
      <c r="D145" s="1230"/>
      <c r="E145" s="1230"/>
      <c r="F145" s="1230"/>
      <c r="G145" s="1230"/>
      <c r="H145" s="1230"/>
      <c r="I145" s="1230"/>
      <c r="J145" s="1230"/>
      <c r="K145" s="1231"/>
    </row>
    <row r="146" spans="1:11" ht="15.75" customHeight="1" thickBot="1" x14ac:dyDescent="0.35">
      <c r="A146" s="1122" t="s">
        <v>1177</v>
      </c>
      <c r="B146" s="1123"/>
      <c r="C146" s="1123"/>
      <c r="D146" s="1123"/>
      <c r="E146" s="1123"/>
      <c r="F146" s="1123"/>
      <c r="G146" s="1123"/>
      <c r="H146" s="1123"/>
      <c r="I146" s="1123"/>
      <c r="J146" s="1123"/>
      <c r="K146" s="1124"/>
    </row>
    <row r="147" spans="1:11" x14ac:dyDescent="0.25">
      <c r="A147" s="1145" t="s">
        <v>68</v>
      </c>
      <c r="B147" s="1146"/>
      <c r="C147" s="1147" t="s">
        <v>38</v>
      </c>
      <c r="D147" s="1148"/>
      <c r="E147" s="1148"/>
      <c r="F147" s="1148"/>
      <c r="G147" s="1148"/>
      <c r="H147" s="1148"/>
      <c r="I147" s="1148"/>
      <c r="J147" s="1148"/>
      <c r="K147" s="1149"/>
    </row>
    <row r="148" spans="1:11" x14ac:dyDescent="0.25">
      <c r="A148" s="1150"/>
      <c r="B148" s="1151"/>
      <c r="C148" s="1152" t="s">
        <v>733</v>
      </c>
      <c r="D148" s="1153"/>
      <c r="E148" s="1153"/>
      <c r="F148" s="1153"/>
      <c r="G148" s="1153"/>
      <c r="H148" s="1153"/>
      <c r="I148" s="1153"/>
      <c r="J148" s="1153"/>
      <c r="K148" s="1154"/>
    </row>
    <row r="149" spans="1:11" x14ac:dyDescent="0.25">
      <c r="A149" s="1293">
        <v>1047</v>
      </c>
      <c r="B149" s="1233" t="s">
        <v>1096</v>
      </c>
      <c r="C149" s="1234" t="s">
        <v>72</v>
      </c>
      <c r="D149" s="1235"/>
      <c r="E149" s="1235"/>
      <c r="F149" s="1235"/>
      <c r="G149" s="1235"/>
      <c r="H149" s="1235"/>
      <c r="I149" s="1235"/>
      <c r="J149" s="1235"/>
      <c r="K149" s="1236"/>
    </row>
    <row r="150" spans="1:11" ht="17.25" thickBot="1" x14ac:dyDescent="0.3">
      <c r="A150" s="1294"/>
      <c r="B150" s="1142"/>
      <c r="C150" s="1238" t="s">
        <v>221</v>
      </c>
      <c r="D150" s="1239"/>
      <c r="E150" s="1239"/>
      <c r="F150" s="1239"/>
      <c r="G150" s="1239"/>
      <c r="H150" s="1239"/>
      <c r="I150" s="1239"/>
      <c r="J150" s="1239"/>
      <c r="K150" s="1240"/>
    </row>
    <row r="151" spans="1:11" ht="37.5" customHeight="1" x14ac:dyDescent="0.25">
      <c r="A151" s="1241" t="s">
        <v>92</v>
      </c>
      <c r="B151" s="1242"/>
      <c r="C151" s="1243" t="s">
        <v>141</v>
      </c>
      <c r="D151" s="429">
        <v>1</v>
      </c>
      <c r="E151" s="429">
        <v>1</v>
      </c>
      <c r="F151" s="429">
        <v>1</v>
      </c>
      <c r="G151" s="429">
        <v>1</v>
      </c>
      <c r="H151" s="1244"/>
      <c r="I151" s="1244"/>
      <c r="J151" s="1244"/>
      <c r="K151" s="1245"/>
    </row>
    <row r="152" spans="1:11" ht="41.25" customHeight="1" thickBot="1" x14ac:dyDescent="0.3">
      <c r="A152" s="1246" t="s">
        <v>95</v>
      </c>
      <c r="B152" s="1247"/>
      <c r="C152" s="1248"/>
      <c r="D152" s="1248"/>
      <c r="E152" s="1248"/>
      <c r="F152" s="1248"/>
      <c r="G152" s="1249"/>
      <c r="H152" s="1250"/>
      <c r="I152" s="1250"/>
      <c r="J152" s="1250"/>
      <c r="K152" s="1251"/>
    </row>
    <row r="153" spans="1:11" ht="66.75" customHeight="1" thickBot="1" x14ac:dyDescent="0.3">
      <c r="A153" s="1252" t="s">
        <v>107</v>
      </c>
      <c r="B153" s="1253"/>
      <c r="C153" s="1253"/>
      <c r="D153" s="1254"/>
      <c r="E153" s="1254"/>
      <c r="F153" s="1254"/>
      <c r="G153" s="1255"/>
      <c r="H153" s="1256">
        <f>Ararat!C53</f>
        <v>30400</v>
      </c>
      <c r="I153" s="1256">
        <f>Ararat!D53</f>
        <v>32000</v>
      </c>
      <c r="J153" s="1256">
        <f>Ararat!E53</f>
        <v>32000</v>
      </c>
      <c r="K153" s="1256">
        <f>Ararat!F53</f>
        <v>32000</v>
      </c>
    </row>
    <row r="154" spans="1:11" ht="46.5" customHeight="1" thickBot="1" x14ac:dyDescent="0.3">
      <c r="A154" s="1257" t="s">
        <v>108</v>
      </c>
      <c r="B154" s="1258"/>
      <c r="C154" s="1259">
        <f>K153</f>
        <v>32000</v>
      </c>
      <c r="D154" s="1259"/>
      <c r="E154" s="1259"/>
      <c r="F154" s="1259"/>
      <c r="G154" s="1255"/>
      <c r="H154" s="1260"/>
      <c r="I154" s="1260"/>
      <c r="J154" s="1260"/>
      <c r="K154" s="1261"/>
    </row>
    <row r="155" spans="1:11" ht="83.25" customHeight="1" thickBot="1" x14ac:dyDescent="0.3">
      <c r="A155" s="1257" t="s">
        <v>109</v>
      </c>
      <c r="B155" s="1258"/>
      <c r="C155" s="1262"/>
      <c r="D155" s="1262"/>
      <c r="E155" s="1262"/>
      <c r="F155" s="1262"/>
      <c r="G155" s="1255"/>
      <c r="H155" s="1260"/>
      <c r="I155" s="1260"/>
      <c r="J155" s="1260"/>
      <c r="K155" s="1261"/>
    </row>
    <row r="156" spans="1:11" x14ac:dyDescent="0.25">
      <c r="A156" s="1187" t="s">
        <v>80</v>
      </c>
      <c r="B156" s="1188"/>
      <c r="C156" s="1188"/>
      <c r="D156" s="1188"/>
      <c r="E156" s="1188"/>
      <c r="F156" s="1188"/>
      <c r="G156" s="1188"/>
      <c r="H156" s="1189"/>
      <c r="I156" s="1189"/>
      <c r="J156" s="1189"/>
      <c r="K156" s="1190"/>
    </row>
    <row r="157" spans="1:11" ht="15.75" customHeight="1" thickBot="1" x14ac:dyDescent="0.35">
      <c r="A157" s="1122" t="s">
        <v>1176</v>
      </c>
      <c r="B157" s="1123"/>
      <c r="C157" s="1123"/>
      <c r="D157" s="1123"/>
      <c r="E157" s="1123"/>
      <c r="F157" s="1123"/>
      <c r="G157" s="1123"/>
      <c r="H157" s="1123"/>
      <c r="I157" s="1123"/>
      <c r="J157" s="1123"/>
      <c r="K157" s="1124"/>
    </row>
    <row r="158" spans="1:11" x14ac:dyDescent="0.25">
      <c r="A158" s="1187" t="s">
        <v>81</v>
      </c>
      <c r="B158" s="1188"/>
      <c r="C158" s="1188"/>
      <c r="D158" s="1188"/>
      <c r="E158" s="1188"/>
      <c r="F158" s="1188"/>
      <c r="G158" s="1188"/>
      <c r="H158" s="1189"/>
      <c r="I158" s="1189"/>
      <c r="J158" s="1189"/>
      <c r="K158" s="1190"/>
    </row>
    <row r="159" spans="1:11" ht="15.75" customHeight="1" thickBot="1" x14ac:dyDescent="0.35">
      <c r="A159" s="1122" t="s">
        <v>1177</v>
      </c>
      <c r="B159" s="1123"/>
      <c r="C159" s="1123"/>
      <c r="D159" s="1123"/>
      <c r="E159" s="1123"/>
      <c r="F159" s="1123"/>
      <c r="G159" s="1123"/>
      <c r="H159" s="1123"/>
      <c r="I159" s="1123"/>
      <c r="J159" s="1123"/>
      <c r="K159" s="1124"/>
    </row>
    <row r="160" spans="1:11" x14ac:dyDescent="0.25">
      <c r="A160" s="1145" t="s">
        <v>68</v>
      </c>
      <c r="B160" s="1146"/>
      <c r="C160" s="1147" t="s">
        <v>38</v>
      </c>
      <c r="D160" s="1148"/>
      <c r="E160" s="1148"/>
      <c r="F160" s="1148"/>
      <c r="G160" s="1148"/>
      <c r="H160" s="1148"/>
      <c r="I160" s="1148"/>
      <c r="J160" s="1148"/>
      <c r="K160" s="1149"/>
    </row>
    <row r="161" spans="1:11" x14ac:dyDescent="0.25">
      <c r="A161" s="1150"/>
      <c r="B161" s="1151"/>
      <c r="C161" s="1152" t="s">
        <v>102</v>
      </c>
      <c r="D161" s="1153"/>
      <c r="E161" s="1153"/>
      <c r="F161" s="1153"/>
      <c r="G161" s="1153"/>
      <c r="H161" s="1153"/>
      <c r="I161" s="1153"/>
      <c r="J161" s="1153"/>
      <c r="K161" s="1154"/>
    </row>
    <row r="162" spans="1:11" x14ac:dyDescent="0.25">
      <c r="A162" s="1293">
        <v>1047</v>
      </c>
      <c r="B162" s="1233" t="s">
        <v>1097</v>
      </c>
      <c r="C162" s="1234" t="s">
        <v>72</v>
      </c>
      <c r="D162" s="1235"/>
      <c r="E162" s="1235"/>
      <c r="F162" s="1235"/>
      <c r="G162" s="1235"/>
      <c r="H162" s="1235"/>
      <c r="I162" s="1235"/>
      <c r="J162" s="1235"/>
      <c r="K162" s="1236"/>
    </row>
    <row r="163" spans="1:11" ht="38.25" customHeight="1" thickBot="1" x14ac:dyDescent="0.3">
      <c r="A163" s="1294"/>
      <c r="B163" s="1142"/>
      <c r="C163" s="1238" t="s">
        <v>104</v>
      </c>
      <c r="D163" s="1239"/>
      <c r="E163" s="1239"/>
      <c r="F163" s="1239"/>
      <c r="G163" s="1239"/>
      <c r="H163" s="1239"/>
      <c r="I163" s="1239"/>
      <c r="J163" s="1239"/>
      <c r="K163" s="1240"/>
    </row>
    <row r="164" spans="1:11" ht="66" x14ac:dyDescent="0.25">
      <c r="A164" s="1241" t="s">
        <v>92</v>
      </c>
      <c r="B164" s="1242"/>
      <c r="C164" s="1243" t="s">
        <v>105</v>
      </c>
      <c r="D164" s="429">
        <v>40</v>
      </c>
      <c r="E164" s="429">
        <v>40</v>
      </c>
      <c r="F164" s="429">
        <v>40</v>
      </c>
      <c r="G164" s="429">
        <v>40</v>
      </c>
      <c r="H164" s="1263"/>
      <c r="I164" s="1263"/>
      <c r="J164" s="1263"/>
      <c r="K164" s="1245"/>
    </row>
    <row r="165" spans="1:11" ht="93" customHeight="1" thickBot="1" x14ac:dyDescent="0.3">
      <c r="A165" s="1246" t="s">
        <v>95</v>
      </c>
      <c r="B165" s="1247"/>
      <c r="C165" s="1248" t="s">
        <v>106</v>
      </c>
      <c r="D165" s="1248"/>
      <c r="E165" s="1248"/>
      <c r="F165" s="1248"/>
      <c r="G165" s="1249"/>
      <c r="H165" s="1250"/>
      <c r="I165" s="1250"/>
      <c r="J165" s="1250"/>
      <c r="K165" s="1251"/>
    </row>
    <row r="166" spans="1:11" ht="54.75" customHeight="1" thickBot="1" x14ac:dyDescent="0.3">
      <c r="A166" s="1252" t="s">
        <v>107</v>
      </c>
      <c r="B166" s="1253"/>
      <c r="C166" s="1253"/>
      <c r="D166" s="1254"/>
      <c r="E166" s="1254"/>
      <c r="F166" s="1254"/>
      <c r="G166" s="1255"/>
      <c r="H166" s="256">
        <f>Ararat!C77</f>
        <v>23675</v>
      </c>
      <c r="I166" s="256">
        <f>Ararat!D77</f>
        <v>23675</v>
      </c>
      <c r="J166" s="256">
        <f>Ararat!E77</f>
        <v>23675</v>
      </c>
      <c r="K166" s="256">
        <f>Ararat!F77</f>
        <v>23675</v>
      </c>
    </row>
    <row r="167" spans="1:11" ht="53.25" customHeight="1" thickBot="1" x14ac:dyDescent="0.3">
      <c r="A167" s="1257" t="s">
        <v>108</v>
      </c>
      <c r="B167" s="1258"/>
      <c r="C167" s="256">
        <f>K166</f>
        <v>23675</v>
      </c>
      <c r="D167" s="1264"/>
      <c r="E167" s="1264"/>
      <c r="F167" s="1264"/>
      <c r="G167" s="1255"/>
      <c r="H167" s="1260"/>
      <c r="I167" s="1260"/>
      <c r="J167" s="1260"/>
      <c r="K167" s="1261"/>
    </row>
    <row r="168" spans="1:11" ht="87" customHeight="1" thickBot="1" x14ac:dyDescent="0.3">
      <c r="A168" s="1257" t="s">
        <v>109</v>
      </c>
      <c r="B168" s="1258"/>
      <c r="C168" s="1262"/>
      <c r="D168" s="1262"/>
      <c r="E168" s="1262"/>
      <c r="F168" s="1262"/>
      <c r="G168" s="1255"/>
      <c r="H168" s="1260"/>
      <c r="I168" s="1260"/>
      <c r="J168" s="1260"/>
      <c r="K168" s="1261"/>
    </row>
    <row r="169" spans="1:11" x14ac:dyDescent="0.25">
      <c r="A169" s="1187" t="s">
        <v>80</v>
      </c>
      <c r="B169" s="1188"/>
      <c r="C169" s="1188"/>
      <c r="D169" s="1188"/>
      <c r="E169" s="1188"/>
      <c r="F169" s="1188"/>
      <c r="G169" s="1188"/>
      <c r="H169" s="1189"/>
      <c r="I169" s="1189"/>
      <c r="J169" s="1189"/>
      <c r="K169" s="1190"/>
    </row>
    <row r="170" spans="1:11" ht="15.75" customHeight="1" thickBot="1" x14ac:dyDescent="0.35">
      <c r="A170" s="1122" t="s">
        <v>1176</v>
      </c>
      <c r="B170" s="1123"/>
      <c r="C170" s="1123"/>
      <c r="D170" s="1123"/>
      <c r="E170" s="1123"/>
      <c r="F170" s="1123"/>
      <c r="G170" s="1123"/>
      <c r="H170" s="1123"/>
      <c r="I170" s="1123"/>
      <c r="J170" s="1123"/>
      <c r="K170" s="1124"/>
    </row>
    <row r="171" spans="1:11" x14ac:dyDescent="0.25">
      <c r="A171" s="1187" t="s">
        <v>81</v>
      </c>
      <c r="B171" s="1188"/>
      <c r="C171" s="1188"/>
      <c r="D171" s="1188"/>
      <c r="E171" s="1188"/>
      <c r="F171" s="1188"/>
      <c r="G171" s="1188"/>
      <c r="H171" s="1189"/>
      <c r="I171" s="1189"/>
      <c r="J171" s="1189"/>
      <c r="K171" s="1190"/>
    </row>
    <row r="172" spans="1:11" ht="15.75" customHeight="1" thickBot="1" x14ac:dyDescent="0.35">
      <c r="A172" s="1122" t="s">
        <v>1177</v>
      </c>
      <c r="B172" s="1123"/>
      <c r="C172" s="1123"/>
      <c r="D172" s="1123"/>
      <c r="E172" s="1123"/>
      <c r="F172" s="1123"/>
      <c r="G172" s="1123"/>
      <c r="H172" s="1123"/>
      <c r="I172" s="1123"/>
      <c r="J172" s="1123"/>
      <c r="K172" s="1124"/>
    </row>
    <row r="176" spans="1:11" x14ac:dyDescent="0.25">
      <c r="F176" s="123" t="s">
        <v>411</v>
      </c>
    </row>
  </sheetData>
  <mergeCells count="192">
    <mergeCell ref="A51:K51"/>
    <mergeCell ref="C40:K40"/>
    <mergeCell ref="A41:A42"/>
    <mergeCell ref="B41:B42"/>
    <mergeCell ref="C41:K41"/>
    <mergeCell ref="C42:K42"/>
    <mergeCell ref="A43:B43"/>
    <mergeCell ref="A44:B44"/>
    <mergeCell ref="A45:C45"/>
    <mergeCell ref="A46:K46"/>
    <mergeCell ref="A13:B14"/>
    <mergeCell ref="C13:K13"/>
    <mergeCell ref="C14:K14"/>
    <mergeCell ref="A15:A16"/>
    <mergeCell ref="B15:B16"/>
    <mergeCell ref="C15:K15"/>
    <mergeCell ref="C16:K16"/>
    <mergeCell ref="A1:K1"/>
    <mergeCell ref="A3:K3"/>
    <mergeCell ref="A6:K6"/>
    <mergeCell ref="A8:K8"/>
    <mergeCell ref="A10:C12"/>
    <mergeCell ref="D10:K10"/>
    <mergeCell ref="D11:G11"/>
    <mergeCell ref="H11:K11"/>
    <mergeCell ref="A17:B17"/>
    <mergeCell ref="A18:B18"/>
    <mergeCell ref="A19:C19"/>
    <mergeCell ref="A20:K20"/>
    <mergeCell ref="A21:K21"/>
    <mergeCell ref="A22:K22"/>
    <mergeCell ref="A26:B27"/>
    <mergeCell ref="C26:K26"/>
    <mergeCell ref="C27:K27"/>
    <mergeCell ref="A23:K23"/>
    <mergeCell ref="A24:K24"/>
    <mergeCell ref="A25:K25"/>
    <mergeCell ref="A54:K54"/>
    <mergeCell ref="A56:C58"/>
    <mergeCell ref="D56:K56"/>
    <mergeCell ref="D57:G57"/>
    <mergeCell ref="H57:K57"/>
    <mergeCell ref="A28:A29"/>
    <mergeCell ref="B28:B29"/>
    <mergeCell ref="C28:K28"/>
    <mergeCell ref="C29:K29"/>
    <mergeCell ref="A30:B30"/>
    <mergeCell ref="A31:B31"/>
    <mergeCell ref="A32:C32"/>
    <mergeCell ref="A33:K33"/>
    <mergeCell ref="A34:K34"/>
    <mergeCell ref="A35:K35"/>
    <mergeCell ref="A36:K36"/>
    <mergeCell ref="A37:K37"/>
    <mergeCell ref="A38:K38"/>
    <mergeCell ref="A39:B40"/>
    <mergeCell ref="C39:K39"/>
    <mergeCell ref="A47:K47"/>
    <mergeCell ref="A48:K48"/>
    <mergeCell ref="A49:K49"/>
    <mergeCell ref="A50:K50"/>
    <mergeCell ref="A63:B63"/>
    <mergeCell ref="A64:K64"/>
    <mergeCell ref="A65:K65"/>
    <mergeCell ref="A66:K66"/>
    <mergeCell ref="A67:B67"/>
    <mergeCell ref="C67:K67"/>
    <mergeCell ref="A59:B60"/>
    <mergeCell ref="C59:K59"/>
    <mergeCell ref="C60:K60"/>
    <mergeCell ref="A61:A62"/>
    <mergeCell ref="B61:B62"/>
    <mergeCell ref="C62:K62"/>
    <mergeCell ref="A75:A76"/>
    <mergeCell ref="B75:B76"/>
    <mergeCell ref="C75:K75"/>
    <mergeCell ref="C76:K76"/>
    <mergeCell ref="A77:B77"/>
    <mergeCell ref="A78:K78"/>
    <mergeCell ref="A68:B68"/>
    <mergeCell ref="A69:K69"/>
    <mergeCell ref="A70:K70"/>
    <mergeCell ref="A71:K71"/>
    <mergeCell ref="A72:K72"/>
    <mergeCell ref="A73:B74"/>
    <mergeCell ref="C73:K73"/>
    <mergeCell ref="C74:K74"/>
    <mergeCell ref="A84:K84"/>
    <mergeCell ref="A85:K85"/>
    <mergeCell ref="A86:K86"/>
    <mergeCell ref="A87:B89"/>
    <mergeCell ref="C87:K87"/>
    <mergeCell ref="C88:K88"/>
    <mergeCell ref="C89:K89"/>
    <mergeCell ref="A79:K79"/>
    <mergeCell ref="A80:K80"/>
    <mergeCell ref="A81:B81"/>
    <mergeCell ref="C81:K81"/>
    <mergeCell ref="A82:B82"/>
    <mergeCell ref="A83:K83"/>
    <mergeCell ref="A96:B96"/>
    <mergeCell ref="A97:K97"/>
    <mergeCell ref="A99:K99"/>
    <mergeCell ref="A100:K100"/>
    <mergeCell ref="A102:K102"/>
    <mergeCell ref="A103:K103"/>
    <mergeCell ref="C90:K90"/>
    <mergeCell ref="A91:B91"/>
    <mergeCell ref="A92:K92"/>
    <mergeCell ref="A93:K93"/>
    <mergeCell ref="A94:K94"/>
    <mergeCell ref="A95:B95"/>
    <mergeCell ref="C95:K95"/>
    <mergeCell ref="A98:K98"/>
    <mergeCell ref="C110:K110"/>
    <mergeCell ref="A111:B112"/>
    <mergeCell ref="A113:B113"/>
    <mergeCell ref="A114:C114"/>
    <mergeCell ref="A115:B115"/>
    <mergeCell ref="A116:B116"/>
    <mergeCell ref="A104:C106"/>
    <mergeCell ref="D104:K104"/>
    <mergeCell ref="D105:G105"/>
    <mergeCell ref="H105:K105"/>
    <mergeCell ref="A107:B109"/>
    <mergeCell ref="C107:K107"/>
    <mergeCell ref="C108:K108"/>
    <mergeCell ref="C109:K109"/>
    <mergeCell ref="C124:K124"/>
    <mergeCell ref="A125:B125"/>
    <mergeCell ref="A126:B126"/>
    <mergeCell ref="A127:C127"/>
    <mergeCell ref="A128:B128"/>
    <mergeCell ref="A129:B129"/>
    <mergeCell ref="A117:K117"/>
    <mergeCell ref="A118:K118"/>
    <mergeCell ref="A119:K119"/>
    <mergeCell ref="A120:K120"/>
    <mergeCell ref="A121:B123"/>
    <mergeCell ref="C121:K121"/>
    <mergeCell ref="C122:K122"/>
    <mergeCell ref="C123:K123"/>
    <mergeCell ref="C137:K137"/>
    <mergeCell ref="A138:B138"/>
    <mergeCell ref="A139:B139"/>
    <mergeCell ref="A140:C140"/>
    <mergeCell ref="A141:B141"/>
    <mergeCell ref="A142:B142"/>
    <mergeCell ref="A130:K130"/>
    <mergeCell ref="A131:K131"/>
    <mergeCell ref="A132:K132"/>
    <mergeCell ref="A133:K133"/>
    <mergeCell ref="A134:B136"/>
    <mergeCell ref="C134:K134"/>
    <mergeCell ref="C135:K135"/>
    <mergeCell ref="C136:K136"/>
    <mergeCell ref="A149:A150"/>
    <mergeCell ref="B149:B150"/>
    <mergeCell ref="C149:K149"/>
    <mergeCell ref="C150:K150"/>
    <mergeCell ref="A151:B151"/>
    <mergeCell ref="A152:B152"/>
    <mergeCell ref="A143:K143"/>
    <mergeCell ref="A144:K144"/>
    <mergeCell ref="A145:K145"/>
    <mergeCell ref="A146:K146"/>
    <mergeCell ref="A147:B148"/>
    <mergeCell ref="C147:K147"/>
    <mergeCell ref="C148:K148"/>
    <mergeCell ref="A170:K170"/>
    <mergeCell ref="A171:K171"/>
    <mergeCell ref="A172:K172"/>
    <mergeCell ref="A164:B164"/>
    <mergeCell ref="A165:B165"/>
    <mergeCell ref="A166:C166"/>
    <mergeCell ref="A167:B167"/>
    <mergeCell ref="A168:B168"/>
    <mergeCell ref="A169:K169"/>
    <mergeCell ref="A159:K159"/>
    <mergeCell ref="A160:B161"/>
    <mergeCell ref="C160:K160"/>
    <mergeCell ref="C161:K161"/>
    <mergeCell ref="A162:A163"/>
    <mergeCell ref="B162:B163"/>
    <mergeCell ref="C162:K162"/>
    <mergeCell ref="C163:K163"/>
    <mergeCell ref="A153:C153"/>
    <mergeCell ref="A154:B154"/>
    <mergeCell ref="A155:B155"/>
    <mergeCell ref="A156:K156"/>
    <mergeCell ref="A157:K157"/>
    <mergeCell ref="A158:K158"/>
  </mergeCells>
  <conditionalFormatting sqref="D175:E175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76:E176">
    <cfRule type="colorScale" priority="1">
      <colorScale>
        <cfvo type="min"/>
        <cfvo type="max"/>
        <color rgb="FFFFEF9C"/>
        <color rgb="FFFF7128"/>
      </colorScale>
    </cfRule>
  </conditionalFormatting>
  <pageMargins left="0.2" right="0.21" top="0.17" bottom="0.16" header="0.31496062992126" footer="0.16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85" zoomScaleNormal="85" workbookViewId="0">
      <selection activeCell="J14" sqref="J14"/>
    </sheetView>
  </sheetViews>
  <sheetFormatPr defaultRowHeight="15" x14ac:dyDescent="0.25"/>
  <cols>
    <col min="1" max="1" width="6.85546875" style="259" customWidth="1"/>
    <col min="2" max="2" width="51.140625" style="261" customWidth="1"/>
    <col min="3" max="3" width="15.5703125" style="259" customWidth="1"/>
    <col min="4" max="4" width="20.42578125" style="259" customWidth="1"/>
    <col min="5" max="5" width="18.140625" style="259" customWidth="1"/>
    <col min="6" max="6" width="16" style="259" customWidth="1"/>
    <col min="7" max="7" width="25.42578125" style="259" hidden="1" customWidth="1"/>
    <col min="8" max="16384" width="9.140625" style="259"/>
  </cols>
  <sheetData>
    <row r="1" spans="1:7" ht="17.25" customHeight="1" x14ac:dyDescent="0.25">
      <c r="A1" s="756" t="s">
        <v>19</v>
      </c>
      <c r="B1" s="756"/>
      <c r="C1" s="756"/>
      <c r="D1" s="756"/>
      <c r="E1" s="756"/>
      <c r="F1" s="756"/>
    </row>
    <row r="2" spans="1:7" ht="53.25" customHeight="1" x14ac:dyDescent="0.25">
      <c r="A2" s="756" t="s">
        <v>534</v>
      </c>
      <c r="B2" s="756"/>
      <c r="C2" s="756"/>
      <c r="D2" s="756"/>
      <c r="E2" s="756"/>
      <c r="F2" s="756"/>
    </row>
    <row r="3" spans="1:7" ht="51" customHeight="1" x14ac:dyDescent="0.25">
      <c r="A3" s="875" t="s">
        <v>20</v>
      </c>
      <c r="B3" s="875"/>
      <c r="C3" s="875"/>
      <c r="D3" s="875"/>
      <c r="E3" s="875"/>
      <c r="F3" s="875"/>
    </row>
    <row r="4" spans="1:7" ht="30.75" customHeight="1" x14ac:dyDescent="0.25">
      <c r="A4" s="91"/>
      <c r="B4" s="91"/>
      <c r="C4" s="91"/>
      <c r="D4" s="91"/>
      <c r="E4" s="91"/>
    </row>
    <row r="5" spans="1:7" ht="18" customHeight="1" x14ac:dyDescent="0.25">
      <c r="A5" s="788" t="s">
        <v>5</v>
      </c>
      <c r="B5" s="788"/>
      <c r="C5" s="788"/>
      <c r="D5" s="788"/>
      <c r="E5" s="788"/>
      <c r="F5" s="788"/>
    </row>
    <row r="6" spans="1:7" ht="75" customHeight="1" x14ac:dyDescent="0.25">
      <c r="A6" s="66" t="s">
        <v>1</v>
      </c>
      <c r="B6" s="67" t="s">
        <v>6</v>
      </c>
      <c r="C6" s="67" t="s">
        <v>458</v>
      </c>
      <c r="D6" s="67" t="s">
        <v>16</v>
      </c>
      <c r="E6" s="67" t="s">
        <v>17</v>
      </c>
      <c r="F6" s="66" t="s">
        <v>7</v>
      </c>
    </row>
    <row r="7" spans="1:7" ht="17.25" x14ac:dyDescent="0.25">
      <c r="A7" s="68"/>
      <c r="B7" s="66" t="s">
        <v>0</v>
      </c>
      <c r="C7" s="8">
        <f>C9+C16+C43+C46+C51+C57+C76+C80</f>
        <v>494094.02499999997</v>
      </c>
      <c r="D7" s="8">
        <f t="shared" ref="D7:F7" si="0">D9+D16+D43+D46+D51+D57+D76+D80</f>
        <v>1222448.8</v>
      </c>
      <c r="E7" s="8">
        <f t="shared" si="0"/>
        <v>1261448.8</v>
      </c>
      <c r="F7" s="8">
        <f t="shared" si="0"/>
        <v>1261448.8</v>
      </c>
    </row>
    <row r="8" spans="1:7" ht="17.25" x14ac:dyDescent="0.25">
      <c r="A8" s="68"/>
      <c r="B8" s="68" t="s">
        <v>8</v>
      </c>
      <c r="C8" s="68"/>
      <c r="D8" s="68"/>
      <c r="E8" s="68"/>
      <c r="F8" s="68"/>
    </row>
    <row r="9" spans="1:7" ht="34.5" x14ac:dyDescent="0.25">
      <c r="A9" s="69">
        <v>1</v>
      </c>
      <c r="B9" s="66" t="s">
        <v>12</v>
      </c>
      <c r="C9" s="66">
        <f>SUM(C11:C15)</f>
        <v>20250</v>
      </c>
      <c r="D9" s="66">
        <f t="shared" ref="D9:F9" si="1">SUM(D11:D15)</f>
        <v>81000</v>
      </c>
      <c r="E9" s="66">
        <f t="shared" si="1"/>
        <v>81000</v>
      </c>
      <c r="F9" s="66">
        <f t="shared" si="1"/>
        <v>81000</v>
      </c>
    </row>
    <row r="10" spans="1:7" ht="17.25" x14ac:dyDescent="0.25">
      <c r="A10" s="69"/>
      <c r="B10" s="66" t="s">
        <v>9</v>
      </c>
      <c r="C10" s="66"/>
      <c r="D10" s="66"/>
      <c r="E10" s="66"/>
      <c r="F10" s="66"/>
    </row>
    <row r="11" spans="1:7" s="473" customFormat="1" ht="51.75" customHeight="1" x14ac:dyDescent="0.25">
      <c r="A11" s="5" t="s">
        <v>308</v>
      </c>
      <c r="B11" s="145" t="s">
        <v>506</v>
      </c>
      <c r="C11" s="343">
        <f>D11*25%</f>
        <v>7000</v>
      </c>
      <c r="D11" s="343">
        <v>28000</v>
      </c>
      <c r="E11" s="343">
        <v>28000</v>
      </c>
      <c r="F11" s="343">
        <v>28000</v>
      </c>
      <c r="G11" s="449" t="s">
        <v>1009</v>
      </c>
    </row>
    <row r="12" spans="1:7" s="473" customFormat="1" ht="29.25" customHeight="1" x14ac:dyDescent="0.25">
      <c r="A12" s="5" t="s">
        <v>309</v>
      </c>
      <c r="B12" s="145" t="s">
        <v>507</v>
      </c>
      <c r="C12" s="343">
        <f t="shared" ref="C12:C15" si="2">D12*25%</f>
        <v>8000</v>
      </c>
      <c r="D12" s="343">
        <v>32000</v>
      </c>
      <c r="E12" s="343">
        <v>32000</v>
      </c>
      <c r="F12" s="343">
        <v>32000</v>
      </c>
      <c r="G12" s="449" t="s">
        <v>1009</v>
      </c>
    </row>
    <row r="13" spans="1:7" s="473" customFormat="1" ht="27" x14ac:dyDescent="0.25">
      <c r="A13" s="5" t="s">
        <v>310</v>
      </c>
      <c r="B13" s="145" t="s">
        <v>508</v>
      </c>
      <c r="C13" s="343">
        <f t="shared" si="2"/>
        <v>2375</v>
      </c>
      <c r="D13" s="343">
        <v>9500</v>
      </c>
      <c r="E13" s="343">
        <v>9500</v>
      </c>
      <c r="F13" s="343">
        <v>9500</v>
      </c>
      <c r="G13" s="449" t="s">
        <v>1008</v>
      </c>
    </row>
    <row r="14" spans="1:7" s="473" customFormat="1" ht="29.25" customHeight="1" x14ac:dyDescent="0.25">
      <c r="A14" s="5" t="s">
        <v>345</v>
      </c>
      <c r="B14" s="145" t="s">
        <v>509</v>
      </c>
      <c r="C14" s="343">
        <f t="shared" si="2"/>
        <v>875</v>
      </c>
      <c r="D14" s="343">
        <v>3500</v>
      </c>
      <c r="E14" s="343">
        <v>3500</v>
      </c>
      <c r="F14" s="343">
        <v>3500</v>
      </c>
      <c r="G14" s="449" t="s">
        <v>1009</v>
      </c>
    </row>
    <row r="15" spans="1:7" s="473" customFormat="1" ht="27" customHeight="1" x14ac:dyDescent="0.25">
      <c r="A15" s="5" t="s">
        <v>346</v>
      </c>
      <c r="B15" s="145" t="s">
        <v>737</v>
      </c>
      <c r="C15" s="343">
        <f t="shared" si="2"/>
        <v>2000</v>
      </c>
      <c r="D15" s="343">
        <v>8000</v>
      </c>
      <c r="E15" s="343">
        <v>8000</v>
      </c>
      <c r="F15" s="343">
        <v>8000</v>
      </c>
      <c r="G15" s="449" t="s">
        <v>1009</v>
      </c>
    </row>
    <row r="16" spans="1:7" ht="34.5" x14ac:dyDescent="0.25">
      <c r="A16" s="11">
        <v>2</v>
      </c>
      <c r="B16" s="66" t="s">
        <v>11</v>
      </c>
      <c r="C16" s="8">
        <f>SUM(C18:C42)</f>
        <v>353534.92499999999</v>
      </c>
      <c r="D16" s="8">
        <f t="shared" ref="D16:F16" si="3">SUM(D18:D42)</f>
        <v>1021139.7</v>
      </c>
      <c r="E16" s="8">
        <f t="shared" si="3"/>
        <v>1060139.7</v>
      </c>
      <c r="F16" s="8">
        <f t="shared" si="3"/>
        <v>1060139.7</v>
      </c>
    </row>
    <row r="17" spans="1:7" ht="18" x14ac:dyDescent="0.25">
      <c r="A17" s="6"/>
      <c r="B17" s="68" t="s">
        <v>9</v>
      </c>
      <c r="C17" s="68"/>
      <c r="D17" s="68"/>
      <c r="E17" s="68"/>
      <c r="F17" s="369"/>
    </row>
    <row r="18" spans="1:7" s="473" customFormat="1" ht="36" x14ac:dyDescent="0.25">
      <c r="A18" s="5" t="s">
        <v>311</v>
      </c>
      <c r="B18" s="145" t="s">
        <v>510</v>
      </c>
      <c r="C18" s="343">
        <f t="shared" ref="C18:C42" si="4">D18*25%</f>
        <v>7500</v>
      </c>
      <c r="D18" s="343">
        <v>30000</v>
      </c>
      <c r="E18" s="343">
        <v>30000</v>
      </c>
      <c r="F18" s="343">
        <v>30000</v>
      </c>
      <c r="G18" s="449" t="s">
        <v>1009</v>
      </c>
    </row>
    <row r="19" spans="1:7" s="473" customFormat="1" ht="36" x14ac:dyDescent="0.25">
      <c r="A19" s="5" t="s">
        <v>312</v>
      </c>
      <c r="B19" s="145" t="s">
        <v>511</v>
      </c>
      <c r="C19" s="343">
        <f t="shared" si="4"/>
        <v>14500</v>
      </c>
      <c r="D19" s="343">
        <v>58000</v>
      </c>
      <c r="E19" s="343">
        <v>58000</v>
      </c>
      <c r="F19" s="343">
        <v>58000</v>
      </c>
      <c r="G19" s="449" t="s">
        <v>1009</v>
      </c>
    </row>
    <row r="20" spans="1:7" s="474" customFormat="1" ht="36" x14ac:dyDescent="0.35">
      <c r="A20" s="5" t="s">
        <v>313</v>
      </c>
      <c r="B20" s="145" t="s">
        <v>512</v>
      </c>
      <c r="C20" s="343">
        <v>131000</v>
      </c>
      <c r="D20" s="343">
        <v>131000</v>
      </c>
      <c r="E20" s="343">
        <v>170000</v>
      </c>
      <c r="F20" s="343">
        <v>170000</v>
      </c>
      <c r="G20" s="449" t="s">
        <v>1009</v>
      </c>
    </row>
    <row r="21" spans="1:7" s="474" customFormat="1" ht="36" x14ac:dyDescent="0.35">
      <c r="A21" s="5" t="s">
        <v>314</v>
      </c>
      <c r="B21" s="145" t="s">
        <v>513</v>
      </c>
      <c r="C21" s="343">
        <f t="shared" si="4"/>
        <v>9500</v>
      </c>
      <c r="D21" s="343">
        <v>38000</v>
      </c>
      <c r="E21" s="343">
        <v>38000</v>
      </c>
      <c r="F21" s="343">
        <v>38000</v>
      </c>
      <c r="G21" s="449" t="s">
        <v>1009</v>
      </c>
    </row>
    <row r="22" spans="1:7" s="474" customFormat="1" ht="36" x14ac:dyDescent="0.35">
      <c r="A22" s="5" t="s">
        <v>315</v>
      </c>
      <c r="B22" s="145" t="s">
        <v>514</v>
      </c>
      <c r="C22" s="343">
        <f t="shared" si="4"/>
        <v>7500</v>
      </c>
      <c r="D22" s="343">
        <v>30000</v>
      </c>
      <c r="E22" s="343">
        <v>30000</v>
      </c>
      <c r="F22" s="343">
        <v>30000</v>
      </c>
      <c r="G22" s="449" t="s">
        <v>1009</v>
      </c>
    </row>
    <row r="23" spans="1:7" s="474" customFormat="1" ht="54" x14ac:dyDescent="0.35">
      <c r="A23" s="5" t="s">
        <v>316</v>
      </c>
      <c r="B23" s="145" t="s">
        <v>836</v>
      </c>
      <c r="C23" s="343">
        <f t="shared" si="4"/>
        <v>16250</v>
      </c>
      <c r="D23" s="343">
        <v>65000</v>
      </c>
      <c r="E23" s="343">
        <v>65000</v>
      </c>
      <c r="F23" s="343">
        <v>65000</v>
      </c>
      <c r="G23" s="449" t="s">
        <v>1008</v>
      </c>
    </row>
    <row r="24" spans="1:7" s="474" customFormat="1" ht="36" x14ac:dyDescent="0.35">
      <c r="A24" s="5" t="s">
        <v>317</v>
      </c>
      <c r="B24" s="145" t="s">
        <v>515</v>
      </c>
      <c r="C24" s="343">
        <f t="shared" si="4"/>
        <v>12500</v>
      </c>
      <c r="D24" s="343">
        <v>50000</v>
      </c>
      <c r="E24" s="343">
        <v>50000</v>
      </c>
      <c r="F24" s="343">
        <v>50000</v>
      </c>
      <c r="G24" s="449" t="s">
        <v>1009</v>
      </c>
    </row>
    <row r="25" spans="1:7" s="474" customFormat="1" ht="36" x14ac:dyDescent="0.35">
      <c r="A25" s="5" t="s">
        <v>318</v>
      </c>
      <c r="B25" s="145" t="s">
        <v>516</v>
      </c>
      <c r="C25" s="343">
        <f t="shared" si="4"/>
        <v>12500</v>
      </c>
      <c r="D25" s="343">
        <v>50000</v>
      </c>
      <c r="E25" s="343">
        <v>50000</v>
      </c>
      <c r="F25" s="343">
        <v>50000</v>
      </c>
      <c r="G25" s="449" t="s">
        <v>1008</v>
      </c>
    </row>
    <row r="26" spans="1:7" s="474" customFormat="1" ht="36" x14ac:dyDescent="0.35">
      <c r="A26" s="5" t="s">
        <v>319</v>
      </c>
      <c r="B26" s="145" t="s">
        <v>517</v>
      </c>
      <c r="C26" s="343">
        <f t="shared" si="4"/>
        <v>14500</v>
      </c>
      <c r="D26" s="343">
        <v>58000</v>
      </c>
      <c r="E26" s="343">
        <v>58000</v>
      </c>
      <c r="F26" s="343">
        <v>58000</v>
      </c>
      <c r="G26" s="449" t="s">
        <v>1008</v>
      </c>
    </row>
    <row r="27" spans="1:7" s="474" customFormat="1" ht="36" x14ac:dyDescent="0.35">
      <c r="A27" s="5" t="s">
        <v>320</v>
      </c>
      <c r="B27" s="145" t="s">
        <v>518</v>
      </c>
      <c r="C27" s="343">
        <f t="shared" si="4"/>
        <v>12500</v>
      </c>
      <c r="D27" s="343">
        <v>50000</v>
      </c>
      <c r="E27" s="343">
        <v>50000</v>
      </c>
      <c r="F27" s="343">
        <v>50000</v>
      </c>
      <c r="G27" s="449" t="s">
        <v>1008</v>
      </c>
    </row>
    <row r="28" spans="1:7" s="474" customFormat="1" ht="36" x14ac:dyDescent="0.35">
      <c r="A28" s="5" t="s">
        <v>321</v>
      </c>
      <c r="B28" s="145" t="s">
        <v>519</v>
      </c>
      <c r="C28" s="343">
        <f t="shared" si="4"/>
        <v>12500</v>
      </c>
      <c r="D28" s="343">
        <v>50000</v>
      </c>
      <c r="E28" s="343">
        <v>50000</v>
      </c>
      <c r="F28" s="343">
        <v>50000</v>
      </c>
      <c r="G28" s="449" t="s">
        <v>1008</v>
      </c>
    </row>
    <row r="29" spans="1:7" s="474" customFormat="1" ht="36" x14ac:dyDescent="0.35">
      <c r="A29" s="5" t="s">
        <v>322</v>
      </c>
      <c r="B29" s="145" t="s">
        <v>301</v>
      </c>
      <c r="C29" s="343">
        <f t="shared" si="4"/>
        <v>15000</v>
      </c>
      <c r="D29" s="343">
        <v>60000</v>
      </c>
      <c r="E29" s="343">
        <v>60000</v>
      </c>
      <c r="F29" s="343">
        <v>60000</v>
      </c>
      <c r="G29" s="449" t="s">
        <v>1008</v>
      </c>
    </row>
    <row r="30" spans="1:7" s="474" customFormat="1" ht="36" x14ac:dyDescent="0.35">
      <c r="A30" s="5" t="s">
        <v>323</v>
      </c>
      <c r="B30" s="145" t="s">
        <v>300</v>
      </c>
      <c r="C30" s="343">
        <f t="shared" si="4"/>
        <v>13750</v>
      </c>
      <c r="D30" s="343">
        <v>55000</v>
      </c>
      <c r="E30" s="343">
        <v>55000</v>
      </c>
      <c r="F30" s="343">
        <v>55000</v>
      </c>
      <c r="G30" s="449" t="s">
        <v>1008</v>
      </c>
    </row>
    <row r="31" spans="1:7" s="474" customFormat="1" ht="36" x14ac:dyDescent="0.35">
      <c r="A31" s="5" t="s">
        <v>324</v>
      </c>
      <c r="B31" s="145" t="s">
        <v>522</v>
      </c>
      <c r="C31" s="343">
        <f t="shared" si="4"/>
        <v>10275</v>
      </c>
      <c r="D31" s="343">
        <v>41100</v>
      </c>
      <c r="E31" s="343">
        <v>41100</v>
      </c>
      <c r="F31" s="343">
        <v>41100</v>
      </c>
      <c r="G31" s="449" t="s">
        <v>1009</v>
      </c>
    </row>
    <row r="32" spans="1:7" s="473" customFormat="1" ht="36" x14ac:dyDescent="0.25">
      <c r="A32" s="5" t="s">
        <v>325</v>
      </c>
      <c r="B32" s="145" t="s">
        <v>523</v>
      </c>
      <c r="C32" s="343">
        <f t="shared" si="4"/>
        <v>1750</v>
      </c>
      <c r="D32" s="343">
        <v>7000</v>
      </c>
      <c r="E32" s="343">
        <v>7000</v>
      </c>
      <c r="F32" s="343">
        <v>7000</v>
      </c>
      <c r="G32" s="449" t="s">
        <v>1009</v>
      </c>
    </row>
    <row r="33" spans="1:7" s="474" customFormat="1" ht="36" x14ac:dyDescent="0.35">
      <c r="A33" s="5" t="s">
        <v>326</v>
      </c>
      <c r="B33" s="145" t="s">
        <v>530</v>
      </c>
      <c r="C33" s="343">
        <f t="shared" si="4"/>
        <v>750</v>
      </c>
      <c r="D33" s="343">
        <v>3000</v>
      </c>
      <c r="E33" s="343">
        <v>3000</v>
      </c>
      <c r="F33" s="343">
        <v>3000</v>
      </c>
      <c r="G33" s="449" t="s">
        <v>1008</v>
      </c>
    </row>
    <row r="34" spans="1:7" s="474" customFormat="1" ht="54" x14ac:dyDescent="0.35">
      <c r="A34" s="5" t="s">
        <v>327</v>
      </c>
      <c r="B34" s="145" t="s">
        <v>520</v>
      </c>
      <c r="C34" s="343">
        <f t="shared" si="4"/>
        <v>7500</v>
      </c>
      <c r="D34" s="343">
        <v>30000</v>
      </c>
      <c r="E34" s="343">
        <v>30000</v>
      </c>
      <c r="F34" s="343">
        <v>30000</v>
      </c>
      <c r="G34" s="449" t="s">
        <v>1008</v>
      </c>
    </row>
    <row r="35" spans="1:7" s="473" customFormat="1" ht="36" x14ac:dyDescent="0.25">
      <c r="A35" s="5" t="s">
        <v>328</v>
      </c>
      <c r="B35" s="145" t="s">
        <v>527</v>
      </c>
      <c r="C35" s="343">
        <f t="shared" si="4"/>
        <v>2259.9250000000002</v>
      </c>
      <c r="D35" s="343">
        <v>9039.7000000000007</v>
      </c>
      <c r="E35" s="343">
        <v>9039.7000000000007</v>
      </c>
      <c r="F35" s="343">
        <v>9039.7000000000007</v>
      </c>
      <c r="G35" s="449" t="s">
        <v>1008</v>
      </c>
    </row>
    <row r="36" spans="1:7" s="474" customFormat="1" ht="36" x14ac:dyDescent="0.35">
      <c r="A36" s="5" t="s">
        <v>329</v>
      </c>
      <c r="B36" s="145" t="s">
        <v>521</v>
      </c>
      <c r="C36" s="343">
        <f t="shared" si="4"/>
        <v>2500</v>
      </c>
      <c r="D36" s="343">
        <v>10000</v>
      </c>
      <c r="E36" s="343">
        <v>10000</v>
      </c>
      <c r="F36" s="343">
        <v>10000</v>
      </c>
      <c r="G36" s="449" t="s">
        <v>1009</v>
      </c>
    </row>
    <row r="37" spans="1:7" s="473" customFormat="1" ht="36" x14ac:dyDescent="0.25">
      <c r="A37" s="5" t="s">
        <v>330</v>
      </c>
      <c r="B37" s="145" t="s">
        <v>524</v>
      </c>
      <c r="C37" s="343">
        <f t="shared" si="4"/>
        <v>14250</v>
      </c>
      <c r="D37" s="343">
        <v>57000</v>
      </c>
      <c r="E37" s="343">
        <v>57000</v>
      </c>
      <c r="F37" s="343">
        <v>57000</v>
      </c>
      <c r="G37" s="449" t="s">
        <v>1008</v>
      </c>
    </row>
    <row r="38" spans="1:7" s="473" customFormat="1" ht="59.25" customHeight="1" x14ac:dyDescent="0.25">
      <c r="A38" s="5" t="s">
        <v>331</v>
      </c>
      <c r="B38" s="145" t="s">
        <v>525</v>
      </c>
      <c r="C38" s="343">
        <f t="shared" si="4"/>
        <v>10000</v>
      </c>
      <c r="D38" s="343">
        <v>40000</v>
      </c>
      <c r="E38" s="343">
        <v>40000</v>
      </c>
      <c r="F38" s="343">
        <v>40000</v>
      </c>
      <c r="G38" s="449" t="s">
        <v>1008</v>
      </c>
    </row>
    <row r="39" spans="1:7" s="473" customFormat="1" ht="36" x14ac:dyDescent="0.25">
      <c r="A39" s="5" t="s">
        <v>332</v>
      </c>
      <c r="B39" s="145" t="s">
        <v>526</v>
      </c>
      <c r="C39" s="343">
        <f t="shared" si="4"/>
        <v>12000</v>
      </c>
      <c r="D39" s="343">
        <v>48000</v>
      </c>
      <c r="E39" s="343">
        <v>48000</v>
      </c>
      <c r="F39" s="343">
        <v>48000</v>
      </c>
      <c r="G39" s="449" t="s">
        <v>1008</v>
      </c>
    </row>
    <row r="40" spans="1:7" s="473" customFormat="1" ht="36" x14ac:dyDescent="0.25">
      <c r="A40" s="5" t="s">
        <v>333</v>
      </c>
      <c r="B40" s="145" t="s">
        <v>528</v>
      </c>
      <c r="C40" s="343">
        <f t="shared" si="4"/>
        <v>11750</v>
      </c>
      <c r="D40" s="343">
        <v>47000</v>
      </c>
      <c r="E40" s="343">
        <v>47000</v>
      </c>
      <c r="F40" s="343">
        <v>47000</v>
      </c>
      <c r="G40" s="449" t="s">
        <v>1008</v>
      </c>
    </row>
    <row r="41" spans="1:7" s="473" customFormat="1" ht="36" x14ac:dyDescent="0.25">
      <c r="A41" s="5" t="s">
        <v>334</v>
      </c>
      <c r="B41" s="145" t="s">
        <v>529</v>
      </c>
      <c r="C41" s="343">
        <f t="shared" si="4"/>
        <v>500</v>
      </c>
      <c r="D41" s="343">
        <v>2000</v>
      </c>
      <c r="E41" s="343">
        <v>2000</v>
      </c>
      <c r="F41" s="343">
        <v>2000</v>
      </c>
      <c r="G41" s="449" t="s">
        <v>1008</v>
      </c>
    </row>
    <row r="42" spans="1:7" s="473" customFormat="1" ht="36" x14ac:dyDescent="0.25">
      <c r="A42" s="5" t="s">
        <v>335</v>
      </c>
      <c r="B42" s="145" t="s">
        <v>738</v>
      </c>
      <c r="C42" s="343">
        <f t="shared" si="4"/>
        <v>500</v>
      </c>
      <c r="D42" s="1">
        <v>2000</v>
      </c>
      <c r="E42" s="1">
        <v>2000</v>
      </c>
      <c r="F42" s="1">
        <v>2000</v>
      </c>
      <c r="G42" s="449" t="s">
        <v>1009</v>
      </c>
    </row>
    <row r="43" spans="1:7" s="465" customFormat="1" ht="17.25" x14ac:dyDescent="0.3">
      <c r="A43" s="11">
        <v>3</v>
      </c>
      <c r="B43" s="66" t="s">
        <v>35</v>
      </c>
      <c r="C43" s="8">
        <f>SUM(C45:C45)</f>
        <v>20000</v>
      </c>
      <c r="D43" s="8">
        <f>SUM(D45:D45)</f>
        <v>20000</v>
      </c>
      <c r="E43" s="8">
        <f>SUM(E45:E45)</f>
        <v>20000</v>
      </c>
      <c r="F43" s="8">
        <f>SUM(F45:F45)</f>
        <v>20000</v>
      </c>
    </row>
    <row r="44" spans="1:7" s="465" customFormat="1" ht="17.25" x14ac:dyDescent="0.3">
      <c r="A44" s="70"/>
      <c r="B44" s="66" t="s">
        <v>9</v>
      </c>
      <c r="C44" s="66"/>
      <c r="D44" s="66"/>
      <c r="E44" s="66"/>
      <c r="F44" s="66"/>
    </row>
    <row r="45" spans="1:7" s="474" customFormat="1" ht="45" customHeight="1" x14ac:dyDescent="0.35">
      <c r="A45" s="145" t="s">
        <v>344</v>
      </c>
      <c r="B45" s="145" t="s">
        <v>531</v>
      </c>
      <c r="C45" s="343">
        <v>20000</v>
      </c>
      <c r="D45" s="343">
        <v>20000</v>
      </c>
      <c r="E45" s="343">
        <v>20000</v>
      </c>
      <c r="F45" s="343">
        <v>20000</v>
      </c>
      <c r="G45" s="449" t="s">
        <v>1008</v>
      </c>
    </row>
    <row r="46" spans="1:7" s="474" customFormat="1" ht="24" customHeight="1" x14ac:dyDescent="0.35">
      <c r="A46" s="469">
        <v>4</v>
      </c>
      <c r="B46" s="436" t="s">
        <v>787</v>
      </c>
      <c r="C46" s="8">
        <f>SUM(C48:C50)</f>
        <v>17800</v>
      </c>
      <c r="D46" s="8">
        <f t="shared" ref="D46:F46" si="5">SUM(D48:D50)</f>
        <v>17800</v>
      </c>
      <c r="E46" s="8">
        <f t="shared" si="5"/>
        <v>17800</v>
      </c>
      <c r="F46" s="8">
        <f t="shared" si="5"/>
        <v>17800</v>
      </c>
    </row>
    <row r="47" spans="1:7" s="465" customFormat="1" ht="24" customHeight="1" x14ac:dyDescent="0.3">
      <c r="A47" s="70"/>
      <c r="B47" s="66" t="s">
        <v>9</v>
      </c>
      <c r="C47" s="66"/>
      <c r="D47" s="475"/>
      <c r="E47" s="475"/>
      <c r="F47" s="476"/>
    </row>
    <row r="48" spans="1:7" ht="90.75" customHeight="1" x14ac:dyDescent="0.25">
      <c r="A48" s="477" t="s">
        <v>754</v>
      </c>
      <c r="B48" s="145" t="s">
        <v>532</v>
      </c>
      <c r="C48" s="343">
        <v>8400</v>
      </c>
      <c r="D48" s="343">
        <v>8400</v>
      </c>
      <c r="E48" s="343">
        <v>8400</v>
      </c>
      <c r="F48" s="343">
        <v>8400</v>
      </c>
      <c r="G48" s="449" t="s">
        <v>1009</v>
      </c>
    </row>
    <row r="49" spans="1:7" ht="90" x14ac:dyDescent="0.25">
      <c r="A49" s="477" t="s">
        <v>755</v>
      </c>
      <c r="B49" s="145" t="s">
        <v>533</v>
      </c>
      <c r="C49" s="343">
        <v>8400</v>
      </c>
      <c r="D49" s="343">
        <v>8400</v>
      </c>
      <c r="E49" s="343">
        <v>8400</v>
      </c>
      <c r="F49" s="343">
        <v>8400</v>
      </c>
      <c r="G49" s="449" t="s">
        <v>1009</v>
      </c>
    </row>
    <row r="50" spans="1:7" s="474" customFormat="1" ht="54.75" customHeight="1" x14ac:dyDescent="0.35">
      <c r="A50" s="477" t="s">
        <v>756</v>
      </c>
      <c r="B50" s="145" t="s">
        <v>854</v>
      </c>
      <c r="C50" s="343">
        <v>1000</v>
      </c>
      <c r="D50" s="343">
        <v>1000</v>
      </c>
      <c r="E50" s="343">
        <v>1000</v>
      </c>
      <c r="F50" s="343">
        <v>1000</v>
      </c>
      <c r="G50" s="449" t="s">
        <v>1009</v>
      </c>
    </row>
    <row r="51" spans="1:7" ht="17.25" x14ac:dyDescent="0.25">
      <c r="A51" s="9">
        <v>5</v>
      </c>
      <c r="B51" s="125" t="s">
        <v>1082</v>
      </c>
      <c r="C51" s="362">
        <f>SUM(C53:C55)</f>
        <v>4454</v>
      </c>
      <c r="D51" s="362">
        <f>SUM(D53:D55)</f>
        <v>4454</v>
      </c>
      <c r="E51" s="362">
        <f>SUM(E53:E55)</f>
        <v>4454</v>
      </c>
      <c r="F51" s="362">
        <f>SUM(F53:F55)</f>
        <v>4454</v>
      </c>
    </row>
    <row r="52" spans="1:7" ht="18" x14ac:dyDescent="0.25">
      <c r="A52" s="145"/>
      <c r="B52" s="125" t="s">
        <v>9</v>
      </c>
      <c r="C52" s="343"/>
      <c r="D52" s="343"/>
      <c r="E52" s="343"/>
      <c r="F52" s="343"/>
    </row>
    <row r="53" spans="1:7" ht="72" x14ac:dyDescent="0.25">
      <c r="A53" s="145" t="s">
        <v>759</v>
      </c>
      <c r="B53" s="145" t="s">
        <v>774</v>
      </c>
      <c r="C53" s="1">
        <v>1000</v>
      </c>
      <c r="D53" s="1">
        <v>1000</v>
      </c>
      <c r="E53" s="1">
        <v>1000</v>
      </c>
      <c r="F53" s="1">
        <v>1000</v>
      </c>
      <c r="G53" s="449" t="s">
        <v>1009</v>
      </c>
    </row>
    <row r="54" spans="1:7" ht="93" customHeight="1" x14ac:dyDescent="0.25">
      <c r="A54" s="145" t="s">
        <v>760</v>
      </c>
      <c r="B54" s="145" t="s">
        <v>775</v>
      </c>
      <c r="C54" s="1">
        <v>1654</v>
      </c>
      <c r="D54" s="1">
        <v>1654</v>
      </c>
      <c r="E54" s="1">
        <v>1654</v>
      </c>
      <c r="F54" s="1">
        <v>1654</v>
      </c>
      <c r="G54" s="449" t="s">
        <v>1009</v>
      </c>
    </row>
    <row r="55" spans="1:7" ht="72" x14ac:dyDescent="0.25">
      <c r="A55" s="145" t="s">
        <v>761</v>
      </c>
      <c r="B55" s="145" t="s">
        <v>776</v>
      </c>
      <c r="C55" s="1">
        <v>1800</v>
      </c>
      <c r="D55" s="1">
        <v>1800</v>
      </c>
      <c r="E55" s="1">
        <v>1800</v>
      </c>
      <c r="F55" s="1">
        <v>1800</v>
      </c>
      <c r="G55" s="449" t="s">
        <v>1009</v>
      </c>
    </row>
    <row r="56" spans="1:7" ht="18" x14ac:dyDescent="0.25">
      <c r="A56" s="145"/>
      <c r="B56" s="145" t="s">
        <v>9</v>
      </c>
      <c r="C56" s="1"/>
      <c r="D56" s="1"/>
      <c r="E56" s="1"/>
      <c r="F56" s="1"/>
      <c r="G56" s="460"/>
    </row>
    <row r="57" spans="1:7" ht="22.5" customHeight="1" x14ac:dyDescent="0.25">
      <c r="A57" s="9">
        <v>6</v>
      </c>
      <c r="B57" s="125" t="s">
        <v>1081</v>
      </c>
      <c r="C57" s="362">
        <f>SUM(C59:C75)</f>
        <v>12500</v>
      </c>
      <c r="D57" s="362">
        <f>SUM(D59:D75)</f>
        <v>12500</v>
      </c>
      <c r="E57" s="362">
        <f>SUM(E59:E75)</f>
        <v>12500</v>
      </c>
      <c r="F57" s="362">
        <f>SUM(F59:F75)</f>
        <v>12500</v>
      </c>
    </row>
    <row r="58" spans="1:7" ht="18" x14ac:dyDescent="0.25">
      <c r="A58" s="145"/>
      <c r="B58" s="125" t="s">
        <v>9</v>
      </c>
      <c r="C58" s="343"/>
      <c r="D58" s="343"/>
      <c r="E58" s="343"/>
      <c r="F58" s="343"/>
    </row>
    <row r="59" spans="1:7" ht="72" x14ac:dyDescent="0.25">
      <c r="A59" s="477" t="s">
        <v>837</v>
      </c>
      <c r="B59" s="145" t="s">
        <v>1018</v>
      </c>
      <c r="C59" s="1">
        <v>1500</v>
      </c>
      <c r="D59" s="1">
        <v>1500</v>
      </c>
      <c r="E59" s="1">
        <v>1500</v>
      </c>
      <c r="F59" s="1">
        <v>1500</v>
      </c>
      <c r="G59" s="449" t="s">
        <v>1009</v>
      </c>
    </row>
    <row r="60" spans="1:7" ht="106.5" customHeight="1" x14ac:dyDescent="0.25">
      <c r="A60" s="477" t="s">
        <v>838</v>
      </c>
      <c r="B60" s="145" t="s">
        <v>1019</v>
      </c>
      <c r="C60" s="1">
        <v>1500</v>
      </c>
      <c r="D60" s="1">
        <v>1500</v>
      </c>
      <c r="E60" s="1">
        <v>1500</v>
      </c>
      <c r="F60" s="1">
        <v>1500</v>
      </c>
      <c r="G60" s="449" t="s">
        <v>1009</v>
      </c>
    </row>
    <row r="61" spans="1:7" ht="127.5" customHeight="1" x14ac:dyDescent="0.25">
      <c r="A61" s="477" t="s">
        <v>839</v>
      </c>
      <c r="B61" s="145" t="s">
        <v>1034</v>
      </c>
      <c r="C61" s="1">
        <v>1000</v>
      </c>
      <c r="D61" s="1">
        <v>1000</v>
      </c>
      <c r="E61" s="1">
        <v>1000</v>
      </c>
      <c r="F61" s="1">
        <v>1000</v>
      </c>
      <c r="G61" s="449" t="s">
        <v>1009</v>
      </c>
    </row>
    <row r="62" spans="1:7" ht="72" x14ac:dyDescent="0.25">
      <c r="A62" s="477" t="s">
        <v>840</v>
      </c>
      <c r="B62" s="145" t="s">
        <v>1020</v>
      </c>
      <c r="C62" s="1">
        <v>500</v>
      </c>
      <c r="D62" s="1">
        <v>500</v>
      </c>
      <c r="E62" s="1">
        <v>500</v>
      </c>
      <c r="F62" s="1">
        <v>500</v>
      </c>
      <c r="G62" s="449" t="s">
        <v>1009</v>
      </c>
    </row>
    <row r="63" spans="1:7" ht="90" x14ac:dyDescent="0.25">
      <c r="A63" s="477" t="s">
        <v>841</v>
      </c>
      <c r="B63" s="145" t="s">
        <v>1021</v>
      </c>
      <c r="C63" s="1">
        <v>500</v>
      </c>
      <c r="D63" s="1">
        <v>500</v>
      </c>
      <c r="E63" s="1">
        <v>500</v>
      </c>
      <c r="F63" s="1">
        <v>500</v>
      </c>
      <c r="G63" s="449" t="s">
        <v>1009</v>
      </c>
    </row>
    <row r="64" spans="1:7" ht="108" x14ac:dyDescent="0.25">
      <c r="A64" s="477" t="s">
        <v>842</v>
      </c>
      <c r="B64" s="145" t="s">
        <v>1022</v>
      </c>
      <c r="C64" s="1">
        <v>1000</v>
      </c>
      <c r="D64" s="1">
        <v>1000</v>
      </c>
      <c r="E64" s="1">
        <v>1000</v>
      </c>
      <c r="F64" s="1">
        <v>1000</v>
      </c>
      <c r="G64" s="449" t="s">
        <v>1009</v>
      </c>
    </row>
    <row r="65" spans="1:7" ht="90" x14ac:dyDescent="0.25">
      <c r="A65" s="477" t="s">
        <v>843</v>
      </c>
      <c r="B65" s="145" t="s">
        <v>1023</v>
      </c>
      <c r="C65" s="1">
        <v>1400</v>
      </c>
      <c r="D65" s="1">
        <v>1400</v>
      </c>
      <c r="E65" s="1">
        <v>1400</v>
      </c>
      <c r="F65" s="1">
        <v>1400</v>
      </c>
      <c r="G65" s="449" t="s">
        <v>1009</v>
      </c>
    </row>
    <row r="66" spans="1:7" ht="90" x14ac:dyDescent="0.25">
      <c r="A66" s="477" t="s">
        <v>844</v>
      </c>
      <c r="B66" s="145" t="s">
        <v>1024</v>
      </c>
      <c r="C66" s="1">
        <v>500</v>
      </c>
      <c r="D66" s="1">
        <v>500</v>
      </c>
      <c r="E66" s="1">
        <v>500</v>
      </c>
      <c r="F66" s="1">
        <v>500</v>
      </c>
      <c r="G66" s="449" t="s">
        <v>1009</v>
      </c>
    </row>
    <row r="67" spans="1:7" ht="90" x14ac:dyDescent="0.25">
      <c r="A67" s="477" t="s">
        <v>845</v>
      </c>
      <c r="B67" s="145" t="s">
        <v>1025</v>
      </c>
      <c r="C67" s="1">
        <v>500</v>
      </c>
      <c r="D67" s="1">
        <v>500</v>
      </c>
      <c r="E67" s="1">
        <v>500</v>
      </c>
      <c r="F67" s="1">
        <v>500</v>
      </c>
      <c r="G67" s="449" t="s">
        <v>1009</v>
      </c>
    </row>
    <row r="68" spans="1:7" ht="90" x14ac:dyDescent="0.25">
      <c r="A68" s="477" t="s">
        <v>846</v>
      </c>
      <c r="B68" s="145" t="s">
        <v>1033</v>
      </c>
      <c r="C68" s="1">
        <v>500</v>
      </c>
      <c r="D68" s="1">
        <v>500</v>
      </c>
      <c r="E68" s="1">
        <v>500</v>
      </c>
      <c r="F68" s="1">
        <v>500</v>
      </c>
      <c r="G68" s="449" t="s">
        <v>1009</v>
      </c>
    </row>
    <row r="69" spans="1:7" ht="108" x14ac:dyDescent="0.25">
      <c r="A69" s="477" t="s">
        <v>847</v>
      </c>
      <c r="B69" s="145" t="s">
        <v>1026</v>
      </c>
      <c r="C69" s="1">
        <v>500</v>
      </c>
      <c r="D69" s="1">
        <v>500</v>
      </c>
      <c r="E69" s="1">
        <v>500</v>
      </c>
      <c r="F69" s="1">
        <v>500</v>
      </c>
      <c r="G69" s="449" t="s">
        <v>1009</v>
      </c>
    </row>
    <row r="70" spans="1:7" ht="90" x14ac:dyDescent="0.25">
      <c r="A70" s="477" t="s">
        <v>848</v>
      </c>
      <c r="B70" s="145" t="s">
        <v>1027</v>
      </c>
      <c r="C70" s="1">
        <v>500</v>
      </c>
      <c r="D70" s="1">
        <v>500</v>
      </c>
      <c r="E70" s="1">
        <v>500</v>
      </c>
      <c r="F70" s="1">
        <v>500</v>
      </c>
      <c r="G70" s="449" t="s">
        <v>1009</v>
      </c>
    </row>
    <row r="71" spans="1:7" ht="90" x14ac:dyDescent="0.25">
      <c r="A71" s="477" t="s">
        <v>849</v>
      </c>
      <c r="B71" s="145" t="s">
        <v>1028</v>
      </c>
      <c r="C71" s="1">
        <v>500</v>
      </c>
      <c r="D71" s="1">
        <v>500</v>
      </c>
      <c r="E71" s="1">
        <v>500</v>
      </c>
      <c r="F71" s="1">
        <v>500</v>
      </c>
      <c r="G71" s="449" t="s">
        <v>1009</v>
      </c>
    </row>
    <row r="72" spans="1:7" ht="90" x14ac:dyDescent="0.25">
      <c r="A72" s="477" t="s">
        <v>850</v>
      </c>
      <c r="B72" s="145" t="s">
        <v>1029</v>
      </c>
      <c r="C72" s="1">
        <v>500</v>
      </c>
      <c r="D72" s="1">
        <v>500</v>
      </c>
      <c r="E72" s="1">
        <v>500</v>
      </c>
      <c r="F72" s="1">
        <v>500</v>
      </c>
      <c r="G72" s="449" t="s">
        <v>1009</v>
      </c>
    </row>
    <row r="73" spans="1:7" ht="72" x14ac:dyDescent="0.25">
      <c r="A73" s="477" t="s">
        <v>851</v>
      </c>
      <c r="B73" s="145" t="s">
        <v>1030</v>
      </c>
      <c r="C73" s="1">
        <v>500</v>
      </c>
      <c r="D73" s="1">
        <v>500</v>
      </c>
      <c r="E73" s="1">
        <v>500</v>
      </c>
      <c r="F73" s="1">
        <v>500</v>
      </c>
      <c r="G73" s="449" t="s">
        <v>1009</v>
      </c>
    </row>
    <row r="74" spans="1:7" ht="126" x14ac:dyDescent="0.25">
      <c r="A74" s="477" t="s">
        <v>852</v>
      </c>
      <c r="B74" s="145" t="s">
        <v>1031</v>
      </c>
      <c r="C74" s="1">
        <v>600</v>
      </c>
      <c r="D74" s="1">
        <v>600</v>
      </c>
      <c r="E74" s="1">
        <v>600</v>
      </c>
      <c r="F74" s="1">
        <v>600</v>
      </c>
      <c r="G74" s="449" t="s">
        <v>1009</v>
      </c>
    </row>
    <row r="75" spans="1:7" ht="106.5" customHeight="1" x14ac:dyDescent="0.25">
      <c r="A75" s="477" t="s">
        <v>853</v>
      </c>
      <c r="B75" s="145" t="s">
        <v>1032</v>
      </c>
      <c r="C75" s="1">
        <v>500</v>
      </c>
      <c r="D75" s="1">
        <v>500</v>
      </c>
      <c r="E75" s="1">
        <v>500</v>
      </c>
      <c r="F75" s="1">
        <v>500</v>
      </c>
      <c r="G75" s="449" t="s">
        <v>1009</v>
      </c>
    </row>
    <row r="76" spans="1:7" ht="65.25" customHeight="1" x14ac:dyDescent="0.25">
      <c r="A76" s="468">
        <v>7</v>
      </c>
      <c r="B76" s="469" t="s">
        <v>1078</v>
      </c>
      <c r="C76" s="66">
        <f>C78+C79</f>
        <v>40455.1</v>
      </c>
      <c r="D76" s="66">
        <f t="shared" ref="D76:F76" si="6">D78+D79</f>
        <v>40455.1</v>
      </c>
      <c r="E76" s="66">
        <f t="shared" si="6"/>
        <v>40455.1</v>
      </c>
      <c r="F76" s="66">
        <f t="shared" si="6"/>
        <v>40455.1</v>
      </c>
    </row>
    <row r="77" spans="1:7" ht="27.75" customHeight="1" x14ac:dyDescent="0.25">
      <c r="A77" s="468"/>
      <c r="B77" s="469" t="s">
        <v>997</v>
      </c>
      <c r="C77" s="1"/>
      <c r="D77" s="1"/>
      <c r="E77" s="1"/>
      <c r="F77" s="1"/>
    </row>
    <row r="78" spans="1:7" ht="57" customHeight="1" x14ac:dyDescent="0.25">
      <c r="A78" s="477" t="s">
        <v>998</v>
      </c>
      <c r="B78" s="145" t="s">
        <v>855</v>
      </c>
      <c r="C78" s="343">
        <v>1500</v>
      </c>
      <c r="D78" s="343">
        <v>1500</v>
      </c>
      <c r="E78" s="343">
        <v>1500</v>
      </c>
      <c r="F78" s="343">
        <v>1500</v>
      </c>
      <c r="G78" s="449" t="s">
        <v>1009</v>
      </c>
    </row>
    <row r="79" spans="1:7" ht="210.75" customHeight="1" x14ac:dyDescent="0.25">
      <c r="A79" s="477" t="s">
        <v>1187</v>
      </c>
      <c r="B79" s="145" t="s">
        <v>1186</v>
      </c>
      <c r="C79" s="1">
        <v>38955.1</v>
      </c>
      <c r="D79" s="1">
        <v>38955.1</v>
      </c>
      <c r="E79" s="1">
        <v>38955.1</v>
      </c>
      <c r="F79" s="1">
        <v>38955.1</v>
      </c>
      <c r="G79" s="460"/>
    </row>
    <row r="80" spans="1:7" ht="36.75" customHeight="1" x14ac:dyDescent="0.25">
      <c r="A80" s="9">
        <v>8</v>
      </c>
      <c r="B80" s="125" t="s">
        <v>13</v>
      </c>
      <c r="C80" s="8">
        <v>25100</v>
      </c>
      <c r="D80" s="8">
        <v>25100</v>
      </c>
      <c r="E80" s="8">
        <v>25100</v>
      </c>
      <c r="F80" s="8">
        <v>25100</v>
      </c>
    </row>
  </sheetData>
  <mergeCells count="4">
    <mergeCell ref="A5:F5"/>
    <mergeCell ref="A1:F1"/>
    <mergeCell ref="A2:F2"/>
    <mergeCell ref="A3:F3"/>
  </mergeCells>
  <pageMargins left="0.23622047244094491" right="0.23622047244094491" top="0.15748031496062992" bottom="0.15748031496062992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opLeftCell="A100" workbookViewId="0">
      <selection activeCell="D95" sqref="D95"/>
    </sheetView>
  </sheetViews>
  <sheetFormatPr defaultRowHeight="16.5" x14ac:dyDescent="0.25"/>
  <cols>
    <col min="1" max="1" width="13.140625" style="40" customWidth="1"/>
    <col min="2" max="2" width="16.140625" style="40" customWidth="1"/>
    <col min="3" max="3" width="26.85546875" style="40" customWidth="1"/>
    <col min="4" max="4" width="17.42578125" style="40" customWidth="1"/>
    <col min="5" max="5" width="15.140625" style="40" customWidth="1"/>
    <col min="6" max="6" width="19.140625" style="40" customWidth="1"/>
    <col min="7" max="7" width="10.7109375" style="40" bestFit="1" customWidth="1"/>
    <col min="8" max="8" width="10.42578125" style="40" bestFit="1" customWidth="1"/>
    <col min="9" max="9" width="10.140625" style="40" bestFit="1" customWidth="1"/>
    <col min="10" max="10" width="9.140625" style="40"/>
    <col min="11" max="11" width="11.7109375" style="40" bestFit="1" customWidth="1"/>
    <col min="12" max="256" width="9.140625" style="40"/>
    <col min="257" max="257" width="13.140625" style="40" customWidth="1"/>
    <col min="258" max="258" width="16.140625" style="40" customWidth="1"/>
    <col min="259" max="259" width="26.85546875" style="40" customWidth="1"/>
    <col min="260" max="260" width="17.42578125" style="40" customWidth="1"/>
    <col min="261" max="261" width="15.140625" style="40" customWidth="1"/>
    <col min="262" max="262" width="19.140625" style="40" customWidth="1"/>
    <col min="263" max="263" width="17.5703125" style="40" customWidth="1"/>
    <col min="264" max="264" width="15.7109375" style="40" customWidth="1"/>
    <col min="265" max="265" width="17.140625" style="40" customWidth="1"/>
    <col min="266" max="266" width="9.140625" style="40"/>
    <col min="267" max="267" width="9.42578125" style="40" bestFit="1" customWidth="1"/>
    <col min="268" max="512" width="9.140625" style="40"/>
    <col min="513" max="513" width="13.140625" style="40" customWidth="1"/>
    <col min="514" max="514" width="16.140625" style="40" customWidth="1"/>
    <col min="515" max="515" width="26.85546875" style="40" customWidth="1"/>
    <col min="516" max="516" width="17.42578125" style="40" customWidth="1"/>
    <col min="517" max="517" width="15.140625" style="40" customWidth="1"/>
    <col min="518" max="518" width="19.140625" style="40" customWidth="1"/>
    <col min="519" max="519" width="17.5703125" style="40" customWidth="1"/>
    <col min="520" max="520" width="15.7109375" style="40" customWidth="1"/>
    <col min="521" max="521" width="17.140625" style="40" customWidth="1"/>
    <col min="522" max="522" width="9.140625" style="40"/>
    <col min="523" max="523" width="9.42578125" style="40" bestFit="1" customWidth="1"/>
    <col min="524" max="768" width="9.140625" style="40"/>
    <col min="769" max="769" width="13.140625" style="40" customWidth="1"/>
    <col min="770" max="770" width="16.140625" style="40" customWidth="1"/>
    <col min="771" max="771" width="26.85546875" style="40" customWidth="1"/>
    <col min="772" max="772" width="17.42578125" style="40" customWidth="1"/>
    <col min="773" max="773" width="15.140625" style="40" customWidth="1"/>
    <col min="774" max="774" width="19.140625" style="40" customWidth="1"/>
    <col min="775" max="775" width="17.5703125" style="40" customWidth="1"/>
    <col min="776" max="776" width="15.7109375" style="40" customWidth="1"/>
    <col min="777" max="777" width="17.140625" style="40" customWidth="1"/>
    <col min="778" max="778" width="9.140625" style="40"/>
    <col min="779" max="779" width="9.42578125" style="40" bestFit="1" customWidth="1"/>
    <col min="780" max="1024" width="9.140625" style="40"/>
    <col min="1025" max="1025" width="13.140625" style="40" customWidth="1"/>
    <col min="1026" max="1026" width="16.140625" style="40" customWidth="1"/>
    <col min="1027" max="1027" width="26.85546875" style="40" customWidth="1"/>
    <col min="1028" max="1028" width="17.42578125" style="40" customWidth="1"/>
    <col min="1029" max="1029" width="15.140625" style="40" customWidth="1"/>
    <col min="1030" max="1030" width="19.140625" style="40" customWidth="1"/>
    <col min="1031" max="1031" width="17.5703125" style="40" customWidth="1"/>
    <col min="1032" max="1032" width="15.7109375" style="40" customWidth="1"/>
    <col min="1033" max="1033" width="17.140625" style="40" customWidth="1"/>
    <col min="1034" max="1034" width="9.140625" style="40"/>
    <col min="1035" max="1035" width="9.42578125" style="40" bestFit="1" customWidth="1"/>
    <col min="1036" max="1280" width="9.140625" style="40"/>
    <col min="1281" max="1281" width="13.140625" style="40" customWidth="1"/>
    <col min="1282" max="1282" width="16.140625" style="40" customWidth="1"/>
    <col min="1283" max="1283" width="26.85546875" style="40" customWidth="1"/>
    <col min="1284" max="1284" width="17.42578125" style="40" customWidth="1"/>
    <col min="1285" max="1285" width="15.140625" style="40" customWidth="1"/>
    <col min="1286" max="1286" width="19.140625" style="40" customWidth="1"/>
    <col min="1287" max="1287" width="17.5703125" style="40" customWidth="1"/>
    <col min="1288" max="1288" width="15.7109375" style="40" customWidth="1"/>
    <col min="1289" max="1289" width="17.140625" style="40" customWidth="1"/>
    <col min="1290" max="1290" width="9.140625" style="40"/>
    <col min="1291" max="1291" width="9.42578125" style="40" bestFit="1" customWidth="1"/>
    <col min="1292" max="1536" width="9.140625" style="40"/>
    <col min="1537" max="1537" width="13.140625" style="40" customWidth="1"/>
    <col min="1538" max="1538" width="16.140625" style="40" customWidth="1"/>
    <col min="1539" max="1539" width="26.85546875" style="40" customWidth="1"/>
    <col min="1540" max="1540" width="17.42578125" style="40" customWidth="1"/>
    <col min="1541" max="1541" width="15.140625" style="40" customWidth="1"/>
    <col min="1542" max="1542" width="19.140625" style="40" customWidth="1"/>
    <col min="1543" max="1543" width="17.5703125" style="40" customWidth="1"/>
    <col min="1544" max="1544" width="15.7109375" style="40" customWidth="1"/>
    <col min="1545" max="1545" width="17.140625" style="40" customWidth="1"/>
    <col min="1546" max="1546" width="9.140625" style="40"/>
    <col min="1547" max="1547" width="9.42578125" style="40" bestFit="1" customWidth="1"/>
    <col min="1548" max="1792" width="9.140625" style="40"/>
    <col min="1793" max="1793" width="13.140625" style="40" customWidth="1"/>
    <col min="1794" max="1794" width="16.140625" style="40" customWidth="1"/>
    <col min="1795" max="1795" width="26.85546875" style="40" customWidth="1"/>
    <col min="1796" max="1796" width="17.42578125" style="40" customWidth="1"/>
    <col min="1797" max="1797" width="15.140625" style="40" customWidth="1"/>
    <col min="1798" max="1798" width="19.140625" style="40" customWidth="1"/>
    <col min="1799" max="1799" width="17.5703125" style="40" customWidth="1"/>
    <col min="1800" max="1800" width="15.7109375" style="40" customWidth="1"/>
    <col min="1801" max="1801" width="17.140625" style="40" customWidth="1"/>
    <col min="1802" max="1802" width="9.140625" style="40"/>
    <col min="1803" max="1803" width="9.42578125" style="40" bestFit="1" customWidth="1"/>
    <col min="1804" max="2048" width="9.140625" style="40"/>
    <col min="2049" max="2049" width="13.140625" style="40" customWidth="1"/>
    <col min="2050" max="2050" width="16.140625" style="40" customWidth="1"/>
    <col min="2051" max="2051" width="26.85546875" style="40" customWidth="1"/>
    <col min="2052" max="2052" width="17.42578125" style="40" customWidth="1"/>
    <col min="2053" max="2053" width="15.140625" style="40" customWidth="1"/>
    <col min="2054" max="2054" width="19.140625" style="40" customWidth="1"/>
    <col min="2055" max="2055" width="17.5703125" style="40" customWidth="1"/>
    <col min="2056" max="2056" width="15.7109375" style="40" customWidth="1"/>
    <col min="2057" max="2057" width="17.140625" style="40" customWidth="1"/>
    <col min="2058" max="2058" width="9.140625" style="40"/>
    <col min="2059" max="2059" width="9.42578125" style="40" bestFit="1" customWidth="1"/>
    <col min="2060" max="2304" width="9.140625" style="40"/>
    <col min="2305" max="2305" width="13.140625" style="40" customWidth="1"/>
    <col min="2306" max="2306" width="16.140625" style="40" customWidth="1"/>
    <col min="2307" max="2307" width="26.85546875" style="40" customWidth="1"/>
    <col min="2308" max="2308" width="17.42578125" style="40" customWidth="1"/>
    <col min="2309" max="2309" width="15.140625" style="40" customWidth="1"/>
    <col min="2310" max="2310" width="19.140625" style="40" customWidth="1"/>
    <col min="2311" max="2311" width="17.5703125" style="40" customWidth="1"/>
    <col min="2312" max="2312" width="15.7109375" style="40" customWidth="1"/>
    <col min="2313" max="2313" width="17.140625" style="40" customWidth="1"/>
    <col min="2314" max="2314" width="9.140625" style="40"/>
    <col min="2315" max="2315" width="9.42578125" style="40" bestFit="1" customWidth="1"/>
    <col min="2316" max="2560" width="9.140625" style="40"/>
    <col min="2561" max="2561" width="13.140625" style="40" customWidth="1"/>
    <col min="2562" max="2562" width="16.140625" style="40" customWidth="1"/>
    <col min="2563" max="2563" width="26.85546875" style="40" customWidth="1"/>
    <col min="2564" max="2564" width="17.42578125" style="40" customWidth="1"/>
    <col min="2565" max="2565" width="15.140625" style="40" customWidth="1"/>
    <col min="2566" max="2566" width="19.140625" style="40" customWidth="1"/>
    <col min="2567" max="2567" width="17.5703125" style="40" customWidth="1"/>
    <col min="2568" max="2568" width="15.7109375" style="40" customWidth="1"/>
    <col min="2569" max="2569" width="17.140625" style="40" customWidth="1"/>
    <col min="2570" max="2570" width="9.140625" style="40"/>
    <col min="2571" max="2571" width="9.42578125" style="40" bestFit="1" customWidth="1"/>
    <col min="2572" max="2816" width="9.140625" style="40"/>
    <col min="2817" max="2817" width="13.140625" style="40" customWidth="1"/>
    <col min="2818" max="2818" width="16.140625" style="40" customWidth="1"/>
    <col min="2819" max="2819" width="26.85546875" style="40" customWidth="1"/>
    <col min="2820" max="2820" width="17.42578125" style="40" customWidth="1"/>
    <col min="2821" max="2821" width="15.140625" style="40" customWidth="1"/>
    <col min="2822" max="2822" width="19.140625" style="40" customWidth="1"/>
    <col min="2823" max="2823" width="17.5703125" style="40" customWidth="1"/>
    <col min="2824" max="2824" width="15.7109375" style="40" customWidth="1"/>
    <col min="2825" max="2825" width="17.140625" style="40" customWidth="1"/>
    <col min="2826" max="2826" width="9.140625" style="40"/>
    <col min="2827" max="2827" width="9.42578125" style="40" bestFit="1" customWidth="1"/>
    <col min="2828" max="3072" width="9.140625" style="40"/>
    <col min="3073" max="3073" width="13.140625" style="40" customWidth="1"/>
    <col min="3074" max="3074" width="16.140625" style="40" customWidth="1"/>
    <col min="3075" max="3075" width="26.85546875" style="40" customWidth="1"/>
    <col min="3076" max="3076" width="17.42578125" style="40" customWidth="1"/>
    <col min="3077" max="3077" width="15.140625" style="40" customWidth="1"/>
    <col min="3078" max="3078" width="19.140625" style="40" customWidth="1"/>
    <col min="3079" max="3079" width="17.5703125" style="40" customWidth="1"/>
    <col min="3080" max="3080" width="15.7109375" style="40" customWidth="1"/>
    <col min="3081" max="3081" width="17.140625" style="40" customWidth="1"/>
    <col min="3082" max="3082" width="9.140625" style="40"/>
    <col min="3083" max="3083" width="9.42578125" style="40" bestFit="1" customWidth="1"/>
    <col min="3084" max="3328" width="9.140625" style="40"/>
    <col min="3329" max="3329" width="13.140625" style="40" customWidth="1"/>
    <col min="3330" max="3330" width="16.140625" style="40" customWidth="1"/>
    <col min="3331" max="3331" width="26.85546875" style="40" customWidth="1"/>
    <col min="3332" max="3332" width="17.42578125" style="40" customWidth="1"/>
    <col min="3333" max="3333" width="15.140625" style="40" customWidth="1"/>
    <col min="3334" max="3334" width="19.140625" style="40" customWidth="1"/>
    <col min="3335" max="3335" width="17.5703125" style="40" customWidth="1"/>
    <col min="3336" max="3336" width="15.7109375" style="40" customWidth="1"/>
    <col min="3337" max="3337" width="17.140625" style="40" customWidth="1"/>
    <col min="3338" max="3338" width="9.140625" style="40"/>
    <col min="3339" max="3339" width="9.42578125" style="40" bestFit="1" customWidth="1"/>
    <col min="3340" max="3584" width="9.140625" style="40"/>
    <col min="3585" max="3585" width="13.140625" style="40" customWidth="1"/>
    <col min="3586" max="3586" width="16.140625" style="40" customWidth="1"/>
    <col min="3587" max="3587" width="26.85546875" style="40" customWidth="1"/>
    <col min="3588" max="3588" width="17.42578125" style="40" customWidth="1"/>
    <col min="3589" max="3589" width="15.140625" style="40" customWidth="1"/>
    <col min="3590" max="3590" width="19.140625" style="40" customWidth="1"/>
    <col min="3591" max="3591" width="17.5703125" style="40" customWidth="1"/>
    <col min="3592" max="3592" width="15.7109375" style="40" customWidth="1"/>
    <col min="3593" max="3593" width="17.140625" style="40" customWidth="1"/>
    <col min="3594" max="3594" width="9.140625" style="40"/>
    <col min="3595" max="3595" width="9.42578125" style="40" bestFit="1" customWidth="1"/>
    <col min="3596" max="3840" width="9.140625" style="40"/>
    <col min="3841" max="3841" width="13.140625" style="40" customWidth="1"/>
    <col min="3842" max="3842" width="16.140625" style="40" customWidth="1"/>
    <col min="3843" max="3843" width="26.85546875" style="40" customWidth="1"/>
    <col min="3844" max="3844" width="17.42578125" style="40" customWidth="1"/>
    <col min="3845" max="3845" width="15.140625" style="40" customWidth="1"/>
    <col min="3846" max="3846" width="19.140625" style="40" customWidth="1"/>
    <col min="3847" max="3847" width="17.5703125" style="40" customWidth="1"/>
    <col min="3848" max="3848" width="15.7109375" style="40" customWidth="1"/>
    <col min="3849" max="3849" width="17.140625" style="40" customWidth="1"/>
    <col min="3850" max="3850" width="9.140625" style="40"/>
    <col min="3851" max="3851" width="9.42578125" style="40" bestFit="1" customWidth="1"/>
    <col min="3852" max="4096" width="9.140625" style="40"/>
    <col min="4097" max="4097" width="13.140625" style="40" customWidth="1"/>
    <col min="4098" max="4098" width="16.140625" style="40" customWidth="1"/>
    <col min="4099" max="4099" width="26.85546875" style="40" customWidth="1"/>
    <col min="4100" max="4100" width="17.42578125" style="40" customWidth="1"/>
    <col min="4101" max="4101" width="15.140625" style="40" customWidth="1"/>
    <col min="4102" max="4102" width="19.140625" style="40" customWidth="1"/>
    <col min="4103" max="4103" width="17.5703125" style="40" customWidth="1"/>
    <col min="4104" max="4104" width="15.7109375" style="40" customWidth="1"/>
    <col min="4105" max="4105" width="17.140625" style="40" customWidth="1"/>
    <col min="4106" max="4106" width="9.140625" style="40"/>
    <col min="4107" max="4107" width="9.42578125" style="40" bestFit="1" customWidth="1"/>
    <col min="4108" max="4352" width="9.140625" style="40"/>
    <col min="4353" max="4353" width="13.140625" style="40" customWidth="1"/>
    <col min="4354" max="4354" width="16.140625" style="40" customWidth="1"/>
    <col min="4355" max="4355" width="26.85546875" style="40" customWidth="1"/>
    <col min="4356" max="4356" width="17.42578125" style="40" customWidth="1"/>
    <col min="4357" max="4357" width="15.140625" style="40" customWidth="1"/>
    <col min="4358" max="4358" width="19.140625" style="40" customWidth="1"/>
    <col min="4359" max="4359" width="17.5703125" style="40" customWidth="1"/>
    <col min="4360" max="4360" width="15.7109375" style="40" customWidth="1"/>
    <col min="4361" max="4361" width="17.140625" style="40" customWidth="1"/>
    <col min="4362" max="4362" width="9.140625" style="40"/>
    <col min="4363" max="4363" width="9.42578125" style="40" bestFit="1" customWidth="1"/>
    <col min="4364" max="4608" width="9.140625" style="40"/>
    <col min="4609" max="4609" width="13.140625" style="40" customWidth="1"/>
    <col min="4610" max="4610" width="16.140625" style="40" customWidth="1"/>
    <col min="4611" max="4611" width="26.85546875" style="40" customWidth="1"/>
    <col min="4612" max="4612" width="17.42578125" style="40" customWidth="1"/>
    <col min="4613" max="4613" width="15.140625" style="40" customWidth="1"/>
    <col min="4614" max="4614" width="19.140625" style="40" customWidth="1"/>
    <col min="4615" max="4615" width="17.5703125" style="40" customWidth="1"/>
    <col min="4616" max="4616" width="15.7109375" style="40" customWidth="1"/>
    <col min="4617" max="4617" width="17.140625" style="40" customWidth="1"/>
    <col min="4618" max="4618" width="9.140625" style="40"/>
    <col min="4619" max="4619" width="9.42578125" style="40" bestFit="1" customWidth="1"/>
    <col min="4620" max="4864" width="9.140625" style="40"/>
    <col min="4865" max="4865" width="13.140625" style="40" customWidth="1"/>
    <col min="4866" max="4866" width="16.140625" style="40" customWidth="1"/>
    <col min="4867" max="4867" width="26.85546875" style="40" customWidth="1"/>
    <col min="4868" max="4868" width="17.42578125" style="40" customWidth="1"/>
    <col min="4869" max="4869" width="15.140625" style="40" customWidth="1"/>
    <col min="4870" max="4870" width="19.140625" style="40" customWidth="1"/>
    <col min="4871" max="4871" width="17.5703125" style="40" customWidth="1"/>
    <col min="4872" max="4872" width="15.7109375" style="40" customWidth="1"/>
    <col min="4873" max="4873" width="17.140625" style="40" customWidth="1"/>
    <col min="4874" max="4874" width="9.140625" style="40"/>
    <col min="4875" max="4875" width="9.42578125" style="40" bestFit="1" customWidth="1"/>
    <col min="4876" max="5120" width="9.140625" style="40"/>
    <col min="5121" max="5121" width="13.140625" style="40" customWidth="1"/>
    <col min="5122" max="5122" width="16.140625" style="40" customWidth="1"/>
    <col min="5123" max="5123" width="26.85546875" style="40" customWidth="1"/>
    <col min="5124" max="5124" width="17.42578125" style="40" customWidth="1"/>
    <col min="5125" max="5125" width="15.140625" style="40" customWidth="1"/>
    <col min="5126" max="5126" width="19.140625" style="40" customWidth="1"/>
    <col min="5127" max="5127" width="17.5703125" style="40" customWidth="1"/>
    <col min="5128" max="5128" width="15.7109375" style="40" customWidth="1"/>
    <col min="5129" max="5129" width="17.140625" style="40" customWidth="1"/>
    <col min="5130" max="5130" width="9.140625" style="40"/>
    <col min="5131" max="5131" width="9.42578125" style="40" bestFit="1" customWidth="1"/>
    <col min="5132" max="5376" width="9.140625" style="40"/>
    <col min="5377" max="5377" width="13.140625" style="40" customWidth="1"/>
    <col min="5378" max="5378" width="16.140625" style="40" customWidth="1"/>
    <col min="5379" max="5379" width="26.85546875" style="40" customWidth="1"/>
    <col min="5380" max="5380" width="17.42578125" style="40" customWidth="1"/>
    <col min="5381" max="5381" width="15.140625" style="40" customWidth="1"/>
    <col min="5382" max="5382" width="19.140625" style="40" customWidth="1"/>
    <col min="5383" max="5383" width="17.5703125" style="40" customWidth="1"/>
    <col min="5384" max="5384" width="15.7109375" style="40" customWidth="1"/>
    <col min="5385" max="5385" width="17.140625" style="40" customWidth="1"/>
    <col min="5386" max="5386" width="9.140625" style="40"/>
    <col min="5387" max="5387" width="9.42578125" style="40" bestFit="1" customWidth="1"/>
    <col min="5388" max="5632" width="9.140625" style="40"/>
    <col min="5633" max="5633" width="13.140625" style="40" customWidth="1"/>
    <col min="5634" max="5634" width="16.140625" style="40" customWidth="1"/>
    <col min="5635" max="5635" width="26.85546875" style="40" customWidth="1"/>
    <col min="5636" max="5636" width="17.42578125" style="40" customWidth="1"/>
    <col min="5637" max="5637" width="15.140625" style="40" customWidth="1"/>
    <col min="5638" max="5638" width="19.140625" style="40" customWidth="1"/>
    <col min="5639" max="5639" width="17.5703125" style="40" customWidth="1"/>
    <col min="5640" max="5640" width="15.7109375" style="40" customWidth="1"/>
    <col min="5641" max="5641" width="17.140625" style="40" customWidth="1"/>
    <col min="5642" max="5642" width="9.140625" style="40"/>
    <col min="5643" max="5643" width="9.42578125" style="40" bestFit="1" customWidth="1"/>
    <col min="5644" max="5888" width="9.140625" style="40"/>
    <col min="5889" max="5889" width="13.140625" style="40" customWidth="1"/>
    <col min="5890" max="5890" width="16.140625" style="40" customWidth="1"/>
    <col min="5891" max="5891" width="26.85546875" style="40" customWidth="1"/>
    <col min="5892" max="5892" width="17.42578125" style="40" customWidth="1"/>
    <col min="5893" max="5893" width="15.140625" style="40" customWidth="1"/>
    <col min="5894" max="5894" width="19.140625" style="40" customWidth="1"/>
    <col min="5895" max="5895" width="17.5703125" style="40" customWidth="1"/>
    <col min="5896" max="5896" width="15.7109375" style="40" customWidth="1"/>
    <col min="5897" max="5897" width="17.140625" style="40" customWidth="1"/>
    <col min="5898" max="5898" width="9.140625" style="40"/>
    <col min="5899" max="5899" width="9.42578125" style="40" bestFit="1" customWidth="1"/>
    <col min="5900" max="6144" width="9.140625" style="40"/>
    <col min="6145" max="6145" width="13.140625" style="40" customWidth="1"/>
    <col min="6146" max="6146" width="16.140625" style="40" customWidth="1"/>
    <col min="6147" max="6147" width="26.85546875" style="40" customWidth="1"/>
    <col min="6148" max="6148" width="17.42578125" style="40" customWidth="1"/>
    <col min="6149" max="6149" width="15.140625" style="40" customWidth="1"/>
    <col min="6150" max="6150" width="19.140625" style="40" customWidth="1"/>
    <col min="6151" max="6151" width="17.5703125" style="40" customWidth="1"/>
    <col min="6152" max="6152" width="15.7109375" style="40" customWidth="1"/>
    <col min="6153" max="6153" width="17.140625" style="40" customWidth="1"/>
    <col min="6154" max="6154" width="9.140625" style="40"/>
    <col min="6155" max="6155" width="9.42578125" style="40" bestFit="1" customWidth="1"/>
    <col min="6156" max="6400" width="9.140625" style="40"/>
    <col min="6401" max="6401" width="13.140625" style="40" customWidth="1"/>
    <col min="6402" max="6402" width="16.140625" style="40" customWidth="1"/>
    <col min="6403" max="6403" width="26.85546875" style="40" customWidth="1"/>
    <col min="6404" max="6404" width="17.42578125" style="40" customWidth="1"/>
    <col min="6405" max="6405" width="15.140625" style="40" customWidth="1"/>
    <col min="6406" max="6406" width="19.140625" style="40" customWidth="1"/>
    <col min="6407" max="6407" width="17.5703125" style="40" customWidth="1"/>
    <col min="6408" max="6408" width="15.7109375" style="40" customWidth="1"/>
    <col min="6409" max="6409" width="17.140625" style="40" customWidth="1"/>
    <col min="6410" max="6410" width="9.140625" style="40"/>
    <col min="6411" max="6411" width="9.42578125" style="40" bestFit="1" customWidth="1"/>
    <col min="6412" max="6656" width="9.140625" style="40"/>
    <col min="6657" max="6657" width="13.140625" style="40" customWidth="1"/>
    <col min="6658" max="6658" width="16.140625" style="40" customWidth="1"/>
    <col min="6659" max="6659" width="26.85546875" style="40" customWidth="1"/>
    <col min="6660" max="6660" width="17.42578125" style="40" customWidth="1"/>
    <col min="6661" max="6661" width="15.140625" style="40" customWidth="1"/>
    <col min="6662" max="6662" width="19.140625" style="40" customWidth="1"/>
    <col min="6663" max="6663" width="17.5703125" style="40" customWidth="1"/>
    <col min="6664" max="6664" width="15.7109375" style="40" customWidth="1"/>
    <col min="6665" max="6665" width="17.140625" style="40" customWidth="1"/>
    <col min="6666" max="6666" width="9.140625" style="40"/>
    <col min="6667" max="6667" width="9.42578125" style="40" bestFit="1" customWidth="1"/>
    <col min="6668" max="6912" width="9.140625" style="40"/>
    <col min="6913" max="6913" width="13.140625" style="40" customWidth="1"/>
    <col min="6914" max="6914" width="16.140625" style="40" customWidth="1"/>
    <col min="6915" max="6915" width="26.85546875" style="40" customWidth="1"/>
    <col min="6916" max="6916" width="17.42578125" style="40" customWidth="1"/>
    <col min="6917" max="6917" width="15.140625" style="40" customWidth="1"/>
    <col min="6918" max="6918" width="19.140625" style="40" customWidth="1"/>
    <col min="6919" max="6919" width="17.5703125" style="40" customWidth="1"/>
    <col min="6920" max="6920" width="15.7109375" style="40" customWidth="1"/>
    <col min="6921" max="6921" width="17.140625" style="40" customWidth="1"/>
    <col min="6922" max="6922" width="9.140625" style="40"/>
    <col min="6923" max="6923" width="9.42578125" style="40" bestFit="1" customWidth="1"/>
    <col min="6924" max="7168" width="9.140625" style="40"/>
    <col min="7169" max="7169" width="13.140625" style="40" customWidth="1"/>
    <col min="7170" max="7170" width="16.140625" style="40" customWidth="1"/>
    <col min="7171" max="7171" width="26.85546875" style="40" customWidth="1"/>
    <col min="7172" max="7172" width="17.42578125" style="40" customWidth="1"/>
    <col min="7173" max="7173" width="15.140625" style="40" customWidth="1"/>
    <col min="7174" max="7174" width="19.140625" style="40" customWidth="1"/>
    <col min="7175" max="7175" width="17.5703125" style="40" customWidth="1"/>
    <col min="7176" max="7176" width="15.7109375" style="40" customWidth="1"/>
    <col min="7177" max="7177" width="17.140625" style="40" customWidth="1"/>
    <col min="7178" max="7178" width="9.140625" style="40"/>
    <col min="7179" max="7179" width="9.42578125" style="40" bestFit="1" customWidth="1"/>
    <col min="7180" max="7424" width="9.140625" style="40"/>
    <col min="7425" max="7425" width="13.140625" style="40" customWidth="1"/>
    <col min="7426" max="7426" width="16.140625" style="40" customWidth="1"/>
    <col min="7427" max="7427" width="26.85546875" style="40" customWidth="1"/>
    <col min="7428" max="7428" width="17.42578125" style="40" customWidth="1"/>
    <col min="7429" max="7429" width="15.140625" style="40" customWidth="1"/>
    <col min="7430" max="7430" width="19.140625" style="40" customWidth="1"/>
    <col min="7431" max="7431" width="17.5703125" style="40" customWidth="1"/>
    <col min="7432" max="7432" width="15.7109375" style="40" customWidth="1"/>
    <col min="7433" max="7433" width="17.140625" style="40" customWidth="1"/>
    <col min="7434" max="7434" width="9.140625" style="40"/>
    <col min="7435" max="7435" width="9.42578125" style="40" bestFit="1" customWidth="1"/>
    <col min="7436" max="7680" width="9.140625" style="40"/>
    <col min="7681" max="7681" width="13.140625" style="40" customWidth="1"/>
    <col min="7682" max="7682" width="16.140625" style="40" customWidth="1"/>
    <col min="7683" max="7683" width="26.85546875" style="40" customWidth="1"/>
    <col min="7684" max="7684" width="17.42578125" style="40" customWidth="1"/>
    <col min="7685" max="7685" width="15.140625" style="40" customWidth="1"/>
    <col min="7686" max="7686" width="19.140625" style="40" customWidth="1"/>
    <col min="7687" max="7687" width="17.5703125" style="40" customWidth="1"/>
    <col min="7688" max="7688" width="15.7109375" style="40" customWidth="1"/>
    <col min="7689" max="7689" width="17.140625" style="40" customWidth="1"/>
    <col min="7690" max="7690" width="9.140625" style="40"/>
    <col min="7691" max="7691" width="9.42578125" style="40" bestFit="1" customWidth="1"/>
    <col min="7692" max="7936" width="9.140625" style="40"/>
    <col min="7937" max="7937" width="13.140625" style="40" customWidth="1"/>
    <col min="7938" max="7938" width="16.140625" style="40" customWidth="1"/>
    <col min="7939" max="7939" width="26.85546875" style="40" customWidth="1"/>
    <col min="7940" max="7940" width="17.42578125" style="40" customWidth="1"/>
    <col min="7941" max="7941" width="15.140625" style="40" customWidth="1"/>
    <col min="7942" max="7942" width="19.140625" style="40" customWidth="1"/>
    <col min="7943" max="7943" width="17.5703125" style="40" customWidth="1"/>
    <col min="7944" max="7944" width="15.7109375" style="40" customWidth="1"/>
    <col min="7945" max="7945" width="17.140625" style="40" customWidth="1"/>
    <col min="7946" max="7946" width="9.140625" style="40"/>
    <col min="7947" max="7947" width="9.42578125" style="40" bestFit="1" customWidth="1"/>
    <col min="7948" max="8192" width="9.140625" style="40"/>
    <col min="8193" max="8193" width="13.140625" style="40" customWidth="1"/>
    <col min="8194" max="8194" width="16.140625" style="40" customWidth="1"/>
    <col min="8195" max="8195" width="26.85546875" style="40" customWidth="1"/>
    <col min="8196" max="8196" width="17.42578125" style="40" customWidth="1"/>
    <col min="8197" max="8197" width="15.140625" style="40" customWidth="1"/>
    <col min="8198" max="8198" width="19.140625" style="40" customWidth="1"/>
    <col min="8199" max="8199" width="17.5703125" style="40" customWidth="1"/>
    <col min="8200" max="8200" width="15.7109375" style="40" customWidth="1"/>
    <col min="8201" max="8201" width="17.140625" style="40" customWidth="1"/>
    <col min="8202" max="8202" width="9.140625" style="40"/>
    <col min="8203" max="8203" width="9.42578125" style="40" bestFit="1" customWidth="1"/>
    <col min="8204" max="8448" width="9.140625" style="40"/>
    <col min="8449" max="8449" width="13.140625" style="40" customWidth="1"/>
    <col min="8450" max="8450" width="16.140625" style="40" customWidth="1"/>
    <col min="8451" max="8451" width="26.85546875" style="40" customWidth="1"/>
    <col min="8452" max="8452" width="17.42578125" style="40" customWidth="1"/>
    <col min="8453" max="8453" width="15.140625" style="40" customWidth="1"/>
    <col min="8454" max="8454" width="19.140625" style="40" customWidth="1"/>
    <col min="8455" max="8455" width="17.5703125" style="40" customWidth="1"/>
    <col min="8456" max="8456" width="15.7109375" style="40" customWidth="1"/>
    <col min="8457" max="8457" width="17.140625" style="40" customWidth="1"/>
    <col min="8458" max="8458" width="9.140625" style="40"/>
    <col min="8459" max="8459" width="9.42578125" style="40" bestFit="1" customWidth="1"/>
    <col min="8460" max="8704" width="9.140625" style="40"/>
    <col min="8705" max="8705" width="13.140625" style="40" customWidth="1"/>
    <col min="8706" max="8706" width="16.140625" style="40" customWidth="1"/>
    <col min="8707" max="8707" width="26.85546875" style="40" customWidth="1"/>
    <col min="8708" max="8708" width="17.42578125" style="40" customWidth="1"/>
    <col min="8709" max="8709" width="15.140625" style="40" customWidth="1"/>
    <col min="8710" max="8710" width="19.140625" style="40" customWidth="1"/>
    <col min="8711" max="8711" width="17.5703125" style="40" customWidth="1"/>
    <col min="8712" max="8712" width="15.7109375" style="40" customWidth="1"/>
    <col min="8713" max="8713" width="17.140625" style="40" customWidth="1"/>
    <col min="8714" max="8714" width="9.140625" style="40"/>
    <col min="8715" max="8715" width="9.42578125" style="40" bestFit="1" customWidth="1"/>
    <col min="8716" max="8960" width="9.140625" style="40"/>
    <col min="8961" max="8961" width="13.140625" style="40" customWidth="1"/>
    <col min="8962" max="8962" width="16.140625" style="40" customWidth="1"/>
    <col min="8963" max="8963" width="26.85546875" style="40" customWidth="1"/>
    <col min="8964" max="8964" width="17.42578125" style="40" customWidth="1"/>
    <col min="8965" max="8965" width="15.140625" style="40" customWidth="1"/>
    <col min="8966" max="8966" width="19.140625" style="40" customWidth="1"/>
    <col min="8967" max="8967" width="17.5703125" style="40" customWidth="1"/>
    <col min="8968" max="8968" width="15.7109375" style="40" customWidth="1"/>
    <col min="8969" max="8969" width="17.140625" style="40" customWidth="1"/>
    <col min="8970" max="8970" width="9.140625" style="40"/>
    <col min="8971" max="8971" width="9.42578125" style="40" bestFit="1" customWidth="1"/>
    <col min="8972" max="9216" width="9.140625" style="40"/>
    <col min="9217" max="9217" width="13.140625" style="40" customWidth="1"/>
    <col min="9218" max="9218" width="16.140625" style="40" customWidth="1"/>
    <col min="9219" max="9219" width="26.85546875" style="40" customWidth="1"/>
    <col min="9220" max="9220" width="17.42578125" style="40" customWidth="1"/>
    <col min="9221" max="9221" width="15.140625" style="40" customWidth="1"/>
    <col min="9222" max="9222" width="19.140625" style="40" customWidth="1"/>
    <col min="9223" max="9223" width="17.5703125" style="40" customWidth="1"/>
    <col min="9224" max="9224" width="15.7109375" style="40" customWidth="1"/>
    <col min="9225" max="9225" width="17.140625" style="40" customWidth="1"/>
    <col min="9226" max="9226" width="9.140625" style="40"/>
    <col min="9227" max="9227" width="9.42578125" style="40" bestFit="1" customWidth="1"/>
    <col min="9228" max="9472" width="9.140625" style="40"/>
    <col min="9473" max="9473" width="13.140625" style="40" customWidth="1"/>
    <col min="9474" max="9474" width="16.140625" style="40" customWidth="1"/>
    <col min="9475" max="9475" width="26.85546875" style="40" customWidth="1"/>
    <col min="9476" max="9476" width="17.42578125" style="40" customWidth="1"/>
    <col min="9477" max="9477" width="15.140625" style="40" customWidth="1"/>
    <col min="9478" max="9478" width="19.140625" style="40" customWidth="1"/>
    <col min="9479" max="9479" width="17.5703125" style="40" customWidth="1"/>
    <col min="9480" max="9480" width="15.7109375" style="40" customWidth="1"/>
    <col min="9481" max="9481" width="17.140625" style="40" customWidth="1"/>
    <col min="9482" max="9482" width="9.140625" style="40"/>
    <col min="9483" max="9483" width="9.42578125" style="40" bestFit="1" customWidth="1"/>
    <col min="9484" max="9728" width="9.140625" style="40"/>
    <col min="9729" max="9729" width="13.140625" style="40" customWidth="1"/>
    <col min="9730" max="9730" width="16.140625" style="40" customWidth="1"/>
    <col min="9731" max="9731" width="26.85546875" style="40" customWidth="1"/>
    <col min="9732" max="9732" width="17.42578125" style="40" customWidth="1"/>
    <col min="9733" max="9733" width="15.140625" style="40" customWidth="1"/>
    <col min="9734" max="9734" width="19.140625" style="40" customWidth="1"/>
    <col min="9735" max="9735" width="17.5703125" style="40" customWidth="1"/>
    <col min="9736" max="9736" width="15.7109375" style="40" customWidth="1"/>
    <col min="9737" max="9737" width="17.140625" style="40" customWidth="1"/>
    <col min="9738" max="9738" width="9.140625" style="40"/>
    <col min="9739" max="9739" width="9.42578125" style="40" bestFit="1" customWidth="1"/>
    <col min="9740" max="9984" width="9.140625" style="40"/>
    <col min="9985" max="9985" width="13.140625" style="40" customWidth="1"/>
    <col min="9986" max="9986" width="16.140625" style="40" customWidth="1"/>
    <col min="9987" max="9987" width="26.85546875" style="40" customWidth="1"/>
    <col min="9988" max="9988" width="17.42578125" style="40" customWidth="1"/>
    <col min="9989" max="9989" width="15.140625" style="40" customWidth="1"/>
    <col min="9990" max="9990" width="19.140625" style="40" customWidth="1"/>
    <col min="9991" max="9991" width="17.5703125" style="40" customWidth="1"/>
    <col min="9992" max="9992" width="15.7109375" style="40" customWidth="1"/>
    <col min="9993" max="9993" width="17.140625" style="40" customWidth="1"/>
    <col min="9994" max="9994" width="9.140625" style="40"/>
    <col min="9995" max="9995" width="9.42578125" style="40" bestFit="1" customWidth="1"/>
    <col min="9996" max="10240" width="9.140625" style="40"/>
    <col min="10241" max="10241" width="13.140625" style="40" customWidth="1"/>
    <col min="10242" max="10242" width="16.140625" style="40" customWidth="1"/>
    <col min="10243" max="10243" width="26.85546875" style="40" customWidth="1"/>
    <col min="10244" max="10244" width="17.42578125" style="40" customWidth="1"/>
    <col min="10245" max="10245" width="15.140625" style="40" customWidth="1"/>
    <col min="10246" max="10246" width="19.140625" style="40" customWidth="1"/>
    <col min="10247" max="10247" width="17.5703125" style="40" customWidth="1"/>
    <col min="10248" max="10248" width="15.7109375" style="40" customWidth="1"/>
    <col min="10249" max="10249" width="17.140625" style="40" customWidth="1"/>
    <col min="10250" max="10250" width="9.140625" style="40"/>
    <col min="10251" max="10251" width="9.42578125" style="40" bestFit="1" customWidth="1"/>
    <col min="10252" max="10496" width="9.140625" style="40"/>
    <col min="10497" max="10497" width="13.140625" style="40" customWidth="1"/>
    <col min="10498" max="10498" width="16.140625" style="40" customWidth="1"/>
    <col min="10499" max="10499" width="26.85546875" style="40" customWidth="1"/>
    <col min="10500" max="10500" width="17.42578125" style="40" customWidth="1"/>
    <col min="10501" max="10501" width="15.140625" style="40" customWidth="1"/>
    <col min="10502" max="10502" width="19.140625" style="40" customWidth="1"/>
    <col min="10503" max="10503" width="17.5703125" style="40" customWidth="1"/>
    <col min="10504" max="10504" width="15.7109375" style="40" customWidth="1"/>
    <col min="10505" max="10505" width="17.140625" style="40" customWidth="1"/>
    <col min="10506" max="10506" width="9.140625" style="40"/>
    <col min="10507" max="10507" width="9.42578125" style="40" bestFit="1" customWidth="1"/>
    <col min="10508" max="10752" width="9.140625" style="40"/>
    <col min="10753" max="10753" width="13.140625" style="40" customWidth="1"/>
    <col min="10754" max="10754" width="16.140625" style="40" customWidth="1"/>
    <col min="10755" max="10755" width="26.85546875" style="40" customWidth="1"/>
    <col min="10756" max="10756" width="17.42578125" style="40" customWidth="1"/>
    <col min="10757" max="10757" width="15.140625" style="40" customWidth="1"/>
    <col min="10758" max="10758" width="19.140625" style="40" customWidth="1"/>
    <col min="10759" max="10759" width="17.5703125" style="40" customWidth="1"/>
    <col min="10760" max="10760" width="15.7109375" style="40" customWidth="1"/>
    <col min="10761" max="10761" width="17.140625" style="40" customWidth="1"/>
    <col min="10762" max="10762" width="9.140625" style="40"/>
    <col min="10763" max="10763" width="9.42578125" style="40" bestFit="1" customWidth="1"/>
    <col min="10764" max="11008" width="9.140625" style="40"/>
    <col min="11009" max="11009" width="13.140625" style="40" customWidth="1"/>
    <col min="11010" max="11010" width="16.140625" style="40" customWidth="1"/>
    <col min="11011" max="11011" width="26.85546875" style="40" customWidth="1"/>
    <col min="11012" max="11012" width="17.42578125" style="40" customWidth="1"/>
    <col min="11013" max="11013" width="15.140625" style="40" customWidth="1"/>
    <col min="11014" max="11014" width="19.140625" style="40" customWidth="1"/>
    <col min="11015" max="11015" width="17.5703125" style="40" customWidth="1"/>
    <col min="11016" max="11016" width="15.7109375" style="40" customWidth="1"/>
    <col min="11017" max="11017" width="17.140625" style="40" customWidth="1"/>
    <col min="11018" max="11018" width="9.140625" style="40"/>
    <col min="11019" max="11019" width="9.42578125" style="40" bestFit="1" customWidth="1"/>
    <col min="11020" max="11264" width="9.140625" style="40"/>
    <col min="11265" max="11265" width="13.140625" style="40" customWidth="1"/>
    <col min="11266" max="11266" width="16.140625" style="40" customWidth="1"/>
    <col min="11267" max="11267" width="26.85546875" style="40" customWidth="1"/>
    <col min="11268" max="11268" width="17.42578125" style="40" customWidth="1"/>
    <col min="11269" max="11269" width="15.140625" style="40" customWidth="1"/>
    <col min="11270" max="11270" width="19.140625" style="40" customWidth="1"/>
    <col min="11271" max="11271" width="17.5703125" style="40" customWidth="1"/>
    <col min="11272" max="11272" width="15.7109375" style="40" customWidth="1"/>
    <col min="11273" max="11273" width="17.140625" style="40" customWidth="1"/>
    <col min="11274" max="11274" width="9.140625" style="40"/>
    <col min="11275" max="11275" width="9.42578125" style="40" bestFit="1" customWidth="1"/>
    <col min="11276" max="11520" width="9.140625" style="40"/>
    <col min="11521" max="11521" width="13.140625" style="40" customWidth="1"/>
    <col min="11522" max="11522" width="16.140625" style="40" customWidth="1"/>
    <col min="11523" max="11523" width="26.85546875" style="40" customWidth="1"/>
    <col min="11524" max="11524" width="17.42578125" style="40" customWidth="1"/>
    <col min="11525" max="11525" width="15.140625" style="40" customWidth="1"/>
    <col min="11526" max="11526" width="19.140625" style="40" customWidth="1"/>
    <col min="11527" max="11527" width="17.5703125" style="40" customWidth="1"/>
    <col min="11528" max="11528" width="15.7109375" style="40" customWidth="1"/>
    <col min="11529" max="11529" width="17.140625" style="40" customWidth="1"/>
    <col min="11530" max="11530" width="9.140625" style="40"/>
    <col min="11531" max="11531" width="9.42578125" style="40" bestFit="1" customWidth="1"/>
    <col min="11532" max="11776" width="9.140625" style="40"/>
    <col min="11777" max="11777" width="13.140625" style="40" customWidth="1"/>
    <col min="11778" max="11778" width="16.140625" style="40" customWidth="1"/>
    <col min="11779" max="11779" width="26.85546875" style="40" customWidth="1"/>
    <col min="11780" max="11780" width="17.42578125" style="40" customWidth="1"/>
    <col min="11781" max="11781" width="15.140625" style="40" customWidth="1"/>
    <col min="11782" max="11782" width="19.140625" style="40" customWidth="1"/>
    <col min="11783" max="11783" width="17.5703125" style="40" customWidth="1"/>
    <col min="11784" max="11784" width="15.7109375" style="40" customWidth="1"/>
    <col min="11785" max="11785" width="17.140625" style="40" customWidth="1"/>
    <col min="11786" max="11786" width="9.140625" style="40"/>
    <col min="11787" max="11787" width="9.42578125" style="40" bestFit="1" customWidth="1"/>
    <col min="11788" max="12032" width="9.140625" style="40"/>
    <col min="12033" max="12033" width="13.140625" style="40" customWidth="1"/>
    <col min="12034" max="12034" width="16.140625" style="40" customWidth="1"/>
    <col min="12035" max="12035" width="26.85546875" style="40" customWidth="1"/>
    <col min="12036" max="12036" width="17.42578125" style="40" customWidth="1"/>
    <col min="12037" max="12037" width="15.140625" style="40" customWidth="1"/>
    <col min="12038" max="12038" width="19.140625" style="40" customWidth="1"/>
    <col min="12039" max="12039" width="17.5703125" style="40" customWidth="1"/>
    <col min="12040" max="12040" width="15.7109375" style="40" customWidth="1"/>
    <col min="12041" max="12041" width="17.140625" style="40" customWidth="1"/>
    <col min="12042" max="12042" width="9.140625" style="40"/>
    <col min="12043" max="12043" width="9.42578125" style="40" bestFit="1" customWidth="1"/>
    <col min="12044" max="12288" width="9.140625" style="40"/>
    <col min="12289" max="12289" width="13.140625" style="40" customWidth="1"/>
    <col min="12290" max="12290" width="16.140625" style="40" customWidth="1"/>
    <col min="12291" max="12291" width="26.85546875" style="40" customWidth="1"/>
    <col min="12292" max="12292" width="17.42578125" style="40" customWidth="1"/>
    <col min="12293" max="12293" width="15.140625" style="40" customWidth="1"/>
    <col min="12294" max="12294" width="19.140625" style="40" customWidth="1"/>
    <col min="12295" max="12295" width="17.5703125" style="40" customWidth="1"/>
    <col min="12296" max="12296" width="15.7109375" style="40" customWidth="1"/>
    <col min="12297" max="12297" width="17.140625" style="40" customWidth="1"/>
    <col min="12298" max="12298" width="9.140625" style="40"/>
    <col min="12299" max="12299" width="9.42578125" style="40" bestFit="1" customWidth="1"/>
    <col min="12300" max="12544" width="9.140625" style="40"/>
    <col min="12545" max="12545" width="13.140625" style="40" customWidth="1"/>
    <col min="12546" max="12546" width="16.140625" style="40" customWidth="1"/>
    <col min="12547" max="12547" width="26.85546875" style="40" customWidth="1"/>
    <col min="12548" max="12548" width="17.42578125" style="40" customWidth="1"/>
    <col min="12549" max="12549" width="15.140625" style="40" customWidth="1"/>
    <col min="12550" max="12550" width="19.140625" style="40" customWidth="1"/>
    <col min="12551" max="12551" width="17.5703125" style="40" customWidth="1"/>
    <col min="12552" max="12552" width="15.7109375" style="40" customWidth="1"/>
    <col min="12553" max="12553" width="17.140625" style="40" customWidth="1"/>
    <col min="12554" max="12554" width="9.140625" style="40"/>
    <col min="12555" max="12555" width="9.42578125" style="40" bestFit="1" customWidth="1"/>
    <col min="12556" max="12800" width="9.140625" style="40"/>
    <col min="12801" max="12801" width="13.140625" style="40" customWidth="1"/>
    <col min="12802" max="12802" width="16.140625" style="40" customWidth="1"/>
    <col min="12803" max="12803" width="26.85546875" style="40" customWidth="1"/>
    <col min="12804" max="12804" width="17.42578125" style="40" customWidth="1"/>
    <col min="12805" max="12805" width="15.140625" style="40" customWidth="1"/>
    <col min="12806" max="12806" width="19.140625" style="40" customWidth="1"/>
    <col min="12807" max="12807" width="17.5703125" style="40" customWidth="1"/>
    <col min="12808" max="12808" width="15.7109375" style="40" customWidth="1"/>
    <col min="12809" max="12809" width="17.140625" style="40" customWidth="1"/>
    <col min="12810" max="12810" width="9.140625" style="40"/>
    <col min="12811" max="12811" width="9.42578125" style="40" bestFit="1" customWidth="1"/>
    <col min="12812" max="13056" width="9.140625" style="40"/>
    <col min="13057" max="13057" width="13.140625" style="40" customWidth="1"/>
    <col min="13058" max="13058" width="16.140625" style="40" customWidth="1"/>
    <col min="13059" max="13059" width="26.85546875" style="40" customWidth="1"/>
    <col min="13060" max="13060" width="17.42578125" style="40" customWidth="1"/>
    <col min="13061" max="13061" width="15.140625" style="40" customWidth="1"/>
    <col min="13062" max="13062" width="19.140625" style="40" customWidth="1"/>
    <col min="13063" max="13063" width="17.5703125" style="40" customWidth="1"/>
    <col min="13064" max="13064" width="15.7109375" style="40" customWidth="1"/>
    <col min="13065" max="13065" width="17.140625" style="40" customWidth="1"/>
    <col min="13066" max="13066" width="9.140625" style="40"/>
    <col min="13067" max="13067" width="9.42578125" style="40" bestFit="1" customWidth="1"/>
    <col min="13068" max="13312" width="9.140625" style="40"/>
    <col min="13313" max="13313" width="13.140625" style="40" customWidth="1"/>
    <col min="13314" max="13314" width="16.140625" style="40" customWidth="1"/>
    <col min="13315" max="13315" width="26.85546875" style="40" customWidth="1"/>
    <col min="13316" max="13316" width="17.42578125" style="40" customWidth="1"/>
    <col min="13317" max="13317" width="15.140625" style="40" customWidth="1"/>
    <col min="13318" max="13318" width="19.140625" style="40" customWidth="1"/>
    <col min="13319" max="13319" width="17.5703125" style="40" customWidth="1"/>
    <col min="13320" max="13320" width="15.7109375" style="40" customWidth="1"/>
    <col min="13321" max="13321" width="17.140625" style="40" customWidth="1"/>
    <col min="13322" max="13322" width="9.140625" style="40"/>
    <col min="13323" max="13323" width="9.42578125" style="40" bestFit="1" customWidth="1"/>
    <col min="13324" max="13568" width="9.140625" style="40"/>
    <col min="13569" max="13569" width="13.140625" style="40" customWidth="1"/>
    <col min="13570" max="13570" width="16.140625" style="40" customWidth="1"/>
    <col min="13571" max="13571" width="26.85546875" style="40" customWidth="1"/>
    <col min="13572" max="13572" width="17.42578125" style="40" customWidth="1"/>
    <col min="13573" max="13573" width="15.140625" style="40" customWidth="1"/>
    <col min="13574" max="13574" width="19.140625" style="40" customWidth="1"/>
    <col min="13575" max="13575" width="17.5703125" style="40" customWidth="1"/>
    <col min="13576" max="13576" width="15.7109375" style="40" customWidth="1"/>
    <col min="13577" max="13577" width="17.140625" style="40" customWidth="1"/>
    <col min="13578" max="13578" width="9.140625" style="40"/>
    <col min="13579" max="13579" width="9.42578125" style="40" bestFit="1" customWidth="1"/>
    <col min="13580" max="13824" width="9.140625" style="40"/>
    <col min="13825" max="13825" width="13.140625" style="40" customWidth="1"/>
    <col min="13826" max="13826" width="16.140625" style="40" customWidth="1"/>
    <col min="13827" max="13827" width="26.85546875" style="40" customWidth="1"/>
    <col min="13828" max="13828" width="17.42578125" style="40" customWidth="1"/>
    <col min="13829" max="13829" width="15.140625" style="40" customWidth="1"/>
    <col min="13830" max="13830" width="19.140625" style="40" customWidth="1"/>
    <col min="13831" max="13831" width="17.5703125" style="40" customWidth="1"/>
    <col min="13832" max="13832" width="15.7109375" style="40" customWidth="1"/>
    <col min="13833" max="13833" width="17.140625" style="40" customWidth="1"/>
    <col min="13834" max="13834" width="9.140625" style="40"/>
    <col min="13835" max="13835" width="9.42578125" style="40" bestFit="1" customWidth="1"/>
    <col min="13836" max="14080" width="9.140625" style="40"/>
    <col min="14081" max="14081" width="13.140625" style="40" customWidth="1"/>
    <col min="14082" max="14082" width="16.140625" style="40" customWidth="1"/>
    <col min="14083" max="14083" width="26.85546875" style="40" customWidth="1"/>
    <col min="14084" max="14084" width="17.42578125" style="40" customWidth="1"/>
    <col min="14085" max="14085" width="15.140625" style="40" customWidth="1"/>
    <col min="14086" max="14086" width="19.140625" style="40" customWidth="1"/>
    <col min="14087" max="14087" width="17.5703125" style="40" customWidth="1"/>
    <col min="14088" max="14088" width="15.7109375" style="40" customWidth="1"/>
    <col min="14089" max="14089" width="17.140625" style="40" customWidth="1"/>
    <col min="14090" max="14090" width="9.140625" style="40"/>
    <col min="14091" max="14091" width="9.42578125" style="40" bestFit="1" customWidth="1"/>
    <col min="14092" max="14336" width="9.140625" style="40"/>
    <col min="14337" max="14337" width="13.140625" style="40" customWidth="1"/>
    <col min="14338" max="14338" width="16.140625" style="40" customWidth="1"/>
    <col min="14339" max="14339" width="26.85546875" style="40" customWidth="1"/>
    <col min="14340" max="14340" width="17.42578125" style="40" customWidth="1"/>
    <col min="14341" max="14341" width="15.140625" style="40" customWidth="1"/>
    <col min="14342" max="14342" width="19.140625" style="40" customWidth="1"/>
    <col min="14343" max="14343" width="17.5703125" style="40" customWidth="1"/>
    <col min="14344" max="14344" width="15.7109375" style="40" customWidth="1"/>
    <col min="14345" max="14345" width="17.140625" style="40" customWidth="1"/>
    <col min="14346" max="14346" width="9.140625" style="40"/>
    <col min="14347" max="14347" width="9.42578125" style="40" bestFit="1" customWidth="1"/>
    <col min="14348" max="14592" width="9.140625" style="40"/>
    <col min="14593" max="14593" width="13.140625" style="40" customWidth="1"/>
    <col min="14594" max="14594" width="16.140625" style="40" customWidth="1"/>
    <col min="14595" max="14595" width="26.85546875" style="40" customWidth="1"/>
    <col min="14596" max="14596" width="17.42578125" style="40" customWidth="1"/>
    <col min="14597" max="14597" width="15.140625" style="40" customWidth="1"/>
    <col min="14598" max="14598" width="19.140625" style="40" customWidth="1"/>
    <col min="14599" max="14599" width="17.5703125" style="40" customWidth="1"/>
    <col min="14600" max="14600" width="15.7109375" style="40" customWidth="1"/>
    <col min="14601" max="14601" width="17.140625" style="40" customWidth="1"/>
    <col min="14602" max="14602" width="9.140625" style="40"/>
    <col min="14603" max="14603" width="9.42578125" style="40" bestFit="1" customWidth="1"/>
    <col min="14604" max="14848" width="9.140625" style="40"/>
    <col min="14849" max="14849" width="13.140625" style="40" customWidth="1"/>
    <col min="14850" max="14850" width="16.140625" style="40" customWidth="1"/>
    <col min="14851" max="14851" width="26.85546875" style="40" customWidth="1"/>
    <col min="14852" max="14852" width="17.42578125" style="40" customWidth="1"/>
    <col min="14853" max="14853" width="15.140625" style="40" customWidth="1"/>
    <col min="14854" max="14854" width="19.140625" style="40" customWidth="1"/>
    <col min="14855" max="14855" width="17.5703125" style="40" customWidth="1"/>
    <col min="14856" max="14856" width="15.7109375" style="40" customWidth="1"/>
    <col min="14857" max="14857" width="17.140625" style="40" customWidth="1"/>
    <col min="14858" max="14858" width="9.140625" style="40"/>
    <col min="14859" max="14859" width="9.42578125" style="40" bestFit="1" customWidth="1"/>
    <col min="14860" max="15104" width="9.140625" style="40"/>
    <col min="15105" max="15105" width="13.140625" style="40" customWidth="1"/>
    <col min="15106" max="15106" width="16.140625" style="40" customWidth="1"/>
    <col min="15107" max="15107" width="26.85546875" style="40" customWidth="1"/>
    <col min="15108" max="15108" width="17.42578125" style="40" customWidth="1"/>
    <col min="15109" max="15109" width="15.140625" style="40" customWidth="1"/>
    <col min="15110" max="15110" width="19.140625" style="40" customWidth="1"/>
    <col min="15111" max="15111" width="17.5703125" style="40" customWidth="1"/>
    <col min="15112" max="15112" width="15.7109375" style="40" customWidth="1"/>
    <col min="15113" max="15113" width="17.140625" style="40" customWidth="1"/>
    <col min="15114" max="15114" width="9.140625" style="40"/>
    <col min="15115" max="15115" width="9.42578125" style="40" bestFit="1" customWidth="1"/>
    <col min="15116" max="15360" width="9.140625" style="40"/>
    <col min="15361" max="15361" width="13.140625" style="40" customWidth="1"/>
    <col min="15362" max="15362" width="16.140625" style="40" customWidth="1"/>
    <col min="15363" max="15363" width="26.85546875" style="40" customWidth="1"/>
    <col min="15364" max="15364" width="17.42578125" style="40" customWidth="1"/>
    <col min="15365" max="15365" width="15.140625" style="40" customWidth="1"/>
    <col min="15366" max="15366" width="19.140625" style="40" customWidth="1"/>
    <col min="15367" max="15367" width="17.5703125" style="40" customWidth="1"/>
    <col min="15368" max="15368" width="15.7109375" style="40" customWidth="1"/>
    <col min="15369" max="15369" width="17.140625" style="40" customWidth="1"/>
    <col min="15370" max="15370" width="9.140625" style="40"/>
    <col min="15371" max="15371" width="9.42578125" style="40" bestFit="1" customWidth="1"/>
    <col min="15372" max="15616" width="9.140625" style="40"/>
    <col min="15617" max="15617" width="13.140625" style="40" customWidth="1"/>
    <col min="15618" max="15618" width="16.140625" style="40" customWidth="1"/>
    <col min="15619" max="15619" width="26.85546875" style="40" customWidth="1"/>
    <col min="15620" max="15620" width="17.42578125" style="40" customWidth="1"/>
    <col min="15621" max="15621" width="15.140625" style="40" customWidth="1"/>
    <col min="15622" max="15622" width="19.140625" style="40" customWidth="1"/>
    <col min="15623" max="15623" width="17.5703125" style="40" customWidth="1"/>
    <col min="15624" max="15624" width="15.7109375" style="40" customWidth="1"/>
    <col min="15625" max="15625" width="17.140625" style="40" customWidth="1"/>
    <col min="15626" max="15626" width="9.140625" style="40"/>
    <col min="15627" max="15627" width="9.42578125" style="40" bestFit="1" customWidth="1"/>
    <col min="15628" max="15872" width="9.140625" style="40"/>
    <col min="15873" max="15873" width="13.140625" style="40" customWidth="1"/>
    <col min="15874" max="15874" width="16.140625" style="40" customWidth="1"/>
    <col min="15875" max="15875" width="26.85546875" style="40" customWidth="1"/>
    <col min="15876" max="15876" width="17.42578125" style="40" customWidth="1"/>
    <col min="15877" max="15877" width="15.140625" style="40" customWidth="1"/>
    <col min="15878" max="15878" width="19.140625" style="40" customWidth="1"/>
    <col min="15879" max="15879" width="17.5703125" style="40" customWidth="1"/>
    <col min="15880" max="15880" width="15.7109375" style="40" customWidth="1"/>
    <col min="15881" max="15881" width="17.140625" style="40" customWidth="1"/>
    <col min="15882" max="15882" width="9.140625" style="40"/>
    <col min="15883" max="15883" width="9.42578125" style="40" bestFit="1" customWidth="1"/>
    <col min="15884" max="16128" width="9.140625" style="40"/>
    <col min="16129" max="16129" width="13.140625" style="40" customWidth="1"/>
    <col min="16130" max="16130" width="16.140625" style="40" customWidth="1"/>
    <col min="16131" max="16131" width="26.85546875" style="40" customWidth="1"/>
    <col min="16132" max="16132" width="17.42578125" style="40" customWidth="1"/>
    <col min="16133" max="16133" width="15.140625" style="40" customWidth="1"/>
    <col min="16134" max="16134" width="19.140625" style="40" customWidth="1"/>
    <col min="16135" max="16135" width="17.5703125" style="40" customWidth="1"/>
    <col min="16136" max="16136" width="15.7109375" style="40" customWidth="1"/>
    <col min="16137" max="16137" width="17.140625" style="40" customWidth="1"/>
    <col min="16138" max="16138" width="9.140625" style="40"/>
    <col min="16139" max="16139" width="9.42578125" style="40" bestFit="1" customWidth="1"/>
    <col min="16140" max="16384" width="9.140625" style="40"/>
  </cols>
  <sheetData>
    <row r="1" spans="1:9" ht="15" customHeight="1" x14ac:dyDescent="0.25">
      <c r="A1" s="876" t="s">
        <v>156</v>
      </c>
      <c r="B1" s="876"/>
      <c r="C1" s="876"/>
      <c r="D1" s="876"/>
      <c r="E1" s="876"/>
      <c r="F1" s="876"/>
      <c r="G1" s="876"/>
      <c r="H1" s="876"/>
      <c r="I1" s="876"/>
    </row>
    <row r="2" spans="1:9" x14ac:dyDescent="0.25">
      <c r="A2" s="89"/>
      <c r="B2" s="89"/>
      <c r="C2" s="89"/>
      <c r="D2" s="89"/>
      <c r="E2" s="89"/>
      <c r="F2" s="89"/>
      <c r="G2" s="89"/>
      <c r="H2" s="89"/>
      <c r="I2" s="89"/>
    </row>
    <row r="3" spans="1:9" ht="45" customHeight="1" x14ac:dyDescent="0.25">
      <c r="A3" s="714" t="s">
        <v>157</v>
      </c>
      <c r="B3" s="714"/>
      <c r="C3" s="714"/>
      <c r="D3" s="714"/>
      <c r="E3" s="714"/>
      <c r="F3" s="714"/>
      <c r="G3" s="714"/>
      <c r="H3" s="714"/>
      <c r="I3" s="714"/>
    </row>
    <row r="6" spans="1:9" s="71" customFormat="1" x14ac:dyDescent="0.25">
      <c r="A6" s="711" t="s">
        <v>63</v>
      </c>
      <c r="B6" s="711"/>
      <c r="C6" s="711"/>
      <c r="D6" s="711"/>
      <c r="E6" s="711"/>
      <c r="F6" s="711"/>
      <c r="G6" s="711"/>
      <c r="H6" s="711"/>
      <c r="I6" s="711"/>
    </row>
    <row r="8" spans="1:9" s="71" customFormat="1" x14ac:dyDescent="0.25">
      <c r="A8" s="711" t="s">
        <v>110</v>
      </c>
      <c r="B8" s="711"/>
      <c r="C8" s="711"/>
      <c r="D8" s="711"/>
      <c r="E8" s="711"/>
      <c r="F8" s="711"/>
      <c r="G8" s="711"/>
      <c r="H8" s="711"/>
      <c r="I8" s="711"/>
    </row>
    <row r="9" spans="1:9" s="71" customFormat="1" x14ac:dyDescent="0.25">
      <c r="A9" s="21"/>
      <c r="B9" s="21"/>
      <c r="C9" s="21"/>
      <c r="D9" s="21"/>
      <c r="E9" s="21"/>
      <c r="F9" s="21"/>
      <c r="G9" s="21"/>
      <c r="H9" s="21"/>
      <c r="I9" s="21"/>
    </row>
    <row r="10" spans="1:9" s="71" customFormat="1" x14ac:dyDescent="0.25">
      <c r="A10" s="694" t="s">
        <v>65</v>
      </c>
      <c r="B10" s="694"/>
      <c r="C10" s="694"/>
      <c r="D10" s="728" t="s">
        <v>41</v>
      </c>
      <c r="E10" s="728"/>
      <c r="F10" s="728"/>
      <c r="G10" s="728"/>
      <c r="H10" s="728"/>
      <c r="I10" s="728"/>
    </row>
    <row r="11" spans="1:9" s="71" customFormat="1" x14ac:dyDescent="0.25">
      <c r="A11" s="694"/>
      <c r="B11" s="694"/>
      <c r="C11" s="694"/>
      <c r="D11" s="700" t="s">
        <v>66</v>
      </c>
      <c r="E11" s="701"/>
      <c r="F11" s="583"/>
      <c r="G11" s="700" t="s">
        <v>67</v>
      </c>
      <c r="H11" s="701"/>
      <c r="I11" s="583"/>
    </row>
    <row r="12" spans="1:9" s="71" customFormat="1" ht="33.75" thickBot="1" x14ac:dyDescent="0.3">
      <c r="A12" s="694"/>
      <c r="B12" s="694"/>
      <c r="C12" s="694"/>
      <c r="D12" s="23" t="s">
        <v>16</v>
      </c>
      <c r="E12" s="23" t="s">
        <v>17</v>
      </c>
      <c r="F12" s="41" t="s">
        <v>7</v>
      </c>
      <c r="G12" s="23" t="s">
        <v>16</v>
      </c>
      <c r="H12" s="23" t="s">
        <v>17</v>
      </c>
      <c r="I12" s="42" t="s">
        <v>7</v>
      </c>
    </row>
    <row r="13" spans="1:9" s="71" customFormat="1" x14ac:dyDescent="0.25">
      <c r="A13" s="657" t="s">
        <v>68</v>
      </c>
      <c r="B13" s="658"/>
      <c r="C13" s="744" t="s">
        <v>38</v>
      </c>
      <c r="D13" s="745"/>
      <c r="E13" s="745"/>
      <c r="F13" s="745"/>
      <c r="G13" s="745"/>
      <c r="H13" s="745"/>
      <c r="I13" s="746"/>
    </row>
    <row r="14" spans="1:9" s="71" customFormat="1" x14ac:dyDescent="0.25">
      <c r="A14" s="659"/>
      <c r="B14" s="660"/>
      <c r="C14" s="688" t="s">
        <v>158</v>
      </c>
      <c r="D14" s="689"/>
      <c r="E14" s="689"/>
      <c r="F14" s="689"/>
      <c r="G14" s="689"/>
      <c r="H14" s="689"/>
      <c r="I14" s="690"/>
    </row>
    <row r="15" spans="1:9" s="71" customFormat="1" x14ac:dyDescent="0.25">
      <c r="A15" s="582" t="s">
        <v>111</v>
      </c>
      <c r="B15" s="583" t="s">
        <v>112</v>
      </c>
      <c r="C15" s="584" t="s">
        <v>72</v>
      </c>
      <c r="D15" s="585"/>
      <c r="E15" s="585"/>
      <c r="F15" s="585"/>
      <c r="G15" s="585"/>
      <c r="H15" s="585"/>
      <c r="I15" s="586"/>
    </row>
    <row r="16" spans="1:9" s="71" customFormat="1" ht="17.25" thickBot="1" x14ac:dyDescent="0.3">
      <c r="A16" s="582"/>
      <c r="B16" s="583"/>
      <c r="C16" s="749" t="s">
        <v>113</v>
      </c>
      <c r="D16" s="750"/>
      <c r="E16" s="750"/>
      <c r="F16" s="750"/>
      <c r="G16" s="750"/>
      <c r="H16" s="750"/>
      <c r="I16" s="751"/>
    </row>
    <row r="17" spans="1:9" s="71" customFormat="1" ht="33.75" thickBot="1" x14ac:dyDescent="0.3">
      <c r="A17" s="573" t="s">
        <v>114</v>
      </c>
      <c r="B17" s="574"/>
      <c r="C17" s="72" t="s">
        <v>115</v>
      </c>
      <c r="D17" s="73">
        <v>0</v>
      </c>
      <c r="E17" s="73">
        <v>5</v>
      </c>
      <c r="F17" s="73">
        <v>5</v>
      </c>
      <c r="G17" s="74"/>
      <c r="H17" s="74"/>
      <c r="I17" s="75"/>
    </row>
    <row r="18" spans="1:9" s="71" customFormat="1" ht="17.25" thickBot="1" x14ac:dyDescent="0.3">
      <c r="A18" s="573" t="s">
        <v>116</v>
      </c>
      <c r="B18" s="574"/>
      <c r="C18" s="72"/>
      <c r="D18" s="76" t="s">
        <v>74</v>
      </c>
      <c r="E18" s="76" t="s">
        <v>74</v>
      </c>
      <c r="F18" s="76" t="s">
        <v>74</v>
      </c>
      <c r="G18" s="77" t="e">
        <f>SUM(Armavir!#REF!,Armavir!C41)</f>
        <v>#REF!</v>
      </c>
      <c r="H18" s="77" t="e">
        <f>SUM(Armavir!#REF!,Armavir!D41)</f>
        <v>#REF!</v>
      </c>
      <c r="I18" s="77" t="e">
        <f>SUM(Armavir!#REF!,Armavir!E41)</f>
        <v>#REF!</v>
      </c>
    </row>
    <row r="19" spans="1:9" s="71" customFormat="1" ht="17.25" thickBot="1" x14ac:dyDescent="0.3">
      <c r="A19" s="573" t="s">
        <v>117</v>
      </c>
      <c r="B19" s="575"/>
      <c r="C19" s="574"/>
      <c r="D19" s="78"/>
      <c r="E19" s="78"/>
      <c r="F19" s="76"/>
      <c r="G19" s="79"/>
      <c r="H19" s="79"/>
      <c r="I19" s="75"/>
    </row>
    <row r="20" spans="1:9" s="71" customFormat="1" x14ac:dyDescent="0.25">
      <c r="A20" s="576" t="s">
        <v>118</v>
      </c>
      <c r="B20" s="577"/>
      <c r="C20" s="577"/>
      <c r="D20" s="577"/>
      <c r="E20" s="577"/>
      <c r="F20" s="577"/>
      <c r="G20" s="577"/>
      <c r="H20" s="577"/>
      <c r="I20" s="578"/>
    </row>
    <row r="21" spans="1:9" s="71" customFormat="1" ht="17.25" thickBot="1" x14ac:dyDescent="0.3">
      <c r="A21" s="579" t="s">
        <v>119</v>
      </c>
      <c r="B21" s="580"/>
      <c r="C21" s="580"/>
      <c r="D21" s="580"/>
      <c r="E21" s="580"/>
      <c r="F21" s="580"/>
      <c r="G21" s="580"/>
      <c r="H21" s="580"/>
      <c r="I21" s="581"/>
    </row>
    <row r="22" spans="1:9" s="71" customFormat="1" x14ac:dyDescent="0.25">
      <c r="A22" s="543" t="s">
        <v>80</v>
      </c>
      <c r="B22" s="544"/>
      <c r="C22" s="544"/>
      <c r="D22" s="544"/>
      <c r="E22" s="544"/>
      <c r="F22" s="544"/>
      <c r="G22" s="545"/>
      <c r="H22" s="545"/>
      <c r="I22" s="546"/>
    </row>
    <row r="23" spans="1:9" s="71" customFormat="1" ht="17.25" thickBot="1" x14ac:dyDescent="0.3">
      <c r="A23" s="539" t="s">
        <v>120</v>
      </c>
      <c r="B23" s="540"/>
      <c r="C23" s="540"/>
      <c r="D23" s="540"/>
      <c r="E23" s="540"/>
      <c r="F23" s="540"/>
      <c r="G23" s="541"/>
      <c r="H23" s="541"/>
      <c r="I23" s="542"/>
    </row>
    <row r="24" spans="1:9" s="71" customFormat="1" x14ac:dyDescent="0.25">
      <c r="A24" s="543" t="s">
        <v>81</v>
      </c>
      <c r="B24" s="544"/>
      <c r="C24" s="544"/>
      <c r="D24" s="544"/>
      <c r="E24" s="544"/>
      <c r="F24" s="544"/>
      <c r="G24" s="545"/>
      <c r="H24" s="545"/>
      <c r="I24" s="546"/>
    </row>
    <row r="25" spans="1:9" s="71" customFormat="1" ht="17.25" thickBot="1" x14ac:dyDescent="0.3">
      <c r="A25" s="539" t="s">
        <v>121</v>
      </c>
      <c r="B25" s="540"/>
      <c r="C25" s="540"/>
      <c r="D25" s="540"/>
      <c r="E25" s="540"/>
      <c r="F25" s="540"/>
      <c r="G25" s="541"/>
      <c r="H25" s="541"/>
      <c r="I25" s="542"/>
    </row>
    <row r="27" spans="1:9" x14ac:dyDescent="0.25">
      <c r="A27" s="718" t="s">
        <v>64</v>
      </c>
      <c r="B27" s="718"/>
      <c r="C27" s="718"/>
      <c r="D27" s="718"/>
      <c r="E27" s="718"/>
      <c r="F27" s="718"/>
      <c r="G27" s="718"/>
      <c r="H27" s="718"/>
      <c r="I27" s="718"/>
    </row>
    <row r="28" spans="1:9" ht="17.25" thickBot="1" x14ac:dyDescent="0.3">
      <c r="A28" s="22"/>
      <c r="B28" s="22"/>
      <c r="C28" s="22"/>
      <c r="D28" s="22"/>
      <c r="E28" s="22"/>
      <c r="F28" s="22"/>
      <c r="G28" s="22"/>
      <c r="H28" s="22"/>
      <c r="I28" s="22"/>
    </row>
    <row r="29" spans="1:9" x14ac:dyDescent="0.25">
      <c r="A29" s="719" t="s">
        <v>65</v>
      </c>
      <c r="B29" s="720"/>
      <c r="C29" s="721"/>
      <c r="D29" s="728" t="s">
        <v>41</v>
      </c>
      <c r="E29" s="728"/>
      <c r="F29" s="728"/>
      <c r="G29" s="728"/>
      <c r="H29" s="728"/>
      <c r="I29" s="728"/>
    </row>
    <row r="30" spans="1:9" x14ac:dyDescent="0.25">
      <c r="A30" s="722"/>
      <c r="B30" s="723"/>
      <c r="C30" s="724"/>
      <c r="D30" s="729" t="s">
        <v>66</v>
      </c>
      <c r="E30" s="729"/>
      <c r="F30" s="729"/>
      <c r="G30" s="729" t="s">
        <v>67</v>
      </c>
      <c r="H30" s="729"/>
      <c r="I30" s="729"/>
    </row>
    <row r="31" spans="1:9" ht="33.75" thickBot="1" x14ac:dyDescent="0.3">
      <c r="A31" s="725"/>
      <c r="B31" s="726"/>
      <c r="C31" s="727"/>
      <c r="D31" s="23" t="s">
        <v>16</v>
      </c>
      <c r="E31" s="23" t="s">
        <v>17</v>
      </c>
      <c r="F31" s="24" t="s">
        <v>7</v>
      </c>
      <c r="G31" s="23" t="s">
        <v>16</v>
      </c>
      <c r="H31" s="23" t="s">
        <v>17</v>
      </c>
      <c r="I31" s="25" t="s">
        <v>7</v>
      </c>
    </row>
    <row r="32" spans="1:9" x14ac:dyDescent="0.25">
      <c r="A32" s="639" t="s">
        <v>68</v>
      </c>
      <c r="B32" s="640"/>
      <c r="C32" s="643" t="s">
        <v>38</v>
      </c>
      <c r="D32" s="644"/>
      <c r="E32" s="644"/>
      <c r="F32" s="644"/>
      <c r="G32" s="644"/>
      <c r="H32" s="644"/>
      <c r="I32" s="645"/>
    </row>
    <row r="33" spans="1:9" x14ac:dyDescent="0.25">
      <c r="A33" s="641"/>
      <c r="B33" s="642"/>
      <c r="C33" s="646" t="s">
        <v>69</v>
      </c>
      <c r="D33" s="647"/>
      <c r="E33" s="647"/>
      <c r="F33" s="647"/>
      <c r="G33" s="647"/>
      <c r="H33" s="647"/>
      <c r="I33" s="648"/>
    </row>
    <row r="34" spans="1:9" x14ac:dyDescent="0.25">
      <c r="A34" s="603" t="s">
        <v>70</v>
      </c>
      <c r="B34" s="605" t="s">
        <v>71</v>
      </c>
      <c r="C34" s="26" t="s">
        <v>72</v>
      </c>
      <c r="D34" s="27"/>
      <c r="E34" s="27"/>
      <c r="F34" s="28"/>
      <c r="G34" s="28"/>
      <c r="H34" s="28"/>
      <c r="I34" s="29"/>
    </row>
    <row r="35" spans="1:9" x14ac:dyDescent="0.25">
      <c r="A35" s="603"/>
      <c r="B35" s="605"/>
      <c r="C35" s="733" t="s">
        <v>159</v>
      </c>
      <c r="D35" s="734"/>
      <c r="E35" s="734"/>
      <c r="F35" s="734"/>
      <c r="G35" s="734"/>
      <c r="H35" s="734"/>
      <c r="I35" s="735"/>
    </row>
    <row r="36" spans="1:9" ht="17.25" thickBot="1" x14ac:dyDescent="0.3">
      <c r="A36" s="736" t="s">
        <v>73</v>
      </c>
      <c r="B36" s="737"/>
      <c r="C36" s="30"/>
      <c r="D36" s="31" t="s">
        <v>74</v>
      </c>
      <c r="E36" s="31" t="s">
        <v>74</v>
      </c>
      <c r="F36" s="31" t="s">
        <v>74</v>
      </c>
      <c r="G36" s="32">
        <f>SUM(Armavir!C11:C14,Armavir!C18:C31)</f>
        <v>308025</v>
      </c>
      <c r="H36" s="32">
        <f>SUM(Armavir!D11:D14,Armavir!D18:D31)</f>
        <v>839100</v>
      </c>
      <c r="I36" s="32">
        <f>SUM(Armavir!E11:E14,Armavir!E18:E31)</f>
        <v>878100</v>
      </c>
    </row>
    <row r="37" spans="1:9" x14ac:dyDescent="0.25">
      <c r="A37" s="738"/>
      <c r="B37" s="739"/>
      <c r="C37" s="739"/>
      <c r="D37" s="739"/>
      <c r="E37" s="739"/>
      <c r="F37" s="739"/>
      <c r="G37" s="739"/>
      <c r="H37" s="740"/>
      <c r="I37" s="741"/>
    </row>
    <row r="38" spans="1:9" ht="17.25" thickBot="1" x14ac:dyDescent="0.3">
      <c r="A38" s="715" t="s">
        <v>372</v>
      </c>
      <c r="B38" s="716"/>
      <c r="C38" s="716"/>
      <c r="D38" s="716"/>
      <c r="E38" s="716"/>
      <c r="F38" s="716"/>
      <c r="G38" s="716"/>
      <c r="H38" s="716"/>
      <c r="I38" s="717"/>
    </row>
    <row r="39" spans="1:9" ht="17.25" thickBot="1" x14ac:dyDescent="0.3">
      <c r="A39" s="671" t="s">
        <v>76</v>
      </c>
      <c r="B39" s="672"/>
      <c r="C39" s="672"/>
      <c r="D39" s="672"/>
      <c r="E39" s="672"/>
      <c r="F39" s="672"/>
      <c r="G39" s="672"/>
      <c r="H39" s="672"/>
      <c r="I39" s="673"/>
    </row>
    <row r="40" spans="1:9" ht="81.75" customHeight="1" thickBot="1" x14ac:dyDescent="0.3">
      <c r="A40" s="674" t="s">
        <v>77</v>
      </c>
      <c r="B40" s="675"/>
      <c r="C40" s="676" t="s">
        <v>78</v>
      </c>
      <c r="D40" s="677"/>
      <c r="E40" s="677"/>
      <c r="F40" s="677"/>
      <c r="G40" s="677"/>
      <c r="H40" s="677"/>
      <c r="I40" s="678"/>
    </row>
    <row r="41" spans="1:9" ht="59.25" customHeight="1" thickBot="1" x14ac:dyDescent="0.3">
      <c r="A41" s="679" t="s">
        <v>79</v>
      </c>
      <c r="B41" s="680"/>
      <c r="C41" s="33"/>
      <c r="D41" s="33"/>
      <c r="E41" s="33"/>
      <c r="F41" s="33"/>
      <c r="G41" s="33"/>
      <c r="H41" s="33"/>
      <c r="I41" s="34"/>
    </row>
    <row r="42" spans="1:9" x14ac:dyDescent="0.25">
      <c r="A42" s="595" t="s">
        <v>80</v>
      </c>
      <c r="B42" s="596"/>
      <c r="C42" s="596"/>
      <c r="D42" s="596"/>
      <c r="E42" s="596"/>
      <c r="F42" s="596"/>
      <c r="G42" s="597"/>
      <c r="H42" s="597"/>
      <c r="I42" s="598"/>
    </row>
    <row r="43" spans="1:9" ht="17.25" thickBot="1" x14ac:dyDescent="0.3">
      <c r="A43" s="587" t="s">
        <v>160</v>
      </c>
      <c r="B43" s="588"/>
      <c r="C43" s="588"/>
      <c r="D43" s="588"/>
      <c r="E43" s="588"/>
      <c r="F43" s="588"/>
      <c r="G43" s="589"/>
      <c r="H43" s="589"/>
      <c r="I43" s="590"/>
    </row>
    <row r="44" spans="1:9" x14ac:dyDescent="0.25">
      <c r="A44" s="595" t="s">
        <v>81</v>
      </c>
      <c r="B44" s="596"/>
      <c r="C44" s="596"/>
      <c r="D44" s="596"/>
      <c r="E44" s="596"/>
      <c r="F44" s="596"/>
      <c r="G44" s="597"/>
      <c r="H44" s="597"/>
      <c r="I44" s="598"/>
    </row>
    <row r="45" spans="1:9" ht="17.25" thickBot="1" x14ac:dyDescent="0.3">
      <c r="A45" s="587" t="s">
        <v>100</v>
      </c>
      <c r="B45" s="588"/>
      <c r="C45" s="588"/>
      <c r="D45" s="588"/>
      <c r="E45" s="588"/>
      <c r="F45" s="588"/>
      <c r="G45" s="589"/>
      <c r="H45" s="589"/>
      <c r="I45" s="590"/>
    </row>
    <row r="46" spans="1:9" x14ac:dyDescent="0.3">
      <c r="A46" s="709" t="s">
        <v>130</v>
      </c>
      <c r="B46" s="760"/>
      <c r="C46" s="760"/>
      <c r="D46" s="760"/>
      <c r="E46" s="760"/>
      <c r="F46" s="760"/>
      <c r="G46" s="760"/>
      <c r="H46" s="760"/>
      <c r="I46" s="710"/>
    </row>
    <row r="47" spans="1:9" ht="17.25" thickBot="1" x14ac:dyDescent="0.35">
      <c r="A47" s="564" t="s">
        <v>131</v>
      </c>
      <c r="B47" s="565"/>
      <c r="C47" s="565"/>
      <c r="D47" s="703"/>
      <c r="E47" s="703"/>
      <c r="F47" s="703"/>
      <c r="G47" s="703"/>
      <c r="H47" s="703"/>
      <c r="I47" s="705"/>
    </row>
    <row r="48" spans="1:9" ht="24.75" customHeight="1" x14ac:dyDescent="0.25">
      <c r="A48" s="761" t="s">
        <v>65</v>
      </c>
      <c r="B48" s="762"/>
      <c r="C48" s="762"/>
      <c r="D48" s="728" t="s">
        <v>41</v>
      </c>
      <c r="E48" s="728"/>
      <c r="F48" s="728"/>
      <c r="G48" s="728"/>
      <c r="H48" s="728"/>
      <c r="I48" s="728"/>
    </row>
    <row r="49" spans="1:9" x14ac:dyDescent="0.25">
      <c r="A49" s="763"/>
      <c r="B49" s="764"/>
      <c r="C49" s="764"/>
      <c r="D49" s="758" t="s">
        <v>132</v>
      </c>
      <c r="E49" s="758"/>
      <c r="F49" s="758"/>
      <c r="G49" s="758" t="s">
        <v>133</v>
      </c>
      <c r="H49" s="758"/>
      <c r="I49" s="758"/>
    </row>
    <row r="50" spans="1:9" ht="47.25" customHeight="1" thickBot="1" x14ac:dyDescent="0.3">
      <c r="A50" s="765"/>
      <c r="B50" s="766"/>
      <c r="C50" s="767"/>
      <c r="D50" s="23" t="s">
        <v>16</v>
      </c>
      <c r="E50" s="23" t="s">
        <v>17</v>
      </c>
      <c r="F50" s="23" t="s">
        <v>7</v>
      </c>
      <c r="G50" s="23" t="s">
        <v>16</v>
      </c>
      <c r="H50" s="23" t="s">
        <v>17</v>
      </c>
      <c r="I50" s="23" t="s">
        <v>7</v>
      </c>
    </row>
    <row r="51" spans="1:9" x14ac:dyDescent="0.3">
      <c r="A51" s="547" t="s">
        <v>68</v>
      </c>
      <c r="B51" s="548"/>
      <c r="C51" s="553" t="s">
        <v>38</v>
      </c>
      <c r="D51" s="554"/>
      <c r="E51" s="554"/>
      <c r="F51" s="554"/>
      <c r="G51" s="554"/>
      <c r="H51" s="554"/>
      <c r="I51" s="555"/>
    </row>
    <row r="52" spans="1:9" x14ac:dyDescent="0.3">
      <c r="A52" s="549"/>
      <c r="B52" s="550"/>
      <c r="C52" s="702" t="s">
        <v>88</v>
      </c>
      <c r="D52" s="703"/>
      <c r="E52" s="703"/>
      <c r="F52" s="704"/>
      <c r="G52" s="704"/>
      <c r="H52" s="704"/>
      <c r="I52" s="705"/>
    </row>
    <row r="53" spans="1:9" ht="17.25" thickBot="1" x14ac:dyDescent="0.35">
      <c r="A53" s="551"/>
      <c r="B53" s="552"/>
      <c r="C53" s="560" t="s">
        <v>89</v>
      </c>
      <c r="D53" s="561"/>
      <c r="E53" s="561"/>
      <c r="F53" s="562"/>
      <c r="G53" s="562"/>
      <c r="H53" s="562"/>
      <c r="I53" s="563"/>
    </row>
    <row r="54" spans="1:9" ht="17.25" thickBot="1" x14ac:dyDescent="0.35">
      <c r="A54" s="43" t="s">
        <v>90</v>
      </c>
      <c r="B54" s="44" t="s">
        <v>91</v>
      </c>
      <c r="C54" s="706" t="s">
        <v>196</v>
      </c>
      <c r="D54" s="707"/>
      <c r="E54" s="707"/>
      <c r="F54" s="707"/>
      <c r="G54" s="707"/>
      <c r="H54" s="707"/>
      <c r="I54" s="708"/>
    </row>
    <row r="55" spans="1:9" ht="66.75" thickBot="1" x14ac:dyDescent="0.35">
      <c r="A55" s="709" t="s">
        <v>92</v>
      </c>
      <c r="B55" s="710"/>
      <c r="C55" s="45" t="s">
        <v>93</v>
      </c>
      <c r="D55" s="50">
        <v>0</v>
      </c>
      <c r="E55" s="50">
        <v>14</v>
      </c>
      <c r="F55" s="50">
        <v>14</v>
      </c>
      <c r="G55" s="44"/>
      <c r="H55" s="44"/>
      <c r="I55" s="44"/>
    </row>
    <row r="56" spans="1:9" ht="50.25" thickBot="1" x14ac:dyDescent="0.35">
      <c r="A56" s="564"/>
      <c r="B56" s="566"/>
      <c r="C56" s="45" t="s">
        <v>94</v>
      </c>
      <c r="D56" s="234"/>
      <c r="E56" s="234">
        <v>10695</v>
      </c>
      <c r="F56" s="234">
        <v>10695</v>
      </c>
      <c r="G56" s="44"/>
      <c r="H56" s="44"/>
      <c r="I56" s="44"/>
    </row>
    <row r="57" spans="1:9" ht="17.25" thickBot="1" x14ac:dyDescent="0.35">
      <c r="A57" s="567" t="s">
        <v>95</v>
      </c>
      <c r="B57" s="568"/>
      <c r="C57" s="45"/>
      <c r="D57" s="45"/>
      <c r="E57" s="45"/>
      <c r="F57" s="44"/>
      <c r="G57" s="44"/>
      <c r="H57" s="44"/>
      <c r="I57" s="44"/>
    </row>
    <row r="58" spans="1:9" ht="52.5" customHeight="1" thickBot="1" x14ac:dyDescent="0.35">
      <c r="A58" s="567" t="s">
        <v>96</v>
      </c>
      <c r="B58" s="569"/>
      <c r="C58" s="568"/>
      <c r="D58" s="45"/>
      <c r="E58" s="45"/>
      <c r="F58" s="44"/>
      <c r="G58" s="47">
        <f>SUM(Armavir!C32:C39)</f>
        <v>51009.925000000003</v>
      </c>
      <c r="H58" s="47">
        <f>SUM(Armavir!D32:D39)</f>
        <v>204039.7</v>
      </c>
      <c r="I58" s="47">
        <f>SUM(Armavir!E32:E39)</f>
        <v>204039.7</v>
      </c>
    </row>
    <row r="59" spans="1:9" ht="36" customHeight="1" thickBot="1" x14ac:dyDescent="0.35">
      <c r="A59" s="567" t="s">
        <v>97</v>
      </c>
      <c r="B59" s="568"/>
      <c r="C59" s="48">
        <f>I58</f>
        <v>204039.7</v>
      </c>
      <c r="D59" s="49"/>
      <c r="E59" s="49"/>
      <c r="F59" s="44"/>
      <c r="G59" s="44"/>
      <c r="H59" s="44"/>
      <c r="I59" s="44"/>
    </row>
    <row r="60" spans="1:9" ht="87" customHeight="1" thickBot="1" x14ac:dyDescent="0.35">
      <c r="A60" s="567" t="s">
        <v>98</v>
      </c>
      <c r="B60" s="568"/>
      <c r="C60" s="45"/>
      <c r="D60" s="45"/>
      <c r="E60" s="45"/>
      <c r="F60" s="44"/>
      <c r="G60" s="44"/>
      <c r="H60" s="44"/>
      <c r="I60" s="44"/>
    </row>
    <row r="61" spans="1:9" ht="17.25" thickBot="1" x14ac:dyDescent="0.35">
      <c r="A61" s="649" t="s">
        <v>80</v>
      </c>
      <c r="B61" s="650"/>
      <c r="C61" s="650"/>
      <c r="D61" s="650"/>
      <c r="E61" s="650"/>
      <c r="F61" s="650"/>
      <c r="G61" s="650"/>
      <c r="H61" s="650"/>
      <c r="I61" s="651"/>
    </row>
    <row r="62" spans="1:9" ht="17.25" thickBot="1" x14ac:dyDescent="0.35">
      <c r="A62" s="567" t="s">
        <v>161</v>
      </c>
      <c r="B62" s="569"/>
      <c r="C62" s="569"/>
      <c r="D62" s="569"/>
      <c r="E62" s="569"/>
      <c r="F62" s="569"/>
      <c r="G62" s="569"/>
      <c r="H62" s="569"/>
      <c r="I62" s="568"/>
    </row>
    <row r="63" spans="1:9" ht="17.25" thickBot="1" x14ac:dyDescent="0.35">
      <c r="A63" s="649" t="s">
        <v>81</v>
      </c>
      <c r="B63" s="650"/>
      <c r="C63" s="650"/>
      <c r="D63" s="650"/>
      <c r="E63" s="650"/>
      <c r="F63" s="650"/>
      <c r="G63" s="650"/>
      <c r="H63" s="650"/>
      <c r="I63" s="651"/>
    </row>
    <row r="64" spans="1:9" ht="24.75" customHeight="1" thickBot="1" x14ac:dyDescent="0.35">
      <c r="A64" s="567" t="s">
        <v>99</v>
      </c>
      <c r="B64" s="569"/>
      <c r="C64" s="569"/>
      <c r="D64" s="569"/>
      <c r="E64" s="569"/>
      <c r="F64" s="569"/>
      <c r="G64" s="569"/>
      <c r="H64" s="569"/>
      <c r="I64" s="568"/>
    </row>
    <row r="65" spans="1:9" x14ac:dyDescent="0.3">
      <c r="A65" s="549"/>
      <c r="B65" s="550"/>
      <c r="C65" s="556" t="s">
        <v>137</v>
      </c>
      <c r="D65" s="557"/>
      <c r="E65" s="557"/>
      <c r="F65" s="558"/>
      <c r="G65" s="558"/>
      <c r="H65" s="558"/>
      <c r="I65" s="559"/>
    </row>
    <row r="66" spans="1:9" ht="17.25" thickBot="1" x14ac:dyDescent="0.35">
      <c r="A66" s="551"/>
      <c r="B66" s="552"/>
      <c r="C66" s="560" t="s">
        <v>89</v>
      </c>
      <c r="D66" s="561"/>
      <c r="E66" s="561"/>
      <c r="F66" s="562"/>
      <c r="G66" s="562"/>
      <c r="H66" s="562"/>
      <c r="I66" s="563"/>
    </row>
    <row r="67" spans="1:9" ht="17.25" thickBot="1" x14ac:dyDescent="0.35">
      <c r="A67" s="43" t="s">
        <v>127</v>
      </c>
      <c r="B67" s="44" t="s">
        <v>91</v>
      </c>
      <c r="C67" s="564" t="s">
        <v>137</v>
      </c>
      <c r="D67" s="565"/>
      <c r="E67" s="565"/>
      <c r="F67" s="565"/>
      <c r="G67" s="565"/>
      <c r="H67" s="565"/>
      <c r="I67" s="566"/>
    </row>
    <row r="68" spans="1:9" ht="33.75" thickBot="1" x14ac:dyDescent="0.35">
      <c r="A68" s="567" t="s">
        <v>92</v>
      </c>
      <c r="B68" s="568"/>
      <c r="C68" s="45" t="s">
        <v>138</v>
      </c>
      <c r="D68" s="232">
        <v>3</v>
      </c>
      <c r="E68" s="232">
        <v>7</v>
      </c>
      <c r="F68" s="44">
        <v>12.2</v>
      </c>
      <c r="G68" s="44"/>
      <c r="H68" s="44"/>
      <c r="I68" s="44"/>
    </row>
    <row r="69" spans="1:9" ht="17.25" thickBot="1" x14ac:dyDescent="0.35">
      <c r="A69" s="567" t="s">
        <v>95</v>
      </c>
      <c r="B69" s="568"/>
      <c r="C69" s="45"/>
      <c r="D69" s="45"/>
      <c r="E69" s="45"/>
      <c r="F69" s="44"/>
      <c r="G69" s="44"/>
      <c r="H69" s="44"/>
      <c r="I69" s="44"/>
    </row>
    <row r="70" spans="1:9" ht="54.75" customHeight="1" thickBot="1" x14ac:dyDescent="0.35">
      <c r="A70" s="567" t="s">
        <v>96</v>
      </c>
      <c r="B70" s="569"/>
      <c r="C70" s="568"/>
      <c r="D70" s="45"/>
      <c r="E70" s="45"/>
      <c r="F70" s="44"/>
      <c r="G70" s="47" t="e">
        <f>SUM(Armavir!#REF!)</f>
        <v>#REF!</v>
      </c>
      <c r="H70" s="47" t="e">
        <f>SUM(Armavir!#REF!)</f>
        <v>#REF!</v>
      </c>
      <c r="I70" s="47" t="e">
        <f>SUM(Armavir!#REF!)</f>
        <v>#REF!</v>
      </c>
    </row>
    <row r="71" spans="1:9" ht="48.75" customHeight="1" thickBot="1" x14ac:dyDescent="0.35">
      <c r="A71" s="567" t="s">
        <v>97</v>
      </c>
      <c r="B71" s="568"/>
      <c r="C71" s="48" t="e">
        <f>I70</f>
        <v>#REF!</v>
      </c>
      <c r="D71" s="48"/>
      <c r="E71" s="48"/>
      <c r="F71" s="44"/>
      <c r="G71" s="44"/>
      <c r="H71" s="44"/>
      <c r="I71" s="44"/>
    </row>
    <row r="72" spans="1:9" ht="103.5" customHeight="1" thickBot="1" x14ac:dyDescent="0.35">
      <c r="A72" s="567" t="s">
        <v>98</v>
      </c>
      <c r="B72" s="568"/>
      <c r="C72" s="45"/>
      <c r="D72" s="45"/>
      <c r="E72" s="45"/>
      <c r="F72" s="44"/>
      <c r="G72" s="44"/>
      <c r="H72" s="44"/>
      <c r="I72" s="44"/>
    </row>
    <row r="73" spans="1:9" x14ac:dyDescent="0.3">
      <c r="A73" s="570" t="s">
        <v>80</v>
      </c>
      <c r="B73" s="571"/>
      <c r="C73" s="571"/>
      <c r="D73" s="571"/>
      <c r="E73" s="571"/>
      <c r="F73" s="571"/>
      <c r="G73" s="571"/>
      <c r="H73" s="571"/>
      <c r="I73" s="572"/>
    </row>
    <row r="74" spans="1:9" ht="17.25" thickBot="1" x14ac:dyDescent="0.35">
      <c r="A74" s="564" t="s">
        <v>162</v>
      </c>
      <c r="B74" s="565"/>
      <c r="C74" s="565"/>
      <c r="D74" s="565"/>
      <c r="E74" s="565"/>
      <c r="F74" s="565"/>
      <c r="G74" s="565"/>
      <c r="H74" s="565"/>
      <c r="I74" s="566"/>
    </row>
    <row r="75" spans="1:9" x14ac:dyDescent="0.3">
      <c r="A75" s="570" t="s">
        <v>81</v>
      </c>
      <c r="B75" s="571"/>
      <c r="C75" s="571"/>
      <c r="D75" s="571"/>
      <c r="E75" s="571"/>
      <c r="F75" s="571"/>
      <c r="G75" s="571"/>
      <c r="H75" s="571"/>
      <c r="I75" s="572"/>
    </row>
    <row r="76" spans="1:9" ht="17.25" thickBot="1" x14ac:dyDescent="0.35">
      <c r="A76" s="564" t="s">
        <v>99</v>
      </c>
      <c r="B76" s="565"/>
      <c r="C76" s="565"/>
      <c r="D76" s="565"/>
      <c r="E76" s="565"/>
      <c r="F76" s="565"/>
      <c r="G76" s="565"/>
      <c r="H76" s="565"/>
      <c r="I76" s="566"/>
    </row>
    <row r="77" spans="1:9" x14ac:dyDescent="0.25">
      <c r="A77" s="639" t="s">
        <v>68</v>
      </c>
      <c r="B77" s="640"/>
      <c r="C77" s="643" t="s">
        <v>38</v>
      </c>
      <c r="D77" s="644"/>
      <c r="E77" s="644"/>
      <c r="F77" s="644"/>
      <c r="G77" s="644"/>
      <c r="H77" s="644"/>
      <c r="I77" s="645"/>
    </row>
    <row r="78" spans="1:9" x14ac:dyDescent="0.25">
      <c r="A78" s="641"/>
      <c r="B78" s="642"/>
      <c r="C78" s="646" t="s">
        <v>139</v>
      </c>
      <c r="D78" s="647"/>
      <c r="E78" s="647"/>
      <c r="F78" s="647"/>
      <c r="G78" s="647"/>
      <c r="H78" s="647"/>
      <c r="I78" s="648"/>
    </row>
    <row r="79" spans="1:9" x14ac:dyDescent="0.25">
      <c r="A79" s="603" t="s">
        <v>126</v>
      </c>
      <c r="B79" s="605" t="s">
        <v>91</v>
      </c>
      <c r="C79" s="607" t="s">
        <v>72</v>
      </c>
      <c r="D79" s="608"/>
      <c r="E79" s="608"/>
      <c r="F79" s="608"/>
      <c r="G79" s="608"/>
      <c r="H79" s="608"/>
      <c r="I79" s="609"/>
    </row>
    <row r="80" spans="1:9" ht="17.25" thickBot="1" x14ac:dyDescent="0.3">
      <c r="A80" s="604"/>
      <c r="B80" s="606"/>
      <c r="C80" s="610" t="s">
        <v>140</v>
      </c>
      <c r="D80" s="611"/>
      <c r="E80" s="611"/>
      <c r="F80" s="611"/>
      <c r="G80" s="611"/>
      <c r="H80" s="611"/>
      <c r="I80" s="612"/>
    </row>
    <row r="81" spans="1:9" ht="33" x14ac:dyDescent="0.25">
      <c r="A81" s="601" t="s">
        <v>92</v>
      </c>
      <c r="B81" s="602"/>
      <c r="C81" s="51" t="s">
        <v>141</v>
      </c>
      <c r="D81" s="85">
        <v>3</v>
      </c>
      <c r="E81" s="85">
        <v>3</v>
      </c>
      <c r="F81" s="85">
        <v>3</v>
      </c>
      <c r="G81" s="86"/>
      <c r="H81" s="86"/>
      <c r="I81" s="54"/>
    </row>
    <row r="82" spans="1:9" ht="17.25" thickBot="1" x14ac:dyDescent="0.3">
      <c r="A82" s="599" t="s">
        <v>95</v>
      </c>
      <c r="B82" s="600"/>
      <c r="C82" s="55"/>
      <c r="D82" s="55"/>
      <c r="E82" s="55"/>
      <c r="F82" s="56"/>
      <c r="G82" s="57"/>
      <c r="H82" s="57"/>
      <c r="I82" s="58"/>
    </row>
    <row r="83" spans="1:9" ht="63.75" customHeight="1" thickBot="1" x14ac:dyDescent="0.3">
      <c r="A83" s="591" t="s">
        <v>107</v>
      </c>
      <c r="B83" s="592"/>
      <c r="C83" s="592"/>
      <c r="D83" s="59"/>
      <c r="E83" s="59"/>
      <c r="F83" s="60"/>
      <c r="G83" s="87" t="e">
        <f>SUM(Armavir!#REF!,Armavir!C40)</f>
        <v>#REF!</v>
      </c>
      <c r="H83" s="87" t="e">
        <f>SUM(Armavir!#REF!,Armavir!D40)</f>
        <v>#REF!</v>
      </c>
      <c r="I83" s="87" t="e">
        <f>SUM(Armavir!#REF!,Armavir!E40)</f>
        <v>#REF!</v>
      </c>
    </row>
    <row r="84" spans="1:9" ht="39" customHeight="1" thickBot="1" x14ac:dyDescent="0.3">
      <c r="A84" s="593" t="s">
        <v>108</v>
      </c>
      <c r="B84" s="594"/>
      <c r="C84" s="88" t="e">
        <f>I83</f>
        <v>#REF!</v>
      </c>
      <c r="D84" s="88"/>
      <c r="E84" s="88"/>
      <c r="F84" s="60"/>
      <c r="G84" s="63"/>
      <c r="H84" s="63"/>
      <c r="I84" s="64"/>
    </row>
    <row r="85" spans="1:9" ht="89.25" customHeight="1" thickBot="1" x14ac:dyDescent="0.3">
      <c r="A85" s="593" t="s">
        <v>109</v>
      </c>
      <c r="B85" s="594"/>
      <c r="C85" s="65"/>
      <c r="D85" s="65"/>
      <c r="E85" s="65"/>
      <c r="F85" s="60"/>
      <c r="G85" s="63"/>
      <c r="H85" s="63"/>
      <c r="I85" s="64"/>
    </row>
    <row r="86" spans="1:9" x14ac:dyDescent="0.25">
      <c r="A86" s="595" t="s">
        <v>80</v>
      </c>
      <c r="B86" s="596"/>
      <c r="C86" s="596"/>
      <c r="D86" s="596"/>
      <c r="E86" s="596"/>
      <c r="F86" s="596"/>
      <c r="G86" s="597"/>
      <c r="H86" s="597"/>
      <c r="I86" s="598"/>
    </row>
    <row r="87" spans="1:9" ht="17.25" thickBot="1" x14ac:dyDescent="0.3">
      <c r="A87" s="587" t="s">
        <v>142</v>
      </c>
      <c r="B87" s="588"/>
      <c r="C87" s="588"/>
      <c r="D87" s="588"/>
      <c r="E87" s="588"/>
      <c r="F87" s="588"/>
      <c r="G87" s="589"/>
      <c r="H87" s="589"/>
      <c r="I87" s="590"/>
    </row>
    <row r="88" spans="1:9" x14ac:dyDescent="0.25">
      <c r="A88" s="595" t="s">
        <v>81</v>
      </c>
      <c r="B88" s="596"/>
      <c r="C88" s="596"/>
      <c r="D88" s="596"/>
      <c r="E88" s="596"/>
      <c r="F88" s="596"/>
      <c r="G88" s="597"/>
      <c r="H88" s="597"/>
      <c r="I88" s="598"/>
    </row>
    <row r="89" spans="1:9" ht="17.25" thickBot="1" x14ac:dyDescent="0.3">
      <c r="A89" s="587" t="s">
        <v>99</v>
      </c>
      <c r="B89" s="588"/>
      <c r="C89" s="588"/>
      <c r="D89" s="588"/>
      <c r="E89" s="588"/>
      <c r="F89" s="588"/>
      <c r="G89" s="589"/>
      <c r="H89" s="589"/>
      <c r="I89" s="590"/>
    </row>
    <row r="90" spans="1:9" x14ac:dyDescent="0.25">
      <c r="A90" s="657" t="s">
        <v>68</v>
      </c>
      <c r="B90" s="658"/>
      <c r="C90" s="584" t="s">
        <v>38</v>
      </c>
      <c r="D90" s="585"/>
      <c r="E90" s="585"/>
      <c r="F90" s="585"/>
      <c r="G90" s="585"/>
      <c r="H90" s="585"/>
      <c r="I90" s="586"/>
    </row>
    <row r="91" spans="1:9" x14ac:dyDescent="0.3">
      <c r="A91" s="659"/>
      <c r="B91" s="660"/>
      <c r="C91" s="661" t="s">
        <v>373</v>
      </c>
      <c r="D91" s="662"/>
      <c r="E91" s="662"/>
      <c r="F91" s="663"/>
      <c r="G91" s="663"/>
      <c r="H91" s="663"/>
      <c r="I91" s="664"/>
    </row>
    <row r="92" spans="1:9" x14ac:dyDescent="0.25">
      <c r="A92" s="582" t="s">
        <v>168</v>
      </c>
      <c r="B92" s="583" t="s">
        <v>112</v>
      </c>
      <c r="C92" s="584" t="s">
        <v>72</v>
      </c>
      <c r="D92" s="585"/>
      <c r="E92" s="585"/>
      <c r="F92" s="585"/>
      <c r="G92" s="585"/>
      <c r="H92" s="585"/>
      <c r="I92" s="586"/>
    </row>
    <row r="93" spans="1:9" ht="33.75" customHeight="1" thickBot="1" x14ac:dyDescent="0.3">
      <c r="A93" s="582"/>
      <c r="B93" s="583"/>
      <c r="C93" s="654" t="s">
        <v>374</v>
      </c>
      <c r="D93" s="655"/>
      <c r="E93" s="655"/>
      <c r="F93" s="655"/>
      <c r="G93" s="655"/>
      <c r="H93" s="655"/>
      <c r="I93" s="656"/>
    </row>
    <row r="94" spans="1:9" ht="50.25" customHeight="1" thickBot="1" x14ac:dyDescent="0.3">
      <c r="A94" s="573" t="s">
        <v>114</v>
      </c>
      <c r="B94" s="574"/>
      <c r="C94" s="161" t="s">
        <v>115</v>
      </c>
      <c r="D94" s="74">
        <v>0</v>
      </c>
      <c r="E94" s="74">
        <v>3</v>
      </c>
      <c r="F94" s="73">
        <v>3</v>
      </c>
      <c r="G94" s="79"/>
      <c r="H94" s="79"/>
      <c r="I94" s="75"/>
    </row>
    <row r="95" spans="1:9" ht="17.25" thickBot="1" x14ac:dyDescent="0.3">
      <c r="A95" s="573" t="s">
        <v>116</v>
      </c>
      <c r="B95" s="574"/>
      <c r="C95" s="161"/>
      <c r="D95" s="76" t="s">
        <v>74</v>
      </c>
      <c r="E95" s="76" t="s">
        <v>74</v>
      </c>
      <c r="F95" s="76" t="s">
        <v>74</v>
      </c>
      <c r="G95" s="256">
        <f>SUM(Armavir!C45:C46)</f>
        <v>37800</v>
      </c>
      <c r="H95" s="256">
        <f>SUM(Armavir!D45:D46)</f>
        <v>37800</v>
      </c>
      <c r="I95" s="256">
        <f>SUM(Armavir!E45:E46)</f>
        <v>37800</v>
      </c>
    </row>
    <row r="96" spans="1:9" ht="17.25" thickBot="1" x14ac:dyDescent="0.3">
      <c r="A96" s="573" t="s">
        <v>117</v>
      </c>
      <c r="B96" s="575"/>
      <c r="C96" s="574"/>
      <c r="D96" s="159"/>
      <c r="E96" s="159"/>
      <c r="F96" s="76"/>
      <c r="G96" s="79"/>
      <c r="H96" s="79"/>
      <c r="I96" s="75"/>
    </row>
    <row r="97" spans="1:9" x14ac:dyDescent="0.25">
      <c r="A97" s="576" t="s">
        <v>118</v>
      </c>
      <c r="B97" s="577"/>
      <c r="C97" s="577"/>
      <c r="D97" s="577"/>
      <c r="E97" s="577"/>
      <c r="F97" s="577"/>
      <c r="G97" s="577"/>
      <c r="H97" s="577"/>
      <c r="I97" s="578"/>
    </row>
    <row r="98" spans="1:9" ht="17.25" thickBot="1" x14ac:dyDescent="0.3">
      <c r="A98" s="579" t="s">
        <v>239</v>
      </c>
      <c r="B98" s="580"/>
      <c r="C98" s="580"/>
      <c r="D98" s="580"/>
      <c r="E98" s="580"/>
      <c r="F98" s="580"/>
      <c r="G98" s="580"/>
      <c r="H98" s="580"/>
      <c r="I98" s="581"/>
    </row>
    <row r="99" spans="1:9" x14ac:dyDescent="0.25">
      <c r="A99" s="543" t="s">
        <v>80</v>
      </c>
      <c r="B99" s="544"/>
      <c r="C99" s="544"/>
      <c r="D99" s="544"/>
      <c r="E99" s="544"/>
      <c r="F99" s="544"/>
      <c r="G99" s="545"/>
      <c r="H99" s="545"/>
      <c r="I99" s="546"/>
    </row>
    <row r="100" spans="1:9" ht="15" customHeight="1" thickBot="1" x14ac:dyDescent="0.3">
      <c r="A100" s="539" t="s">
        <v>120</v>
      </c>
      <c r="B100" s="540"/>
      <c r="C100" s="540"/>
      <c r="D100" s="540"/>
      <c r="E100" s="540"/>
      <c r="F100" s="540"/>
      <c r="G100" s="541"/>
      <c r="H100" s="541"/>
      <c r="I100" s="542"/>
    </row>
    <row r="101" spans="1:9" x14ac:dyDescent="0.25">
      <c r="A101" s="543" t="s">
        <v>81</v>
      </c>
      <c r="B101" s="544"/>
      <c r="C101" s="544"/>
      <c r="D101" s="544"/>
      <c r="E101" s="544"/>
      <c r="F101" s="544"/>
      <c r="G101" s="545"/>
      <c r="H101" s="545"/>
      <c r="I101" s="546"/>
    </row>
    <row r="102" spans="1:9" ht="33.75" customHeight="1" thickBot="1" x14ac:dyDescent="0.3">
      <c r="A102" s="539" t="s">
        <v>121</v>
      </c>
      <c r="B102" s="540"/>
      <c r="C102" s="540"/>
      <c r="D102" s="540"/>
      <c r="E102" s="540"/>
      <c r="F102" s="540"/>
      <c r="G102" s="541"/>
      <c r="H102" s="541"/>
      <c r="I102" s="542"/>
    </row>
    <row r="103" spans="1:9" customFormat="1" x14ac:dyDescent="0.25">
      <c r="A103" s="639" t="s">
        <v>68</v>
      </c>
      <c r="B103" s="640"/>
      <c r="C103" s="643" t="s">
        <v>38</v>
      </c>
      <c r="D103" s="644"/>
      <c r="E103" s="644"/>
      <c r="F103" s="644"/>
      <c r="G103" s="644"/>
      <c r="H103" s="644"/>
      <c r="I103" s="645"/>
    </row>
    <row r="104" spans="1:9" customFormat="1" x14ac:dyDescent="0.25">
      <c r="A104" s="641"/>
      <c r="B104" s="642"/>
      <c r="C104" s="646" t="s">
        <v>102</v>
      </c>
      <c r="D104" s="647"/>
      <c r="E104" s="647"/>
      <c r="F104" s="647"/>
      <c r="G104" s="647"/>
      <c r="H104" s="647"/>
      <c r="I104" s="648"/>
    </row>
    <row r="105" spans="1:9" customFormat="1" x14ac:dyDescent="0.25">
      <c r="A105" s="603" t="s">
        <v>127</v>
      </c>
      <c r="B105" s="605" t="s">
        <v>91</v>
      </c>
      <c r="C105" s="607" t="s">
        <v>72</v>
      </c>
      <c r="D105" s="608"/>
      <c r="E105" s="608"/>
      <c r="F105" s="608"/>
      <c r="G105" s="608"/>
      <c r="H105" s="608"/>
      <c r="I105" s="609"/>
    </row>
    <row r="106" spans="1:9" customFormat="1" ht="33" customHeight="1" thickBot="1" x14ac:dyDescent="0.3">
      <c r="A106" s="604"/>
      <c r="B106" s="606"/>
      <c r="C106" s="610" t="s">
        <v>104</v>
      </c>
      <c r="D106" s="611"/>
      <c r="E106" s="611"/>
      <c r="F106" s="611"/>
      <c r="G106" s="611"/>
      <c r="H106" s="611"/>
      <c r="I106" s="612"/>
    </row>
    <row r="107" spans="1:9" customFormat="1" ht="66" x14ac:dyDescent="0.25">
      <c r="A107" s="601" t="s">
        <v>92</v>
      </c>
      <c r="B107" s="602"/>
      <c r="C107" s="51" t="s">
        <v>105</v>
      </c>
      <c r="D107" s="85">
        <v>36</v>
      </c>
      <c r="E107" s="85">
        <v>36</v>
      </c>
      <c r="F107" s="85">
        <v>36</v>
      </c>
      <c r="G107" s="53"/>
      <c r="H107" s="53"/>
      <c r="I107" s="54"/>
    </row>
    <row r="108" spans="1:9" customFormat="1" ht="83.25" thickBot="1" x14ac:dyDescent="0.3">
      <c r="A108" s="599" t="s">
        <v>95</v>
      </c>
      <c r="B108" s="600"/>
      <c r="C108" s="55" t="s">
        <v>106</v>
      </c>
      <c r="D108" s="55"/>
      <c r="E108" s="55"/>
      <c r="F108" s="56">
        <v>100</v>
      </c>
      <c r="G108" s="57"/>
      <c r="H108" s="57"/>
      <c r="I108" s="58"/>
    </row>
    <row r="109" spans="1:9" customFormat="1" ht="59.25" customHeight="1" thickBot="1" x14ac:dyDescent="0.3">
      <c r="A109" s="591" t="s">
        <v>107</v>
      </c>
      <c r="B109" s="592"/>
      <c r="C109" s="592"/>
      <c r="D109" s="156"/>
      <c r="E109" s="156"/>
      <c r="F109" s="60"/>
      <c r="G109" s="61">
        <f>Armavir!C47</f>
        <v>0</v>
      </c>
      <c r="H109" s="61">
        <f>Armavir!D47</f>
        <v>0</v>
      </c>
      <c r="I109" s="61">
        <f>Armavir!E47</f>
        <v>0</v>
      </c>
    </row>
    <row r="110" spans="1:9" customFormat="1" ht="42.75" customHeight="1" thickBot="1" x14ac:dyDescent="0.3">
      <c r="A110" s="593" t="s">
        <v>108</v>
      </c>
      <c r="B110" s="594"/>
      <c r="C110" s="61">
        <f>I109</f>
        <v>0</v>
      </c>
      <c r="D110" s="62"/>
      <c r="E110" s="62"/>
      <c r="F110" s="60"/>
      <c r="G110" s="63"/>
      <c r="H110" s="63"/>
      <c r="I110" s="64"/>
    </row>
    <row r="111" spans="1:9" customFormat="1" ht="67.5" customHeight="1" thickBot="1" x14ac:dyDescent="0.3">
      <c r="A111" s="593" t="s">
        <v>109</v>
      </c>
      <c r="B111" s="594"/>
      <c r="C111" s="158"/>
      <c r="D111" s="158"/>
      <c r="E111" s="158"/>
      <c r="F111" s="60"/>
      <c r="G111" s="63"/>
      <c r="H111" s="63"/>
      <c r="I111" s="64"/>
    </row>
    <row r="112" spans="1:9" customFormat="1" x14ac:dyDescent="0.25">
      <c r="A112" s="595" t="s">
        <v>80</v>
      </c>
      <c r="B112" s="596"/>
      <c r="C112" s="596"/>
      <c r="D112" s="596"/>
      <c r="E112" s="596"/>
      <c r="F112" s="596"/>
      <c r="G112" s="597"/>
      <c r="H112" s="597"/>
      <c r="I112" s="598"/>
    </row>
    <row r="113" spans="1:9" customFormat="1" ht="17.25" thickBot="1" x14ac:dyDescent="0.3">
      <c r="A113" s="587" t="s">
        <v>375</v>
      </c>
      <c r="B113" s="588"/>
      <c r="C113" s="588"/>
      <c r="D113" s="588"/>
      <c r="E113" s="588"/>
      <c r="F113" s="588"/>
      <c r="G113" s="589"/>
      <c r="H113" s="589"/>
      <c r="I113" s="590"/>
    </row>
    <row r="114" spans="1:9" customFormat="1" x14ac:dyDescent="0.25">
      <c r="A114" s="595" t="s">
        <v>81</v>
      </c>
      <c r="B114" s="596"/>
      <c r="C114" s="596"/>
      <c r="D114" s="596"/>
      <c r="E114" s="596"/>
      <c r="F114" s="596"/>
      <c r="G114" s="597"/>
      <c r="H114" s="597"/>
      <c r="I114" s="598"/>
    </row>
    <row r="115" spans="1:9" customFormat="1" ht="17.25" thickBot="1" x14ac:dyDescent="0.3">
      <c r="A115" s="587" t="s">
        <v>99</v>
      </c>
      <c r="B115" s="588"/>
      <c r="C115" s="588"/>
      <c r="D115" s="588"/>
      <c r="E115" s="588"/>
      <c r="F115" s="588"/>
      <c r="G115" s="589"/>
      <c r="H115" s="589"/>
      <c r="I115" s="590"/>
    </row>
    <row r="116" spans="1:9" x14ac:dyDescent="0.3">
      <c r="A116" s="547" t="s">
        <v>68</v>
      </c>
      <c r="B116" s="548"/>
      <c r="C116" s="553" t="s">
        <v>38</v>
      </c>
      <c r="D116" s="554"/>
      <c r="E116" s="554"/>
      <c r="F116" s="554"/>
      <c r="G116" s="554"/>
      <c r="H116" s="554"/>
      <c r="I116" s="555"/>
    </row>
    <row r="117" spans="1:9" x14ac:dyDescent="0.3">
      <c r="A117" s="549"/>
      <c r="B117" s="550"/>
      <c r="C117" s="556" t="s">
        <v>134</v>
      </c>
      <c r="D117" s="557"/>
      <c r="E117" s="557"/>
      <c r="F117" s="558"/>
      <c r="G117" s="558"/>
      <c r="H117" s="558"/>
      <c r="I117" s="559"/>
    </row>
    <row r="118" spans="1:9" ht="17.25" thickBot="1" x14ac:dyDescent="0.35">
      <c r="A118" s="551"/>
      <c r="B118" s="552"/>
      <c r="C118" s="560" t="s">
        <v>89</v>
      </c>
      <c r="D118" s="561"/>
      <c r="E118" s="561"/>
      <c r="F118" s="562"/>
      <c r="G118" s="562"/>
      <c r="H118" s="562"/>
      <c r="I118" s="563"/>
    </row>
    <row r="119" spans="1:9" ht="17.25" thickBot="1" x14ac:dyDescent="0.35">
      <c r="A119" s="43" t="s">
        <v>127</v>
      </c>
      <c r="B119" s="160" t="s">
        <v>91</v>
      </c>
      <c r="C119" s="564" t="s">
        <v>135</v>
      </c>
      <c r="D119" s="565"/>
      <c r="E119" s="565"/>
      <c r="F119" s="565"/>
      <c r="G119" s="565"/>
      <c r="H119" s="565"/>
      <c r="I119" s="566"/>
    </row>
    <row r="120" spans="1:9" ht="49.5" customHeight="1" thickBot="1" x14ac:dyDescent="0.35">
      <c r="A120" s="567" t="s">
        <v>92</v>
      </c>
      <c r="B120" s="568"/>
      <c r="C120" s="157" t="s">
        <v>136</v>
      </c>
      <c r="D120" s="230"/>
      <c r="E120" s="157"/>
      <c r="F120" s="160"/>
      <c r="G120" s="160"/>
      <c r="H120" s="160"/>
      <c r="I120" s="160"/>
    </row>
    <row r="121" spans="1:9" ht="17.25" thickBot="1" x14ac:dyDescent="0.35">
      <c r="A121" s="567" t="s">
        <v>95</v>
      </c>
      <c r="B121" s="568"/>
      <c r="C121" s="157"/>
      <c r="D121" s="157"/>
      <c r="E121" s="157"/>
      <c r="F121" s="160"/>
      <c r="G121" s="160"/>
      <c r="H121" s="160"/>
      <c r="I121" s="160"/>
    </row>
    <row r="122" spans="1:9" ht="55.5" customHeight="1" thickBot="1" x14ac:dyDescent="0.35">
      <c r="A122" s="567" t="s">
        <v>96</v>
      </c>
      <c r="B122" s="569"/>
      <c r="C122" s="568"/>
      <c r="D122" s="157"/>
      <c r="E122" s="157"/>
      <c r="F122" s="160"/>
      <c r="G122" s="83">
        <f>SUM(Armavir!C33)</f>
        <v>750</v>
      </c>
      <c r="H122" s="83">
        <f>Armavir!D33</f>
        <v>3000</v>
      </c>
      <c r="I122" s="83">
        <f>Armavir!E33</f>
        <v>3000</v>
      </c>
    </row>
    <row r="123" spans="1:9" ht="54.75" customHeight="1" thickBot="1" x14ac:dyDescent="0.35">
      <c r="A123" s="567" t="s">
        <v>97</v>
      </c>
      <c r="B123" s="568"/>
      <c r="C123" s="84">
        <f>I122</f>
        <v>3000</v>
      </c>
      <c r="D123" s="84"/>
      <c r="E123" s="84"/>
      <c r="F123" s="160"/>
      <c r="G123" s="160"/>
      <c r="H123" s="160"/>
      <c r="I123" s="160"/>
    </row>
    <row r="124" spans="1:9" ht="90.75" customHeight="1" thickBot="1" x14ac:dyDescent="0.35">
      <c r="A124" s="567" t="s">
        <v>98</v>
      </c>
      <c r="B124" s="568"/>
      <c r="C124" s="157"/>
      <c r="D124" s="157"/>
      <c r="E124" s="157"/>
      <c r="F124" s="160"/>
      <c r="G124" s="160"/>
      <c r="H124" s="160"/>
      <c r="I124" s="160"/>
    </row>
    <row r="125" spans="1:9" x14ac:dyDescent="0.3">
      <c r="A125" s="570" t="s">
        <v>80</v>
      </c>
      <c r="B125" s="571"/>
      <c r="C125" s="571"/>
      <c r="D125" s="571"/>
      <c r="E125" s="571"/>
      <c r="F125" s="571"/>
      <c r="G125" s="571"/>
      <c r="H125" s="571"/>
      <c r="I125" s="572"/>
    </row>
    <row r="126" spans="1:9" ht="17.25" thickBot="1" x14ac:dyDescent="0.35">
      <c r="A126" s="564" t="s">
        <v>434</v>
      </c>
      <c r="B126" s="565"/>
      <c r="C126" s="565"/>
      <c r="D126" s="565"/>
      <c r="E126" s="565"/>
      <c r="F126" s="565"/>
      <c r="G126" s="565"/>
      <c r="H126" s="565"/>
      <c r="I126" s="566"/>
    </row>
    <row r="127" spans="1:9" x14ac:dyDescent="0.3">
      <c r="A127" s="570" t="s">
        <v>81</v>
      </c>
      <c r="B127" s="571"/>
      <c r="C127" s="571"/>
      <c r="D127" s="571"/>
      <c r="E127" s="571"/>
      <c r="F127" s="571"/>
      <c r="G127" s="571"/>
      <c r="H127" s="571"/>
      <c r="I127" s="572"/>
    </row>
    <row r="128" spans="1:9" ht="21.75" customHeight="1" thickBot="1" x14ac:dyDescent="0.35">
      <c r="A128" s="564" t="s">
        <v>99</v>
      </c>
      <c r="B128" s="565"/>
      <c r="C128" s="565"/>
      <c r="D128" s="565"/>
      <c r="E128" s="565"/>
      <c r="F128" s="565"/>
      <c r="G128" s="565"/>
      <c r="H128" s="565"/>
      <c r="I128" s="566"/>
    </row>
  </sheetData>
  <mergeCells count="141">
    <mergeCell ref="A89:I89"/>
    <mergeCell ref="A83:C83"/>
    <mergeCell ref="A84:B84"/>
    <mergeCell ref="A85:B85"/>
    <mergeCell ref="A86:I86"/>
    <mergeCell ref="A87:I87"/>
    <mergeCell ref="A88:I88"/>
    <mergeCell ref="A79:A80"/>
    <mergeCell ref="B79:B80"/>
    <mergeCell ref="C79:I79"/>
    <mergeCell ref="C80:I80"/>
    <mergeCell ref="A81:B81"/>
    <mergeCell ref="A82:B82"/>
    <mergeCell ref="A73:I73"/>
    <mergeCell ref="A74:I74"/>
    <mergeCell ref="A75:I75"/>
    <mergeCell ref="A76:I76"/>
    <mergeCell ref="A77:B78"/>
    <mergeCell ref="C77:I77"/>
    <mergeCell ref="C78:I78"/>
    <mergeCell ref="C67:I67"/>
    <mergeCell ref="A68:B68"/>
    <mergeCell ref="A69:B69"/>
    <mergeCell ref="A70:C70"/>
    <mergeCell ref="A71:B71"/>
    <mergeCell ref="A72:B72"/>
    <mergeCell ref="A51:B53"/>
    <mergeCell ref="C51:I51"/>
    <mergeCell ref="C52:I52"/>
    <mergeCell ref="C53:I53"/>
    <mergeCell ref="A46:I46"/>
    <mergeCell ref="A47:I47"/>
    <mergeCell ref="A65:B66"/>
    <mergeCell ref="C65:I65"/>
    <mergeCell ref="C66:I66"/>
    <mergeCell ref="A61:I61"/>
    <mergeCell ref="A62:I62"/>
    <mergeCell ref="A63:I63"/>
    <mergeCell ref="A64:I64"/>
    <mergeCell ref="C54:I54"/>
    <mergeCell ref="A55:B56"/>
    <mergeCell ref="A57:B57"/>
    <mergeCell ref="A58:C58"/>
    <mergeCell ref="A59:B59"/>
    <mergeCell ref="A60:B60"/>
    <mergeCell ref="A41:B41"/>
    <mergeCell ref="A42:I42"/>
    <mergeCell ref="A43:I43"/>
    <mergeCell ref="A44:I44"/>
    <mergeCell ref="A45:I45"/>
    <mergeCell ref="A48:C50"/>
    <mergeCell ref="D48:I48"/>
    <mergeCell ref="D49:F49"/>
    <mergeCell ref="G49:I49"/>
    <mergeCell ref="A36:B36"/>
    <mergeCell ref="A37:I37"/>
    <mergeCell ref="A38:I38"/>
    <mergeCell ref="A39:I39"/>
    <mergeCell ref="A40:B40"/>
    <mergeCell ref="C40:I40"/>
    <mergeCell ref="A32:B33"/>
    <mergeCell ref="C32:I32"/>
    <mergeCell ref="C33:I33"/>
    <mergeCell ref="A34:A35"/>
    <mergeCell ref="B34:B35"/>
    <mergeCell ref="C35:I35"/>
    <mergeCell ref="A23:I23"/>
    <mergeCell ref="A24:I24"/>
    <mergeCell ref="A25:I25"/>
    <mergeCell ref="A27:I27"/>
    <mergeCell ref="A29:C31"/>
    <mergeCell ref="D29:I29"/>
    <mergeCell ref="D30:F30"/>
    <mergeCell ref="G30:I30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90:B91"/>
    <mergeCell ref="C90:I90"/>
    <mergeCell ref="C91:I91"/>
    <mergeCell ref="A92:A93"/>
    <mergeCell ref="B92:B93"/>
    <mergeCell ref="C92:I92"/>
    <mergeCell ref="C93:I93"/>
    <mergeCell ref="A94:B94"/>
    <mergeCell ref="A95:B95"/>
    <mergeCell ref="A96:C96"/>
    <mergeCell ref="A97:I97"/>
    <mergeCell ref="A98:I98"/>
    <mergeCell ref="A99:I99"/>
    <mergeCell ref="A100:I100"/>
    <mergeCell ref="A101:I101"/>
    <mergeCell ref="A102:I102"/>
    <mergeCell ref="A103:B104"/>
    <mergeCell ref="C103:I103"/>
    <mergeCell ref="C104:I104"/>
    <mergeCell ref="A105:A106"/>
    <mergeCell ref="B105:B106"/>
    <mergeCell ref="C105:I105"/>
    <mergeCell ref="C106:I106"/>
    <mergeCell ref="A107:B107"/>
    <mergeCell ref="A108:B108"/>
    <mergeCell ref="A109:C109"/>
    <mergeCell ref="A110:B110"/>
    <mergeCell ref="A111:B111"/>
    <mergeCell ref="A112:I112"/>
    <mergeCell ref="A113:I113"/>
    <mergeCell ref="A114:I114"/>
    <mergeCell ref="A115:I115"/>
    <mergeCell ref="A116:B118"/>
    <mergeCell ref="C116:I116"/>
    <mergeCell ref="C117:I117"/>
    <mergeCell ref="C118:I118"/>
    <mergeCell ref="C119:I119"/>
    <mergeCell ref="A120:B120"/>
    <mergeCell ref="A121:B121"/>
    <mergeCell ref="A122:C122"/>
    <mergeCell ref="A123:B123"/>
    <mergeCell ref="A124:B124"/>
    <mergeCell ref="A125:I125"/>
    <mergeCell ref="A126:I126"/>
    <mergeCell ref="A127:I127"/>
    <mergeCell ref="A128:I128"/>
  </mergeCells>
  <pageMargins left="0.2" right="0.19" top="0.17" bottom="0.1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Aragatsotn</vt:lpstr>
      <vt:lpstr>Aragac crag</vt:lpstr>
      <vt:lpstr>Aragatsot</vt:lpstr>
      <vt:lpstr>Aragac cra</vt:lpstr>
      <vt:lpstr>Ararat</vt:lpstr>
      <vt:lpstr>Ararat crag</vt:lpstr>
      <vt:lpstr>Ararat cra</vt:lpstr>
      <vt:lpstr>Armavir</vt:lpstr>
      <vt:lpstr>Armavir crag</vt:lpstr>
      <vt:lpstr>Gegharqunik</vt:lpstr>
      <vt:lpstr>Gexarq crag</vt:lpstr>
      <vt:lpstr>Armavir cra</vt:lpstr>
      <vt:lpstr>Gexarquniq</vt:lpstr>
      <vt:lpstr>Gexarq cra</vt:lpstr>
      <vt:lpstr>Lori</vt:lpstr>
      <vt:lpstr>Lori crag</vt:lpstr>
      <vt:lpstr>Lori cra</vt:lpstr>
      <vt:lpstr>Kotayq</vt:lpstr>
      <vt:lpstr>Kotayq crag</vt:lpstr>
      <vt:lpstr>Kotayq cra</vt:lpstr>
      <vt:lpstr>Shirak</vt:lpstr>
      <vt:lpstr>Shirak crag</vt:lpstr>
      <vt:lpstr>Shirak cra</vt:lpstr>
      <vt:lpstr>Syunik</vt:lpstr>
      <vt:lpstr>Syunik crag</vt:lpstr>
      <vt:lpstr>Syunik cra</vt:lpstr>
      <vt:lpstr>Vayoc Dzor</vt:lpstr>
      <vt:lpstr>Vayoc dzor crag</vt:lpstr>
      <vt:lpstr>Vayoc dzor cra</vt:lpstr>
      <vt:lpstr>Tavush</vt:lpstr>
      <vt:lpstr>Tavush cra</vt:lpstr>
      <vt:lpstr>Gnum </vt:lpstr>
      <vt:lpstr>ԸՆԴԱՄԵՆԸ</vt:lpstr>
      <vt:lpstr>Tavush crag</vt:lpstr>
      <vt:lpstr>Gnum</vt:lpstr>
      <vt:lpstr>Havelvats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2013-02-05T10:51:40Z</dcterms:modified>
</cp:coreProperties>
</file>