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50"/>
  </bookViews>
  <sheets>
    <sheet name="6amsya vcharumner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M21" i="1"/>
  <c r="G21" i="1"/>
  <c r="M20" i="1"/>
  <c r="G20" i="1"/>
  <c r="H20" i="1" s="1"/>
  <c r="M19" i="1"/>
  <c r="G19" i="1"/>
  <c r="H19" i="1" s="1"/>
  <c r="M18" i="1"/>
  <c r="G18" i="1"/>
  <c r="H18" i="1" s="1"/>
  <c r="F18" i="1" s="1"/>
  <c r="M17" i="1"/>
  <c r="G17" i="1"/>
  <c r="M16" i="1"/>
  <c r="G16" i="1"/>
  <c r="H16" i="1" s="1"/>
  <c r="M15" i="1"/>
  <c r="G15" i="1"/>
  <c r="H15" i="1" s="1"/>
  <c r="M14" i="1"/>
  <c r="G14" i="1"/>
  <c r="H14" i="1" s="1"/>
  <c r="F14" i="1" s="1"/>
  <c r="M13" i="1"/>
  <c r="G13" i="1"/>
  <c r="M12" i="1"/>
  <c r="G12" i="1"/>
  <c r="H12" i="1" s="1"/>
  <c r="M11" i="1"/>
  <c r="G11" i="1"/>
  <c r="H11" i="1" s="1"/>
  <c r="M10" i="1"/>
  <c r="G10" i="1"/>
  <c r="H10" i="1" s="1"/>
  <c r="F10" i="1" s="1"/>
  <c r="G9" i="1"/>
  <c r="J8" i="1"/>
  <c r="J9" i="1" s="1"/>
  <c r="G8" i="1"/>
  <c r="H8" i="1" s="1"/>
  <c r="M6" i="1"/>
  <c r="G6" i="1"/>
  <c r="G5" i="1"/>
  <c r="C5" i="1"/>
  <c r="F20" i="1" l="1"/>
  <c r="E20" i="1"/>
  <c r="F12" i="1"/>
  <c r="E12" i="1"/>
  <c r="E11" i="1"/>
  <c r="F11" i="1"/>
  <c r="E15" i="1"/>
  <c r="F15" i="1"/>
  <c r="F8" i="1"/>
  <c r="H6" i="1"/>
  <c r="E8" i="1"/>
  <c r="H5" i="1"/>
  <c r="E19" i="1"/>
  <c r="F19" i="1"/>
  <c r="J10" i="1"/>
  <c r="L9" i="1"/>
  <c r="F16" i="1"/>
  <c r="E16" i="1"/>
  <c r="E14" i="1"/>
  <c r="H17" i="1"/>
  <c r="E17" i="1" s="1"/>
  <c r="E18" i="1"/>
  <c r="H21" i="1"/>
  <c r="E21" i="1" s="1"/>
  <c r="E10" i="1"/>
  <c r="H13" i="1"/>
  <c r="E13" i="1" s="1"/>
  <c r="L8" i="1"/>
  <c r="H9" i="1"/>
  <c r="E9" i="1" s="1"/>
  <c r="M5" i="1"/>
  <c r="F9" i="1" l="1"/>
  <c r="F21" i="1"/>
  <c r="F17" i="1"/>
  <c r="J11" i="1"/>
  <c r="L10" i="1"/>
  <c r="F6" i="1"/>
  <c r="F5" i="1"/>
  <c r="F13" i="1"/>
  <c r="K9" i="1"/>
  <c r="O9" i="1"/>
  <c r="P9" i="1" s="1"/>
  <c r="Q9" i="1" s="1"/>
  <c r="O8" i="1"/>
  <c r="L6" i="1"/>
  <c r="K8" i="1"/>
  <c r="O6" i="1" l="1"/>
  <c r="J12" i="1"/>
  <c r="L11" i="1"/>
  <c r="P8" i="1"/>
  <c r="K6" i="1"/>
  <c r="O10" i="1"/>
  <c r="P10" i="1" s="1"/>
  <c r="Q10" i="1" s="1"/>
  <c r="K10" i="1"/>
  <c r="O11" i="1" l="1"/>
  <c r="P11" i="1" s="1"/>
  <c r="K11" i="1"/>
  <c r="J13" i="1"/>
  <c r="L12" i="1"/>
  <c r="P6" i="1"/>
  <c r="Q8" i="1"/>
  <c r="Q11" i="1" l="1"/>
  <c r="Q6" i="1"/>
  <c r="K12" i="1"/>
  <c r="O12" i="1"/>
  <c r="P12" i="1" s="1"/>
  <c r="L13" i="1"/>
  <c r="J14" i="1"/>
  <c r="Q12" i="1" l="1"/>
  <c r="J15" i="1"/>
  <c r="L14" i="1"/>
  <c r="O13" i="1"/>
  <c r="K13" i="1"/>
  <c r="O14" i="1" l="1"/>
  <c r="P14" i="1" s="1"/>
  <c r="Q14" i="1" s="1"/>
  <c r="K14" i="1"/>
  <c r="J16" i="1"/>
  <c r="L15" i="1"/>
  <c r="P13" i="1"/>
  <c r="O15" i="1" l="1"/>
  <c r="P15" i="1" s="1"/>
  <c r="Q15" i="1" s="1"/>
  <c r="K15" i="1"/>
  <c r="J17" i="1"/>
  <c r="L16" i="1"/>
  <c r="Q13" i="1"/>
  <c r="L17" i="1" l="1"/>
  <c r="J18" i="1"/>
  <c r="K16" i="1"/>
  <c r="O16" i="1"/>
  <c r="P16" i="1" s="1"/>
  <c r="Q16" i="1" s="1"/>
  <c r="J19" i="1" l="1"/>
  <c r="L18" i="1"/>
  <c r="O17" i="1"/>
  <c r="P17" i="1" s="1"/>
  <c r="Q17" i="1" s="1"/>
  <c r="K17" i="1"/>
  <c r="O18" i="1" l="1"/>
  <c r="P18" i="1" s="1"/>
  <c r="Q18" i="1" s="1"/>
  <c r="K18" i="1"/>
  <c r="J20" i="1"/>
  <c r="L19" i="1"/>
  <c r="J21" i="1" l="1"/>
  <c r="L21" i="1" s="1"/>
  <c r="L20" i="1"/>
  <c r="O19" i="1"/>
  <c r="P19" i="1" s="1"/>
  <c r="Q19" i="1" s="1"/>
  <c r="K19" i="1"/>
  <c r="K20" i="1" l="1"/>
  <c r="O20" i="1"/>
  <c r="P20" i="1" s="1"/>
  <c r="Q20" i="1" s="1"/>
  <c r="O21" i="1"/>
  <c r="K21" i="1"/>
  <c r="K5" i="1" s="1"/>
  <c r="L5" i="1"/>
  <c r="O5" i="1" l="1"/>
  <c r="P21" i="1"/>
  <c r="Q21" i="1" l="1"/>
  <c r="Q5" i="1" s="1"/>
  <c r="P5" i="1"/>
  <c r="P4" i="1" s="1"/>
</calcChain>
</file>

<file path=xl/sharedStrings.xml><?xml version="1.0" encoding="utf-8"?>
<sst xmlns="http://schemas.openxmlformats.org/spreadsheetml/2006/main" count="23" uniqueCount="23">
  <si>
    <t>200 ՀԱ</t>
  </si>
  <si>
    <t>Վճարումների ամիսներ</t>
  </si>
  <si>
    <t>ì³ñÏÇ ÙÝ³óáñ¹Á</t>
  </si>
  <si>
    <t>ÀÝ¹³Ù»ÝÁ ³Ùë³Ï³Ý í×³ñ</t>
  </si>
  <si>
    <t>îáÏáë³·áõÙ³ñ</t>
  </si>
  <si>
    <t>ì³ñÏÇ Ù³ñáõÙ</t>
  </si>
  <si>
    <t>1 հա միջին արժեք</t>
  </si>
  <si>
    <t xml:space="preserve">Հաշվարկ 
Ըստ տարիների վարկի տոկոսադրույքների սուբսիդավորման համար պահանջվող ֆինանսական միջոցների   </t>
  </si>
  <si>
    <t>Մուտքային տվյալներ</t>
  </si>
  <si>
    <t>վարկի սկզբնական գումարը</t>
  </si>
  <si>
    <t>Ժամկետը</t>
  </si>
  <si>
    <t>Տոկոսադրույքը</t>
  </si>
  <si>
    <t>Սուբսիդավորման տոկոսադրույքը</t>
  </si>
  <si>
    <t>Ընդամենը 84 ամսվա վճարումներ</t>
  </si>
  <si>
    <t>Առաջին 12 ամսվա համար</t>
  </si>
  <si>
    <t>Վարկի մնացորդը</t>
  </si>
  <si>
    <t>Ընդամենը ամսական վճարը</t>
  </si>
  <si>
    <t>Տոկոսագումարը</t>
  </si>
  <si>
    <t>Վարկի մարում</t>
  </si>
  <si>
    <t>Սուբսիդավորման գումարը</t>
  </si>
  <si>
    <t>Տոկոսագումարը սուբսիդավորումից հետո</t>
  </si>
  <si>
    <t>Ընդամենը վճար</t>
  </si>
  <si>
    <r>
      <rPr>
        <sz val="11"/>
        <color theme="1"/>
        <rFont val="Calibri"/>
        <family val="2"/>
      </rPr>
      <t>N</t>
    </r>
    <r>
      <rPr>
        <sz val="11"/>
        <color theme="1"/>
        <rFont val="GHEA Grapalat"/>
        <family val="3"/>
      </rPr>
      <t xml:space="preserve">8 աղյուսակ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</si>
</sst>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b/>
      <sz val="12"/>
      <name val="GHEA Grapalat"/>
      <family val="3"/>
    </font>
    <font>
      <b/>
      <sz val="10"/>
      <color indexed="10"/>
      <name val="GHEA Grapalat"/>
      <family val="3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2" fontId="2" fillId="0" borderId="0" xfId="0" applyNumberFormat="1" applyFont="1"/>
    <xf numFmtId="0" fontId="2" fillId="0" borderId="0" xfId="0" applyFont="1"/>
    <xf numFmtId="0" fontId="4" fillId="0" borderId="0" xfId="0" applyFont="1" applyAlignment="1" applyProtection="1">
      <alignment horizontal="right"/>
    </xf>
    <xf numFmtId="0" fontId="4" fillId="0" borderId="0" xfId="0" applyFont="1" applyProtection="1"/>
    <xf numFmtId="0" fontId="4" fillId="0" borderId="0" xfId="0" applyFont="1" applyBorder="1" applyProtection="1"/>
    <xf numFmtId="49" fontId="5" fillId="2" borderId="1" xfId="0" applyNumberFormat="1" applyFont="1" applyFill="1" applyBorder="1" applyProtection="1"/>
    <xf numFmtId="3" fontId="5" fillId="2" borderId="1" xfId="0" applyNumberFormat="1" applyFont="1" applyFill="1" applyBorder="1" applyProtection="1">
      <protection locked="0"/>
    </xf>
    <xf numFmtId="3" fontId="5" fillId="0" borderId="0" xfId="0" applyNumberFormat="1" applyFont="1" applyFill="1" applyBorder="1" applyProtection="1"/>
    <xf numFmtId="3" fontId="4" fillId="0" borderId="0" xfId="0" applyNumberFormat="1" applyFont="1" applyProtection="1"/>
    <xf numFmtId="0" fontId="5" fillId="2" borderId="1" xfId="0" applyFont="1" applyFill="1" applyBorder="1" applyProtection="1">
      <protection locked="0"/>
    </xf>
    <xf numFmtId="0" fontId="5" fillId="0" borderId="0" xfId="0" applyFont="1" applyFill="1" applyBorder="1" applyProtection="1"/>
    <xf numFmtId="0" fontId="5" fillId="0" borderId="2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3" fontId="4" fillId="0" borderId="4" xfId="0" applyNumberFormat="1" applyFont="1" applyBorder="1" applyProtection="1"/>
    <xf numFmtId="3" fontId="4" fillId="3" borderId="4" xfId="0" applyNumberFormat="1" applyFont="1" applyFill="1" applyBorder="1" applyProtection="1"/>
    <xf numFmtId="3" fontId="4" fillId="3" borderId="4" xfId="0" applyNumberFormat="1" applyFont="1" applyFill="1" applyBorder="1" applyAlignment="1" applyProtection="1">
      <alignment horizontal="right"/>
    </xf>
    <xf numFmtId="3" fontId="4" fillId="0" borderId="4" xfId="0" applyNumberFormat="1" applyFont="1" applyBorder="1" applyAlignment="1" applyProtection="1">
      <alignment horizontal="right"/>
    </xf>
    <xf numFmtId="3" fontId="2" fillId="0" borderId="0" xfId="0" applyNumberFormat="1" applyFont="1"/>
    <xf numFmtId="10" fontId="5" fillId="2" borderId="1" xfId="0" applyNumberFormat="1" applyFont="1" applyFill="1" applyBorder="1" applyProtection="1">
      <protection locked="0"/>
    </xf>
    <xf numFmtId="10" fontId="5" fillId="0" borderId="0" xfId="0" applyNumberFormat="1" applyFont="1" applyFill="1" applyBorder="1" applyProtection="1"/>
    <xf numFmtId="0" fontId="5" fillId="0" borderId="5" xfId="0" applyFont="1" applyBorder="1" applyAlignment="1" applyProtection="1">
      <alignment wrapText="1"/>
    </xf>
    <xf numFmtId="0" fontId="5" fillId="0" borderId="6" xfId="0" applyFont="1" applyBorder="1" applyAlignment="1" applyProtection="1">
      <alignment wrapText="1"/>
    </xf>
    <xf numFmtId="3" fontId="4" fillId="0" borderId="7" xfId="0" applyNumberFormat="1" applyFont="1" applyBorder="1" applyAlignment="1" applyProtection="1">
      <alignment horizontal="center"/>
    </xf>
    <xf numFmtId="3" fontId="4" fillId="3" borderId="7" xfId="0" applyNumberFormat="1" applyFont="1" applyFill="1" applyBorder="1" applyAlignment="1" applyProtection="1">
      <alignment horizontal="center"/>
    </xf>
    <xf numFmtId="3" fontId="4" fillId="3" borderId="7" xfId="0" applyNumberFormat="1" applyFont="1" applyFill="1" applyBorder="1" applyAlignment="1" applyProtection="1">
      <alignment horizontal="right"/>
    </xf>
    <xf numFmtId="3" fontId="4" fillId="0" borderId="7" xfId="0" applyNumberFormat="1" applyFont="1" applyBorder="1" applyAlignment="1" applyProtection="1">
      <alignment horizontal="right"/>
    </xf>
    <xf numFmtId="2" fontId="4" fillId="0" borderId="7" xfId="0" applyNumberFormat="1" applyFont="1" applyBorder="1" applyAlignment="1" applyProtection="1">
      <alignment horizontal="center" wrapText="1"/>
    </xf>
    <xf numFmtId="0" fontId="4" fillId="3" borderId="8" xfId="0" applyFont="1" applyFill="1" applyBorder="1" applyProtection="1"/>
    <xf numFmtId="0" fontId="4" fillId="3" borderId="9" xfId="0" applyFont="1" applyFill="1" applyBorder="1" applyProtection="1"/>
    <xf numFmtId="0" fontId="4" fillId="0" borderId="7" xfId="0" applyFont="1" applyBorder="1" applyAlignment="1" applyProtection="1">
      <alignment horizontal="center" wrapText="1"/>
    </xf>
    <xf numFmtId="0" fontId="5" fillId="4" borderId="10" xfId="0" applyFont="1" applyFill="1" applyBorder="1" applyAlignment="1" applyProtection="1">
      <alignment horizontal="center" wrapText="1"/>
    </xf>
    <xf numFmtId="164" fontId="2" fillId="0" borderId="0" xfId="1" applyNumberFormat="1" applyFont="1"/>
    <xf numFmtId="3" fontId="4" fillId="0" borderId="1" xfId="0" applyNumberFormat="1" applyFont="1" applyBorder="1" applyProtection="1"/>
    <xf numFmtId="3" fontId="4" fillId="3" borderId="1" xfId="0" applyNumberFormat="1" applyFont="1" applyFill="1" applyBorder="1" applyProtection="1"/>
    <xf numFmtId="3" fontId="4" fillId="0" borderId="11" xfId="0" applyNumberFormat="1" applyFont="1" applyBorder="1" applyProtection="1"/>
    <xf numFmtId="43" fontId="2" fillId="0" borderId="0" xfId="1" applyFont="1"/>
    <xf numFmtId="3" fontId="4" fillId="5" borderId="11" xfId="0" applyNumberFormat="1" applyFont="1" applyFill="1" applyBorder="1" applyProtection="1"/>
    <xf numFmtId="1" fontId="4" fillId="0" borderId="0" xfId="0" applyNumberFormat="1" applyFont="1" applyProtection="1"/>
    <xf numFmtId="3" fontId="4" fillId="6" borderId="1" xfId="0" applyNumberFormat="1" applyFont="1" applyFill="1" applyBorder="1" applyProtection="1"/>
    <xf numFmtId="3" fontId="4" fillId="6" borderId="11" xfId="0" applyNumberFormat="1" applyFont="1" applyFill="1" applyBorder="1" applyProtection="1"/>
    <xf numFmtId="49" fontId="4" fillId="0" borderId="0" xfId="0" applyNumberFormat="1" applyFont="1" applyProtection="1"/>
    <xf numFmtId="1" fontId="4" fillId="0" borderId="0" xfId="0" applyNumberFormat="1" applyFont="1" applyAlignment="1" applyProtection="1">
      <alignment horizontal="center"/>
    </xf>
    <xf numFmtId="1" fontId="5" fillId="0" borderId="0" xfId="0" applyNumberFormat="1" applyFont="1" applyFill="1" applyBorder="1" applyProtection="1"/>
    <xf numFmtId="0" fontId="4" fillId="0" borderId="0" xfId="0" applyFont="1" applyFill="1" applyBorder="1" applyProtection="1"/>
    <xf numFmtId="4" fontId="5" fillId="0" borderId="0" xfId="1" applyNumberFormat="1" applyFont="1" applyFill="1" applyBorder="1" applyAlignment="1" applyProtection="1">
      <alignment horizontal="right"/>
    </xf>
    <xf numFmtId="9" fontId="7" fillId="0" borderId="0" xfId="2" applyFont="1" applyFill="1" applyBorder="1" applyAlignment="1" applyProtection="1">
      <alignment horizontal="center"/>
    </xf>
    <xf numFmtId="0" fontId="5" fillId="6" borderId="0" xfId="0" applyFont="1" applyFill="1" applyBorder="1" applyProtection="1"/>
    <xf numFmtId="0" fontId="5" fillId="6" borderId="0" xfId="0" applyFont="1" applyFill="1" applyBorder="1" applyAlignment="1" applyProtection="1">
      <alignment horizontal="center"/>
    </xf>
    <xf numFmtId="0" fontId="2" fillId="6" borderId="0" xfId="0" applyFont="1" applyFill="1"/>
    <xf numFmtId="2" fontId="2" fillId="6" borderId="0" xfId="0" applyNumberFormat="1" applyFont="1" applyFill="1"/>
    <xf numFmtId="1" fontId="5" fillId="6" borderId="0" xfId="2" applyNumberFormat="1" applyFont="1" applyFill="1" applyBorder="1" applyAlignment="1" applyProtection="1">
      <alignment horizontal="center"/>
    </xf>
    <xf numFmtId="0" fontId="4" fillId="6" borderId="0" xfId="0" applyFont="1" applyFill="1" applyProtection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5" fillId="4" borderId="12" xfId="0" applyNumberFormat="1" applyFont="1" applyFill="1" applyBorder="1" applyAlignment="1" applyProtection="1">
      <alignment horizontal="center" wrapText="1"/>
    </xf>
    <xf numFmtId="49" fontId="5" fillId="4" borderId="11" xfId="0" applyNumberFormat="1" applyFont="1" applyFill="1" applyBorder="1" applyAlignment="1" applyProtection="1">
      <alignment horizontal="center" wrapText="1"/>
    </xf>
    <xf numFmtId="3" fontId="6" fillId="2" borderId="12" xfId="0" applyNumberFormat="1" applyFont="1" applyFill="1" applyBorder="1" applyAlignment="1" applyProtection="1">
      <alignment horizontal="right"/>
    </xf>
    <xf numFmtId="3" fontId="6" fillId="2" borderId="11" xfId="0" applyNumberFormat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cuments/MIN.%20AGRO/&#1342;&#1408;&#1377;&#1379;&#1408;&#1381;&#1408;%202017/&#1339;&#1398;&#1407;&#1381;&#1398;&#1405;&#1387;&#1406;%20&#1377;&#1397;&#1379;&#1387;%20&#1406;&#1377;&#1408;&#1391;%20&#1390;&#1408;&#1377;&#1379;&#1387;&#1408;%20&#1406;&#1381;&#1408;&#1403;&#1387;&#1398;/&#1398;&#1377;&#1389;.&#1379;&#1398;&#1377;&#1409;&#1400;&#1394;/hashvark_vark23.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P5">
            <v>839811333.33333445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topLeftCell="M7" workbookViewId="0">
      <selection sqref="A1:P1"/>
    </sheetView>
  </sheetViews>
  <sheetFormatPr defaultRowHeight="16.5" x14ac:dyDescent="0.3"/>
  <cols>
    <col min="1" max="1" width="60.5703125" style="2" bestFit="1" customWidth="1"/>
    <col min="2" max="2" width="20" style="2" bestFit="1" customWidth="1"/>
    <col min="3" max="3" width="2.5703125" style="2" customWidth="1"/>
    <col min="4" max="4" width="12.7109375" style="2" bestFit="1" customWidth="1"/>
    <col min="5" max="6" width="12.7109375" style="2" hidden="1" customWidth="1"/>
    <col min="7" max="7" width="16.42578125" style="2" hidden="1" customWidth="1"/>
    <col min="8" max="8" width="12.7109375" style="2" hidden="1" customWidth="1"/>
    <col min="9" max="9" width="2.85546875" style="2" hidden="1" customWidth="1"/>
    <col min="10" max="10" width="14.28515625" style="2" customWidth="1"/>
    <col min="11" max="11" width="14.7109375" style="2" customWidth="1"/>
    <col min="12" max="12" width="15.28515625" style="2" customWidth="1"/>
    <col min="13" max="13" width="14.42578125" style="2" customWidth="1"/>
    <col min="14" max="14" width="3.140625" style="2" customWidth="1"/>
    <col min="15" max="15" width="12.7109375" style="2" bestFit="1" customWidth="1"/>
    <col min="16" max="16" width="17.85546875" style="2" customWidth="1"/>
    <col min="17" max="17" width="14.140625" style="2" customWidth="1"/>
    <col min="18" max="18" width="14.85546875" style="2" customWidth="1"/>
    <col min="19" max="19" width="15.42578125" style="2" customWidth="1"/>
    <col min="20" max="20" width="16.140625" style="2" customWidth="1"/>
    <col min="21" max="21" width="10.5703125" style="1" bestFit="1" customWidth="1"/>
    <col min="22" max="16384" width="9.140625" style="2"/>
  </cols>
  <sheetData>
    <row r="1" spans="1:19" x14ac:dyDescent="0.3">
      <c r="A1" s="53" t="s">
        <v>22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S1" s="1"/>
    </row>
    <row r="2" spans="1:19" ht="69" customHeight="1" x14ac:dyDescent="0.3">
      <c r="A2" s="54" t="s">
        <v>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9" x14ac:dyDescent="0.3">
      <c r="A3" s="3" t="s">
        <v>0</v>
      </c>
      <c r="B3" s="4" t="s">
        <v>8</v>
      </c>
      <c r="C3" s="4"/>
      <c r="D3" s="4"/>
      <c r="E3" s="4"/>
      <c r="F3" s="4"/>
      <c r="G3" s="4"/>
      <c r="H3" s="4"/>
      <c r="I3" s="5"/>
      <c r="J3" s="4"/>
      <c r="K3" s="4"/>
      <c r="L3" s="4"/>
      <c r="M3" s="4"/>
      <c r="N3" s="4"/>
      <c r="O3" s="4"/>
      <c r="P3" s="4"/>
      <c r="Q3" s="4"/>
    </row>
    <row r="4" spans="1:19" x14ac:dyDescent="0.3">
      <c r="A4" s="6" t="s">
        <v>9</v>
      </c>
      <c r="B4" s="7">
        <v>4431945000</v>
      </c>
      <c r="C4" s="8"/>
      <c r="D4" s="4"/>
      <c r="E4" s="4"/>
      <c r="F4" s="4"/>
      <c r="G4" s="4"/>
      <c r="H4" s="4"/>
      <c r="I4" s="5"/>
      <c r="J4" s="4"/>
      <c r="K4" s="4"/>
      <c r="L4" s="4"/>
      <c r="M4" s="4"/>
      <c r="N4" s="4"/>
      <c r="O4" s="4"/>
      <c r="P4" s="9">
        <f>P5-[1]Sheet1!$P$5</f>
        <v>101976979.16666579</v>
      </c>
      <c r="Q4" s="4"/>
      <c r="S4" s="1"/>
    </row>
    <row r="5" spans="1:19" ht="44.25" thickBot="1" x14ac:dyDescent="0.35">
      <c r="A5" s="6" t="s">
        <v>10</v>
      </c>
      <c r="B5" s="10">
        <v>84</v>
      </c>
      <c r="C5" s="11">
        <f>B5/12</f>
        <v>7</v>
      </c>
      <c r="D5" s="12" t="s">
        <v>13</v>
      </c>
      <c r="E5" s="13"/>
      <c r="F5" s="14" t="e">
        <f>SUM(F8:F177)</f>
        <v>#REF!</v>
      </c>
      <c r="G5" s="14" t="e">
        <f>SUM(G8:G177)</f>
        <v>#REF!</v>
      </c>
      <c r="H5" s="14" t="e">
        <f>SUM(H8:H177)</f>
        <v>#REF!</v>
      </c>
      <c r="I5" s="15"/>
      <c r="J5" s="14"/>
      <c r="K5" s="14">
        <f>SUM(K8:K177)</f>
        <v>7068952275</v>
      </c>
      <c r="L5" s="14">
        <f>SUM(L8:L177)</f>
        <v>2637007275</v>
      </c>
      <c r="M5" s="14">
        <f>SUM(M8:M177)</f>
        <v>4431945000</v>
      </c>
      <c r="N5" s="16"/>
      <c r="O5" s="17">
        <f>SUM(O8:O177)</f>
        <v>1695218962.5</v>
      </c>
      <c r="P5" s="17">
        <f>SUM(P8:P177)</f>
        <v>941788312.50000024</v>
      </c>
      <c r="Q5" s="17">
        <f>SUM(Q8:Q177)</f>
        <v>5373733312.5</v>
      </c>
      <c r="S5" s="18"/>
    </row>
    <row r="6" spans="1:19" ht="44.25" thickBot="1" x14ac:dyDescent="0.35">
      <c r="A6" s="6" t="s">
        <v>11</v>
      </c>
      <c r="B6" s="19">
        <v>0.14000000000000001</v>
      </c>
      <c r="C6" s="20"/>
      <c r="D6" s="21" t="s">
        <v>14</v>
      </c>
      <c r="E6" s="22"/>
      <c r="F6" s="23" t="e">
        <f>SUM(F8:F9)</f>
        <v>#REF!</v>
      </c>
      <c r="G6" s="23" t="e">
        <f>SUM(G8:G9)</f>
        <v>#REF!</v>
      </c>
      <c r="H6" s="23" t="e">
        <f>SUM(H8:H9)</f>
        <v>#REF!</v>
      </c>
      <c r="I6" s="24"/>
      <c r="J6" s="23"/>
      <c r="K6" s="23">
        <f>SUM(K8:K9)</f>
        <v>620472300</v>
      </c>
      <c r="L6" s="23">
        <f>SUM(L8:L9)</f>
        <v>620472300</v>
      </c>
      <c r="M6" s="23">
        <f>SUM(M8:M9)</f>
        <v>0</v>
      </c>
      <c r="N6" s="25"/>
      <c r="O6" s="26">
        <f>SUM(O8:O9)</f>
        <v>398875049.99999994</v>
      </c>
      <c r="P6" s="26">
        <f>SUM(P8:P9)</f>
        <v>221597250.00000006</v>
      </c>
      <c r="Q6" s="26">
        <f>SUM(Q8:Q9)</f>
        <v>221597250.00000006</v>
      </c>
    </row>
    <row r="7" spans="1:19" ht="60" customHeight="1" thickBot="1" x14ac:dyDescent="0.35">
      <c r="A7" s="6" t="s">
        <v>12</v>
      </c>
      <c r="B7" s="19">
        <v>0.09</v>
      </c>
      <c r="C7" s="20"/>
      <c r="D7" s="27" t="s">
        <v>1</v>
      </c>
      <c r="E7" s="27" t="s">
        <v>2</v>
      </c>
      <c r="F7" s="27" t="s">
        <v>3</v>
      </c>
      <c r="G7" s="27" t="s">
        <v>4</v>
      </c>
      <c r="H7" s="27" t="s">
        <v>5</v>
      </c>
      <c r="I7" s="28"/>
      <c r="J7" s="27" t="s">
        <v>15</v>
      </c>
      <c r="K7" s="27" t="s">
        <v>16</v>
      </c>
      <c r="L7" s="27" t="s">
        <v>17</v>
      </c>
      <c r="M7" s="27" t="s">
        <v>18</v>
      </c>
      <c r="N7" s="29"/>
      <c r="O7" s="30" t="s">
        <v>19</v>
      </c>
      <c r="P7" s="30" t="s">
        <v>20</v>
      </c>
      <c r="Q7" s="31" t="s">
        <v>21</v>
      </c>
      <c r="R7" s="32"/>
    </row>
    <row r="8" spans="1:19" x14ac:dyDescent="0.3">
      <c r="A8" s="4"/>
      <c r="B8" s="4"/>
      <c r="C8" s="4"/>
      <c r="D8" s="33">
        <v>6</v>
      </c>
      <c r="E8" s="33" t="e">
        <f>+#REF!-H8</f>
        <v>#REF!</v>
      </c>
      <c r="F8" s="33" t="e">
        <f t="shared" ref="F8:F21" si="0">+G8+H8</f>
        <v>#REF!</v>
      </c>
      <c r="G8" s="33" t="e">
        <f>+#REF!*$B$6/12</f>
        <v>#REF!</v>
      </c>
      <c r="H8" s="33" t="e">
        <f>+#REF!-G8</f>
        <v>#REF!</v>
      </c>
      <c r="I8" s="34"/>
      <c r="J8" s="33">
        <f>B4</f>
        <v>4431945000</v>
      </c>
      <c r="K8" s="33">
        <f t="shared" ref="K8:K21" si="1">+M8+L8</f>
        <v>310236150</v>
      </c>
      <c r="L8" s="33">
        <f t="shared" ref="L8:L21" si="2">+J8*$B$6/12*6</f>
        <v>310236150</v>
      </c>
      <c r="M8" s="33">
        <v>0</v>
      </c>
      <c r="N8" s="34"/>
      <c r="O8" s="35">
        <f t="shared" ref="O8:O21" si="3">L8*$B$7/$B$6</f>
        <v>199437524.99999997</v>
      </c>
      <c r="P8" s="35">
        <f t="shared" ref="P8:P21" si="4">L8-O8</f>
        <v>110798625.00000003</v>
      </c>
      <c r="Q8" s="35">
        <f t="shared" ref="Q8:Q21" si="5">M8+P8</f>
        <v>110798625.00000003</v>
      </c>
      <c r="R8" s="36"/>
    </row>
    <row r="9" spans="1:19" x14ac:dyDescent="0.3">
      <c r="A9" s="55" t="s">
        <v>6</v>
      </c>
      <c r="B9" s="57">
        <f>B4/200</f>
        <v>22159725</v>
      </c>
      <c r="C9" s="4"/>
      <c r="D9" s="33">
        <v>12</v>
      </c>
      <c r="E9" s="33" t="e">
        <f>+#REF!-H9</f>
        <v>#REF!</v>
      </c>
      <c r="F9" s="33" t="e">
        <f t="shared" si="0"/>
        <v>#REF!</v>
      </c>
      <c r="G9" s="33" t="e">
        <f>+#REF!*$B$6/12</f>
        <v>#REF!</v>
      </c>
      <c r="H9" s="33" t="e">
        <f>+#REF!-G9</f>
        <v>#REF!</v>
      </c>
      <c r="I9" s="34"/>
      <c r="J9" s="33">
        <f t="shared" ref="J9:J21" si="6">+J8-M8</f>
        <v>4431945000</v>
      </c>
      <c r="K9" s="33">
        <f t="shared" si="1"/>
        <v>310236150</v>
      </c>
      <c r="L9" s="33">
        <f t="shared" si="2"/>
        <v>310236150</v>
      </c>
      <c r="M9" s="33">
        <v>0</v>
      </c>
      <c r="N9" s="37"/>
      <c r="O9" s="35">
        <f t="shared" si="3"/>
        <v>199437524.99999997</v>
      </c>
      <c r="P9" s="35">
        <f t="shared" si="4"/>
        <v>110798625.00000003</v>
      </c>
      <c r="Q9" s="35">
        <f t="shared" si="5"/>
        <v>110798625.00000003</v>
      </c>
    </row>
    <row r="10" spans="1:19" ht="15" customHeight="1" x14ac:dyDescent="0.3">
      <c r="A10" s="56"/>
      <c r="B10" s="58"/>
      <c r="C10" s="38"/>
      <c r="D10" s="39">
        <v>18</v>
      </c>
      <c r="E10" s="39" t="e">
        <f>+#REF!-H10</f>
        <v>#REF!</v>
      </c>
      <c r="F10" s="39" t="e">
        <f t="shared" si="0"/>
        <v>#REF!</v>
      </c>
      <c r="G10" s="39" t="e">
        <f>+#REF!*$B$6/12</f>
        <v>#REF!</v>
      </c>
      <c r="H10" s="39" t="e">
        <f>+#REF!-G10</f>
        <v>#REF!</v>
      </c>
      <c r="I10" s="39"/>
      <c r="J10" s="39">
        <f t="shared" si="6"/>
        <v>4431945000</v>
      </c>
      <c r="K10" s="39">
        <f t="shared" si="1"/>
        <v>679564900</v>
      </c>
      <c r="L10" s="39">
        <f t="shared" si="2"/>
        <v>310236150</v>
      </c>
      <c r="M10" s="39">
        <f t="shared" ref="M10:M21" si="7">+$B$4/($B$5-12)*6</f>
        <v>369328750</v>
      </c>
      <c r="N10" s="37"/>
      <c r="O10" s="40">
        <f t="shared" si="3"/>
        <v>199437524.99999997</v>
      </c>
      <c r="P10" s="40">
        <f t="shared" si="4"/>
        <v>110798625.00000003</v>
      </c>
      <c r="Q10" s="40">
        <f t="shared" si="5"/>
        <v>480127375</v>
      </c>
    </row>
    <row r="11" spans="1:19" x14ac:dyDescent="0.3">
      <c r="A11" s="41"/>
      <c r="B11" s="42"/>
      <c r="C11" s="42"/>
      <c r="D11" s="39">
        <v>24</v>
      </c>
      <c r="E11" s="39" t="e">
        <f>+#REF!-H11</f>
        <v>#REF!</v>
      </c>
      <c r="F11" s="39" t="e">
        <f t="shared" si="0"/>
        <v>#REF!</v>
      </c>
      <c r="G11" s="39" t="e">
        <f>+#REF!*$B$6/12</f>
        <v>#REF!</v>
      </c>
      <c r="H11" s="39" t="e">
        <f>+#REF!-G11</f>
        <v>#REF!</v>
      </c>
      <c r="I11" s="39"/>
      <c r="J11" s="39">
        <f t="shared" si="6"/>
        <v>4062616250</v>
      </c>
      <c r="K11" s="39">
        <f t="shared" si="1"/>
        <v>653711887.5</v>
      </c>
      <c r="L11" s="39">
        <f t="shared" si="2"/>
        <v>284383137.5</v>
      </c>
      <c r="M11" s="39">
        <f t="shared" si="7"/>
        <v>369328750</v>
      </c>
      <c r="N11" s="37"/>
      <c r="O11" s="40">
        <f t="shared" si="3"/>
        <v>182817731.24999997</v>
      </c>
      <c r="P11" s="40">
        <f t="shared" si="4"/>
        <v>101565406.25000003</v>
      </c>
      <c r="Q11" s="40">
        <f t="shared" si="5"/>
        <v>470894156.25</v>
      </c>
    </row>
    <row r="12" spans="1:19" x14ac:dyDescent="0.3">
      <c r="A12" s="11"/>
      <c r="B12" s="43"/>
      <c r="C12" s="43"/>
      <c r="D12" s="33">
        <v>30</v>
      </c>
      <c r="E12" s="33" t="e">
        <f>+#REF!-H12</f>
        <v>#REF!</v>
      </c>
      <c r="F12" s="33" t="e">
        <f t="shared" si="0"/>
        <v>#REF!</v>
      </c>
      <c r="G12" s="33" t="e">
        <f>+#REF!*$B$6/12</f>
        <v>#REF!</v>
      </c>
      <c r="H12" s="33" t="e">
        <f>+#REF!-G12</f>
        <v>#REF!</v>
      </c>
      <c r="I12" s="34"/>
      <c r="J12" s="33">
        <f t="shared" si="6"/>
        <v>3693287500</v>
      </c>
      <c r="K12" s="33">
        <f t="shared" si="1"/>
        <v>627858875</v>
      </c>
      <c r="L12" s="33">
        <f t="shared" si="2"/>
        <v>258530125.00000003</v>
      </c>
      <c r="M12" s="39">
        <f t="shared" si="7"/>
        <v>369328750</v>
      </c>
      <c r="N12" s="34"/>
      <c r="O12" s="35">
        <f t="shared" si="3"/>
        <v>166197937.49999997</v>
      </c>
      <c r="P12" s="35">
        <f t="shared" si="4"/>
        <v>92332187.50000006</v>
      </c>
      <c r="Q12" s="35">
        <f t="shared" si="5"/>
        <v>461660937.50000006</v>
      </c>
    </row>
    <row r="13" spans="1:19" x14ac:dyDescent="0.3">
      <c r="A13" s="44"/>
      <c r="B13" s="44"/>
      <c r="C13" s="44"/>
      <c r="D13" s="33">
        <v>36</v>
      </c>
      <c r="E13" s="33" t="e">
        <f>+#REF!-H13</f>
        <v>#REF!</v>
      </c>
      <c r="F13" s="33" t="e">
        <f t="shared" si="0"/>
        <v>#REF!</v>
      </c>
      <c r="G13" s="33" t="e">
        <f>+#REF!*$B$6/12</f>
        <v>#REF!</v>
      </c>
      <c r="H13" s="33" t="e">
        <f>+#REF!-G13</f>
        <v>#REF!</v>
      </c>
      <c r="I13" s="34"/>
      <c r="J13" s="33">
        <f t="shared" si="6"/>
        <v>3323958750</v>
      </c>
      <c r="K13" s="33">
        <f t="shared" si="1"/>
        <v>602005862.5</v>
      </c>
      <c r="L13" s="33">
        <f t="shared" si="2"/>
        <v>232677112.50000006</v>
      </c>
      <c r="M13" s="39">
        <f t="shared" si="7"/>
        <v>369328750</v>
      </c>
      <c r="N13" s="34"/>
      <c r="O13" s="35">
        <f t="shared" si="3"/>
        <v>149578143.75</v>
      </c>
      <c r="P13" s="35">
        <f t="shared" si="4"/>
        <v>83098968.75000006</v>
      </c>
      <c r="Q13" s="35">
        <f t="shared" si="5"/>
        <v>452427718.75000006</v>
      </c>
    </row>
    <row r="14" spans="1:19" x14ac:dyDescent="0.3">
      <c r="A14" s="44"/>
      <c r="B14" s="44"/>
      <c r="C14" s="44"/>
      <c r="D14" s="33">
        <v>42</v>
      </c>
      <c r="E14" s="33" t="e">
        <f>+#REF!-H14</f>
        <v>#REF!</v>
      </c>
      <c r="F14" s="33" t="e">
        <f t="shared" si="0"/>
        <v>#REF!</v>
      </c>
      <c r="G14" s="33" t="e">
        <f>+#REF!*$B$6/12</f>
        <v>#REF!</v>
      </c>
      <c r="H14" s="33" t="e">
        <f>+#REF!-G14</f>
        <v>#REF!</v>
      </c>
      <c r="I14" s="34"/>
      <c r="J14" s="33">
        <f t="shared" si="6"/>
        <v>2954630000</v>
      </c>
      <c r="K14" s="33">
        <f t="shared" si="1"/>
        <v>576152850</v>
      </c>
      <c r="L14" s="33">
        <f t="shared" si="2"/>
        <v>206824100</v>
      </c>
      <c r="M14" s="39">
        <f t="shared" si="7"/>
        <v>369328750</v>
      </c>
      <c r="N14" s="34"/>
      <c r="O14" s="35">
        <f t="shared" si="3"/>
        <v>132958349.99999999</v>
      </c>
      <c r="P14" s="35">
        <f t="shared" si="4"/>
        <v>73865750.000000015</v>
      </c>
      <c r="Q14" s="35">
        <f t="shared" si="5"/>
        <v>443194500</v>
      </c>
    </row>
    <row r="15" spans="1:19" x14ac:dyDescent="0.3">
      <c r="A15" s="11"/>
      <c r="B15" s="45"/>
      <c r="C15" s="45"/>
      <c r="D15" s="33">
        <v>48</v>
      </c>
      <c r="E15" s="33" t="e">
        <f>+#REF!-H15</f>
        <v>#REF!</v>
      </c>
      <c r="F15" s="33" t="e">
        <f t="shared" si="0"/>
        <v>#REF!</v>
      </c>
      <c r="G15" s="33" t="e">
        <f>+#REF!*$B$6/12</f>
        <v>#REF!</v>
      </c>
      <c r="H15" s="33" t="e">
        <f>+#REF!-G15</f>
        <v>#REF!</v>
      </c>
      <c r="I15" s="34"/>
      <c r="J15" s="33">
        <f t="shared" si="6"/>
        <v>2585301250</v>
      </c>
      <c r="K15" s="33">
        <f t="shared" si="1"/>
        <v>550299837.5</v>
      </c>
      <c r="L15" s="33">
        <f t="shared" si="2"/>
        <v>180971087.50000003</v>
      </c>
      <c r="M15" s="39">
        <f t="shared" si="7"/>
        <v>369328750</v>
      </c>
      <c r="N15" s="34"/>
      <c r="O15" s="35">
        <f t="shared" si="3"/>
        <v>116338556.25</v>
      </c>
      <c r="P15" s="35">
        <f t="shared" si="4"/>
        <v>64632531.25000003</v>
      </c>
      <c r="Q15" s="35">
        <f t="shared" si="5"/>
        <v>433961281.25</v>
      </c>
    </row>
    <row r="16" spans="1:19" x14ac:dyDescent="0.3">
      <c r="A16" s="44"/>
      <c r="B16" s="44"/>
      <c r="C16" s="44"/>
      <c r="D16" s="33">
        <v>54</v>
      </c>
      <c r="E16" s="33" t="e">
        <f>+#REF!-H16</f>
        <v>#REF!</v>
      </c>
      <c r="F16" s="33" t="e">
        <f t="shared" si="0"/>
        <v>#REF!</v>
      </c>
      <c r="G16" s="33" t="e">
        <f>+#REF!*$B$6/12</f>
        <v>#REF!</v>
      </c>
      <c r="H16" s="33" t="e">
        <f>+#REF!-G16</f>
        <v>#REF!</v>
      </c>
      <c r="I16" s="34"/>
      <c r="J16" s="33">
        <f t="shared" si="6"/>
        <v>2215972500</v>
      </c>
      <c r="K16" s="33">
        <f t="shared" si="1"/>
        <v>524446825</v>
      </c>
      <c r="L16" s="33">
        <f t="shared" si="2"/>
        <v>155118075</v>
      </c>
      <c r="M16" s="39">
        <f t="shared" si="7"/>
        <v>369328750</v>
      </c>
      <c r="N16" s="34"/>
      <c r="O16" s="35">
        <f t="shared" si="3"/>
        <v>99718762.499999985</v>
      </c>
      <c r="P16" s="35">
        <f t="shared" si="4"/>
        <v>55399312.500000015</v>
      </c>
      <c r="Q16" s="35">
        <f t="shared" si="5"/>
        <v>424728062.5</v>
      </c>
    </row>
    <row r="17" spans="1:21" x14ac:dyDescent="0.3">
      <c r="A17" s="11"/>
      <c r="B17" s="46"/>
      <c r="C17" s="46"/>
      <c r="D17" s="33">
        <v>60</v>
      </c>
      <c r="E17" s="33" t="e">
        <f>+#REF!-H17</f>
        <v>#REF!</v>
      </c>
      <c r="F17" s="33" t="e">
        <f t="shared" si="0"/>
        <v>#REF!</v>
      </c>
      <c r="G17" s="33" t="e">
        <f>+#REF!*$B$6/12</f>
        <v>#REF!</v>
      </c>
      <c r="H17" s="33" t="e">
        <f>+#REF!-G17</f>
        <v>#REF!</v>
      </c>
      <c r="I17" s="34"/>
      <c r="J17" s="33">
        <f t="shared" si="6"/>
        <v>1846643750</v>
      </c>
      <c r="K17" s="33">
        <f t="shared" si="1"/>
        <v>498593812.5</v>
      </c>
      <c r="L17" s="33">
        <f t="shared" si="2"/>
        <v>129265062.50000001</v>
      </c>
      <c r="M17" s="39">
        <f t="shared" si="7"/>
        <v>369328750</v>
      </c>
      <c r="N17" s="34"/>
      <c r="O17" s="35">
        <f t="shared" si="3"/>
        <v>83098968.749999985</v>
      </c>
      <c r="P17" s="35">
        <f t="shared" si="4"/>
        <v>46166093.75000003</v>
      </c>
      <c r="Q17" s="35">
        <f t="shared" si="5"/>
        <v>415494843.75</v>
      </c>
    </row>
    <row r="18" spans="1:21" x14ac:dyDescent="0.3">
      <c r="A18" s="44"/>
      <c r="B18" s="44"/>
      <c r="C18" s="44"/>
      <c r="D18" s="33">
        <v>66</v>
      </c>
      <c r="E18" s="33" t="e">
        <f>+#REF!-H18</f>
        <v>#REF!</v>
      </c>
      <c r="F18" s="33" t="e">
        <f t="shared" si="0"/>
        <v>#REF!</v>
      </c>
      <c r="G18" s="33" t="e">
        <f>+#REF!*$B$6/12</f>
        <v>#REF!</v>
      </c>
      <c r="H18" s="33" t="e">
        <f>+#REF!-G18</f>
        <v>#REF!</v>
      </c>
      <c r="I18" s="34"/>
      <c r="J18" s="33">
        <f t="shared" si="6"/>
        <v>1477315000</v>
      </c>
      <c r="K18" s="33">
        <f t="shared" si="1"/>
        <v>472740800</v>
      </c>
      <c r="L18" s="33">
        <f t="shared" si="2"/>
        <v>103412050</v>
      </c>
      <c r="M18" s="39">
        <f t="shared" si="7"/>
        <v>369328750</v>
      </c>
      <c r="N18" s="34"/>
      <c r="O18" s="35">
        <f t="shared" si="3"/>
        <v>66479174.999999993</v>
      </c>
      <c r="P18" s="35">
        <f t="shared" si="4"/>
        <v>36932875.000000007</v>
      </c>
      <c r="Q18" s="35">
        <f t="shared" si="5"/>
        <v>406261625</v>
      </c>
    </row>
    <row r="19" spans="1:21" ht="16.5" customHeight="1" x14ac:dyDescent="0.3">
      <c r="A19" s="44"/>
      <c r="B19" s="44"/>
      <c r="C19" s="44"/>
      <c r="D19" s="33">
        <v>72</v>
      </c>
      <c r="E19" s="33" t="e">
        <f>+#REF!-H19</f>
        <v>#REF!</v>
      </c>
      <c r="F19" s="33" t="e">
        <f t="shared" si="0"/>
        <v>#REF!</v>
      </c>
      <c r="G19" s="33" t="e">
        <f>+#REF!*$B$6/12</f>
        <v>#REF!</v>
      </c>
      <c r="H19" s="33" t="e">
        <f>+#REF!-G19</f>
        <v>#REF!</v>
      </c>
      <c r="I19" s="34"/>
      <c r="J19" s="33">
        <f t="shared" si="6"/>
        <v>1107986250</v>
      </c>
      <c r="K19" s="33">
        <f t="shared" si="1"/>
        <v>446887787.5</v>
      </c>
      <c r="L19" s="33">
        <f t="shared" si="2"/>
        <v>77559037.5</v>
      </c>
      <c r="M19" s="39">
        <f t="shared" si="7"/>
        <v>369328750</v>
      </c>
      <c r="N19" s="34"/>
      <c r="O19" s="35">
        <f t="shared" si="3"/>
        <v>49859381.249999993</v>
      </c>
      <c r="P19" s="35">
        <f t="shared" si="4"/>
        <v>27699656.250000007</v>
      </c>
      <c r="Q19" s="35">
        <f t="shared" si="5"/>
        <v>397028406.25</v>
      </c>
    </row>
    <row r="20" spans="1:21" s="49" customFormat="1" x14ac:dyDescent="0.3">
      <c r="A20" s="47"/>
      <c r="B20" s="48"/>
      <c r="C20" s="48"/>
      <c r="D20" s="33">
        <v>78</v>
      </c>
      <c r="E20" s="33" t="e">
        <f>+#REF!-H20</f>
        <v>#REF!</v>
      </c>
      <c r="F20" s="33" t="e">
        <f t="shared" si="0"/>
        <v>#REF!</v>
      </c>
      <c r="G20" s="33" t="e">
        <f>+#REF!*$B$6/12</f>
        <v>#REF!</v>
      </c>
      <c r="H20" s="33" t="e">
        <f>+#REF!-G20</f>
        <v>#REF!</v>
      </c>
      <c r="I20" s="34"/>
      <c r="J20" s="33">
        <f t="shared" si="6"/>
        <v>738657500</v>
      </c>
      <c r="K20" s="33">
        <f t="shared" si="1"/>
        <v>421034775</v>
      </c>
      <c r="L20" s="33">
        <f t="shared" si="2"/>
        <v>51706025</v>
      </c>
      <c r="M20" s="39">
        <f t="shared" si="7"/>
        <v>369328750</v>
      </c>
      <c r="N20" s="34"/>
      <c r="O20" s="35">
        <f t="shared" si="3"/>
        <v>33239587.499999996</v>
      </c>
      <c r="P20" s="35">
        <f t="shared" si="4"/>
        <v>18466437.500000004</v>
      </c>
      <c r="Q20" s="35">
        <f t="shared" si="5"/>
        <v>387795187.5</v>
      </c>
      <c r="U20" s="50"/>
    </row>
    <row r="21" spans="1:21" s="49" customFormat="1" x14ac:dyDescent="0.3">
      <c r="A21" s="47"/>
      <c r="B21" s="51"/>
      <c r="C21" s="51"/>
      <c r="D21" s="33">
        <v>84</v>
      </c>
      <c r="E21" s="33" t="e">
        <f>+#REF!-H21</f>
        <v>#REF!</v>
      </c>
      <c r="F21" s="33" t="e">
        <f t="shared" si="0"/>
        <v>#REF!</v>
      </c>
      <c r="G21" s="33" t="e">
        <f>+#REF!*$B$6/12</f>
        <v>#REF!</v>
      </c>
      <c r="H21" s="33" t="e">
        <f>+#REF!-G21</f>
        <v>#REF!</v>
      </c>
      <c r="I21" s="34"/>
      <c r="J21" s="33">
        <f t="shared" si="6"/>
        <v>369328750</v>
      </c>
      <c r="K21" s="33">
        <f t="shared" si="1"/>
        <v>395181762.5</v>
      </c>
      <c r="L21" s="33">
        <f t="shared" si="2"/>
        <v>25853012.5</v>
      </c>
      <c r="M21" s="39">
        <f t="shared" si="7"/>
        <v>369328750</v>
      </c>
      <c r="N21" s="34"/>
      <c r="O21" s="35">
        <f t="shared" si="3"/>
        <v>16619793.749999998</v>
      </c>
      <c r="P21" s="35">
        <f t="shared" si="4"/>
        <v>9233218.7500000019</v>
      </c>
      <c r="Q21" s="35">
        <f t="shared" si="5"/>
        <v>378561968.75</v>
      </c>
      <c r="U21" s="50"/>
    </row>
    <row r="22" spans="1:21" s="49" customFormat="1" x14ac:dyDescent="0.3">
      <c r="A22" s="52"/>
      <c r="B22" s="52"/>
      <c r="C22" s="52"/>
      <c r="U22" s="50"/>
    </row>
    <row r="23" spans="1:21" s="49" customFormat="1" x14ac:dyDescent="0.3">
      <c r="A23" s="52"/>
      <c r="B23" s="52"/>
      <c r="C23" s="52"/>
      <c r="U23" s="50"/>
    </row>
    <row r="24" spans="1:21" s="49" customFormat="1" x14ac:dyDescent="0.3">
      <c r="A24" s="52"/>
      <c r="B24" s="52"/>
      <c r="C24" s="52"/>
      <c r="U24" s="50"/>
    </row>
    <row r="25" spans="1:21" x14ac:dyDescent="0.3">
      <c r="A25" s="4"/>
      <c r="B25" s="4"/>
      <c r="C25" s="4"/>
    </row>
    <row r="26" spans="1:21" x14ac:dyDescent="0.3">
      <c r="A26" s="4"/>
      <c r="B26" s="4"/>
      <c r="C26" s="4"/>
    </row>
    <row r="27" spans="1:21" x14ac:dyDescent="0.3">
      <c r="A27" s="4"/>
      <c r="B27" s="4"/>
      <c r="C27" s="4"/>
    </row>
    <row r="28" spans="1:21" x14ac:dyDescent="0.3">
      <c r="A28" s="4"/>
      <c r="B28" s="4"/>
      <c r="C28" s="4"/>
    </row>
    <row r="29" spans="1:21" x14ac:dyDescent="0.3">
      <c r="A29" s="4"/>
      <c r="B29" s="4"/>
      <c r="C29" s="4"/>
    </row>
    <row r="30" spans="1:21" x14ac:dyDescent="0.3">
      <c r="A30" s="4"/>
      <c r="B30" s="4"/>
      <c r="C30" s="4"/>
    </row>
    <row r="38" spans="12:12" x14ac:dyDescent="0.3">
      <c r="L38" s="18"/>
    </row>
  </sheetData>
  <mergeCells count="4">
    <mergeCell ref="A1:P1"/>
    <mergeCell ref="A2:P2"/>
    <mergeCell ref="A9:A10"/>
    <mergeCell ref="B9:B10"/>
  </mergeCells>
  <pageMargins left="0.21" right="0.2" top="0.2" bottom="0.2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6amsya vcharumner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Armenak Khachatryan</cp:lastModifiedBy>
  <cp:lastPrinted>2017-12-06T15:41:33Z</cp:lastPrinted>
  <dcterms:created xsi:type="dcterms:W3CDTF">2017-10-11T07:25:34Z</dcterms:created>
  <dcterms:modified xsi:type="dcterms:W3CDTF">2017-12-12T08:18:58Z</dcterms:modified>
</cp:coreProperties>
</file>