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Ն-46032\"/>
    </mc:Choice>
  </mc:AlternateContent>
  <bookViews>
    <workbookView xWindow="0" yWindow="0" windowWidth="21570" windowHeight="7560"/>
  </bookViews>
  <sheets>
    <sheet name="12 (2)" sheetId="3" r:id="rId1"/>
  </sheets>
  <definedNames>
    <definedName name="_xlnm._FilterDatabase" localSheetId="0" hidden="1">'12 (2)'!#REF!</definedName>
    <definedName name="åû" localSheetId="0">#REF!</definedName>
    <definedName name="åû">#REF!</definedName>
    <definedName name="mas" localSheetId="0">#REF!</definedName>
    <definedName name="mas">#REF!</definedName>
    <definedName name="mass" localSheetId="0">#REF!</definedName>
    <definedName name="mass">#REF!</definedName>
    <definedName name="_xlnm.Print_Area" localSheetId="0">'12 (2)'!$A$1:$G$43</definedName>
    <definedName name="_xlnm.Print_Titles" localSheetId="0">'12 (2)'!$6:$7</definedName>
    <definedName name="x" localSheetId="0">#REF!</definedName>
    <definedName name="x">#REF!</definedName>
  </definedNames>
  <calcPr calcId="152511"/>
</workbook>
</file>

<file path=xl/calcChain.xml><?xml version="1.0" encoding="utf-8"?>
<calcChain xmlns="http://schemas.openxmlformats.org/spreadsheetml/2006/main">
  <c r="G18" i="3" l="1"/>
  <c r="G20" i="3"/>
  <c r="G26" i="3"/>
  <c r="G25" i="3"/>
  <c r="G24" i="3"/>
  <c r="G23" i="3"/>
  <c r="G22" i="3"/>
  <c r="G21" i="3"/>
  <c r="G19" i="3"/>
  <c r="G17" i="3"/>
  <c r="G16" i="3"/>
  <c r="G15" i="3"/>
  <c r="G14" i="3"/>
  <c r="G13" i="3"/>
  <c r="G12" i="3"/>
  <c r="G11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27" i="3"/>
  <c r="G10" i="3" l="1"/>
  <c r="G9" i="3" s="1"/>
  <c r="G8" i="3" s="1"/>
</calcChain>
</file>

<file path=xl/sharedStrings.xml><?xml version="1.0" encoding="utf-8"?>
<sst xmlns="http://schemas.openxmlformats.org/spreadsheetml/2006/main" count="144" uniqueCount="42">
  <si>
    <t xml:space="preserve">ՀՀ կառավարության 2017թ. </t>
  </si>
  <si>
    <t>________ N ____ որոշման</t>
  </si>
  <si>
    <t>ՀՀ պաշտպանության նախարարություն</t>
  </si>
  <si>
    <t>Կոդը</t>
  </si>
  <si>
    <t>Անվանումը</t>
  </si>
  <si>
    <t>Գնման ձևը (ընթացա-կարգը)</t>
  </si>
  <si>
    <t>Չափի միավորը</t>
  </si>
  <si>
    <t>քանակը</t>
  </si>
  <si>
    <t>գումարը  
(հազ. դրամ)</t>
  </si>
  <si>
    <t>Բաժին N02 Խումբ N01 Դաս N01 Ռազմական պաշտպանություն</t>
  </si>
  <si>
    <t>1. Ռազմական կարիքների բավարարում</t>
  </si>
  <si>
    <t>հատ</t>
  </si>
  <si>
    <t>միավորի գինը  (դրամ)</t>
  </si>
  <si>
    <t>Ցուցանիշների փոփոխությունը (ավելացումները նշված են դրական նշանով, պակասեցումները՝ փակագծով)</t>
  </si>
  <si>
    <t>ԲՄ</t>
  </si>
  <si>
    <t>31442180/1</t>
  </si>
  <si>
    <t>31442100/21</t>
  </si>
  <si>
    <t>31442100/22</t>
  </si>
  <si>
    <t>31442210/20</t>
  </si>
  <si>
    <t>31442220/20</t>
  </si>
  <si>
    <t>34351200/21</t>
  </si>
  <si>
    <t>34351200/24</t>
  </si>
  <si>
    <t>34351200/22</t>
  </si>
  <si>
    <t>34351200/23</t>
  </si>
  <si>
    <t>34351400/20</t>
  </si>
  <si>
    <t>34351500/20</t>
  </si>
  <si>
    <t>34351400/21</t>
  </si>
  <si>
    <t>34351400/22</t>
  </si>
  <si>
    <t>34351400/23</t>
  </si>
  <si>
    <t>34351400/24</t>
  </si>
  <si>
    <t xml:space="preserve">ՀԱՅԱՍՏԱՆԻ ՀԱՆՐԱՊԵՏՈՒԹՅԱՆ 
ԿԱՌԱՎԱՐՈՒԹՅԱՆ ԱՇԽԱՏԱԿԱԶՄԻ 
ՂԵԿԱՎԱՐ                                                      </t>
  </si>
  <si>
    <t>Ù³ñïÏáó` ÎØ 6êî75</t>
  </si>
  <si>
    <t xml:space="preserve">Ïáõï³ÏÇã Ù³ñïÏáóÝ»ñ </t>
  </si>
  <si>
    <t xml:space="preserve">Ù³ñïÏáó` ÎØ 6êî132 </t>
  </si>
  <si>
    <t>Ïáõï³ÏÇã Ù³ñïÏáó` ÎØ 6êî140</t>
  </si>
  <si>
    <t xml:space="preserve">³íïáÙ»ù»Ý³Ý»ñÇ ³ÝÇíÝ»ñ </t>
  </si>
  <si>
    <t>34351200/20</t>
  </si>
  <si>
    <t xml:space="preserve">µ»éÝ³ï³ñÝ»ñÇ ³ÝÇíÝ»ñ </t>
  </si>
  <si>
    <t xml:space="preserve">³íïáµáõëÝ»ñÇ ³ÝÇíÝ»ñ </t>
  </si>
  <si>
    <t>ՀԱՅԱՍՏԱՆԻ ՀԱՆՐԱՊԵՏՈՒԹՅԱՆ ԿԱՌԱՎԱՐՈՒԹՅԱՆ 2016 ԹՎԱԿԱՆԻ ԴԵԿՏԵՄԲԵՐԻ 29-Ի N1313 ՈՐՈՇՄԱՆ N12 ՀԱՎԵԼՎԱԾՈՒՄ ԿԱՏԱՐՎՈՂ ՓՈՓՈԽՈՒԹՅՈՒՆՆԵՐԸ</t>
  </si>
  <si>
    <t>ՀՄԱ</t>
  </si>
  <si>
    <t>Հավելված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</si>
</sst>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դ_ր_._-;\-* #,##0.00\ _դ_ր_._-;_-* &quot;-&quot;??\ _դ_ր_._-;_-@_-"/>
    <numFmt numFmtId="164" formatCode="_(* #,##0.00_);_(* \(#,##0.00\);_(* &quot;-&quot;??_);_(@_)"/>
    <numFmt numFmtId="165" formatCode="#,##0.0"/>
    <numFmt numFmtId="166" formatCode="_(* #,##0.0_);_(* \(#,##0.0\);_(* &quot;-&quot;??_);_(@_)"/>
    <numFmt numFmtId="167" formatCode="_(* #,##0.0_);_(* \(#,##0.0\);_(* &quot;-&quot;?_);_(@_)"/>
    <numFmt numFmtId="168" formatCode="#,##0.0_);\(#,##0.0\)"/>
  </numFmts>
  <fonts count="59" x14ac:knownFonts="1">
    <font>
      <sz val="12"/>
      <name val="Times LatArm"/>
    </font>
    <font>
      <sz val="12"/>
      <name val="Times LatArm"/>
    </font>
    <font>
      <sz val="10"/>
      <name val="Helv"/>
    </font>
    <font>
      <sz val="10"/>
      <color indexed="8"/>
      <name val="MS Sans Serif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Armenian"/>
      <family val="1"/>
    </font>
    <font>
      <sz val="10"/>
      <name val="Arial Armenian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GHEA Grapalat"/>
      <family val="3"/>
    </font>
    <font>
      <sz val="11"/>
      <color indexed="8"/>
      <name val="GHEA Grapalat"/>
      <family val="3"/>
    </font>
    <font>
      <sz val="11"/>
      <color indexed="10"/>
      <name val="Arial LatArm"/>
      <family val="2"/>
    </font>
    <font>
      <sz val="11"/>
      <name val="GHEA Grapalat"/>
      <family val="3"/>
    </font>
    <font>
      <sz val="11"/>
      <color indexed="10"/>
      <name val="GHEA Grapalat"/>
      <family val="3"/>
    </font>
    <font>
      <b/>
      <i/>
      <sz val="11"/>
      <color indexed="10"/>
      <name val="GHEA Grapalat"/>
      <family val="3"/>
    </font>
    <font>
      <sz val="11"/>
      <name val="Arial LatArm"/>
      <family val="2"/>
    </font>
    <font>
      <b/>
      <sz val="11"/>
      <color indexed="8"/>
      <name val="GHEA Grapalat"/>
      <family val="3"/>
    </font>
    <font>
      <sz val="11"/>
      <color rgb="FF000000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1"/>
      <name val="Times Armeni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3">
    <xf numFmtId="0" fontId="0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165" fontId="4" fillId="0" borderId="1">
      <alignment horizontal="center" vertical="center"/>
    </xf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2" borderId="0" applyNumberFormat="0" applyBorder="0" applyAlignment="0" applyProtection="0"/>
    <xf numFmtId="0" fontId="5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8" borderId="0" applyNumberFormat="0" applyBorder="0" applyAlignment="0" applyProtection="0"/>
    <xf numFmtId="0" fontId="5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5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7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7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2" applyNumberFormat="0" applyAlignment="0" applyProtection="0"/>
    <xf numFmtId="0" fontId="11" fillId="21" borderId="3" applyNumberFormat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2" applyNumberFormat="0" applyAlignment="0" applyProtection="0"/>
    <xf numFmtId="0" fontId="20" fillId="0" borderId="7" applyNumberFormat="0" applyFill="0" applyAlignment="0" applyProtection="0"/>
    <xf numFmtId="0" fontId="21" fillId="22" borderId="0" applyNumberFormat="0" applyBorder="0" applyAlignment="0" applyProtection="0"/>
    <xf numFmtId="0" fontId="22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24" fillId="0" borderId="0"/>
    <xf numFmtId="0" fontId="13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5" fillId="23" borderId="8" applyNumberFormat="0" applyFont="0" applyAlignment="0" applyProtection="0"/>
    <xf numFmtId="0" fontId="27" fillId="20" borderId="9" applyNumberFormat="0" applyAlignment="0" applyProtection="0"/>
    <xf numFmtId="9" fontId="12" fillId="0" borderId="0" applyFont="0" applyFill="0" applyBorder="0" applyAlignment="0" applyProtection="0"/>
    <xf numFmtId="0" fontId="2" fillId="0" borderId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31" fillId="7" borderId="2" applyNumberFormat="0" applyAlignment="0" applyProtection="0"/>
    <xf numFmtId="0" fontId="32" fillId="20" borderId="9" applyNumberFormat="0" applyAlignment="0" applyProtection="0"/>
    <xf numFmtId="0" fontId="33" fillId="20" borderId="2" applyNumberFormat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8" fillId="21" borderId="3" applyNumberFormat="0" applyAlignment="0" applyProtection="0"/>
    <xf numFmtId="0" fontId="39" fillId="0" borderId="0" applyNumberFormat="0" applyFill="0" applyBorder="0" applyAlignment="0" applyProtection="0"/>
    <xf numFmtId="0" fontId="40" fillId="22" borderId="0" applyNumberFormat="0" applyBorder="0" applyAlignment="0" applyProtection="0"/>
    <xf numFmtId="0" fontId="12" fillId="0" borderId="0"/>
    <xf numFmtId="0" fontId="24" fillId="0" borderId="0"/>
    <xf numFmtId="0" fontId="13" fillId="0" borderId="0"/>
    <xf numFmtId="0" fontId="41" fillId="3" borderId="0" applyNumberFormat="0" applyBorder="0" applyAlignment="0" applyProtection="0"/>
    <xf numFmtId="0" fontId="42" fillId="0" borderId="0" applyNumberFormat="0" applyFill="0" applyBorder="0" applyAlignment="0" applyProtection="0"/>
    <xf numFmtId="0" fontId="22" fillId="23" borderId="8" applyNumberFormat="0" applyFont="0" applyAlignment="0" applyProtection="0"/>
    <xf numFmtId="0" fontId="43" fillId="0" borderId="7" applyNumberFormat="0" applyFill="0" applyAlignment="0" applyProtection="0"/>
    <xf numFmtId="0" fontId="2" fillId="0" borderId="0"/>
    <xf numFmtId="0" fontId="44" fillId="0" borderId="0" applyNumberFormat="0" applyFill="0" applyBorder="0" applyAlignment="0" applyProtection="0"/>
    <xf numFmtId="0" fontId="45" fillId="4" borderId="0" applyNumberFormat="0" applyBorder="0" applyAlignment="0" applyProtection="0"/>
  </cellStyleXfs>
  <cellXfs count="32">
    <xf numFmtId="0" fontId="0" fillId="0" borderId="0" xfId="0"/>
    <xf numFmtId="0" fontId="58" fillId="24" borderId="13" xfId="0" applyFont="1" applyFill="1" applyBorder="1" applyAlignment="1">
      <alignment horizontal="center" vertical="center" wrapText="1"/>
    </xf>
    <xf numFmtId="0" fontId="58" fillId="24" borderId="11" xfId="0" applyFont="1" applyFill="1" applyBorder="1" applyAlignment="1">
      <alignment vertical="center" wrapText="1"/>
    </xf>
    <xf numFmtId="0" fontId="58" fillId="24" borderId="11" xfId="0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vertical="center" wrapText="1"/>
    </xf>
    <xf numFmtId="0" fontId="47" fillId="24" borderId="0" xfId="157" applyFont="1" applyFill="1" applyAlignment="1">
      <alignment vertical="center" wrapText="1"/>
    </xf>
    <xf numFmtId="0" fontId="5" fillId="24" borderId="0" xfId="157" applyFill="1" applyAlignment="1">
      <alignment vertical="center" wrapText="1"/>
    </xf>
    <xf numFmtId="0" fontId="47" fillId="24" borderId="0" xfId="157" applyFont="1" applyFill="1" applyAlignment="1">
      <alignment horizontal="center" vertical="center" wrapText="1"/>
    </xf>
    <xf numFmtId="165" fontId="46" fillId="24" borderId="12" xfId="135" applyNumberFormat="1" applyFont="1" applyFill="1" applyBorder="1" applyAlignment="1">
      <alignment horizontal="center" vertical="center" wrapText="1"/>
    </xf>
    <xf numFmtId="165" fontId="46" fillId="24" borderId="11" xfId="135" applyNumberFormat="1" applyFont="1" applyFill="1" applyBorder="1" applyAlignment="1">
      <alignment horizontal="center" vertical="center" wrapText="1"/>
    </xf>
    <xf numFmtId="0" fontId="48" fillId="24" borderId="11" xfId="157" applyNumberFormat="1" applyFont="1" applyFill="1" applyBorder="1" applyAlignment="1" applyProtection="1">
      <alignment horizontal="center" vertical="center" wrapText="1"/>
    </xf>
    <xf numFmtId="166" fontId="55" fillId="24" borderId="11" xfId="91" applyNumberFormat="1" applyFont="1" applyFill="1" applyBorder="1" applyAlignment="1">
      <alignment horizontal="center" vertical="center" wrapText="1"/>
    </xf>
    <xf numFmtId="0" fontId="50" fillId="24" borderId="0" xfId="157" applyFont="1" applyFill="1" applyAlignment="1">
      <alignment horizontal="center" vertical="center" wrapText="1"/>
    </xf>
    <xf numFmtId="0" fontId="51" fillId="24" borderId="0" xfId="157" applyFont="1" applyFill="1" applyAlignment="1">
      <alignment horizontal="center" vertical="center" wrapText="1"/>
    </xf>
    <xf numFmtId="49" fontId="52" fillId="24" borderId="11" xfId="157" applyNumberFormat="1" applyFont="1" applyFill="1" applyBorder="1" applyAlignment="1" applyProtection="1">
      <alignment horizontal="left" vertical="center" wrapText="1"/>
      <protection locked="0"/>
    </xf>
    <xf numFmtId="0" fontId="49" fillId="24" borderId="11" xfId="157" applyFont="1" applyFill="1" applyBorder="1" applyAlignment="1">
      <alignment horizontal="center" vertical="center"/>
    </xf>
    <xf numFmtId="0" fontId="49" fillId="24" borderId="11" xfId="157" applyFont="1" applyFill="1" applyBorder="1" applyAlignment="1">
      <alignment horizontal="center" vertical="center" wrapText="1"/>
    </xf>
    <xf numFmtId="166" fontId="49" fillId="24" borderId="11" xfId="91" applyNumberFormat="1" applyFont="1" applyFill="1" applyBorder="1" applyAlignment="1">
      <alignment horizontal="center" vertical="center" wrapText="1"/>
    </xf>
    <xf numFmtId="0" fontId="53" fillId="24" borderId="0" xfId="157" applyFont="1" applyFill="1" applyAlignment="1">
      <alignment horizontal="center" vertical="center" wrapText="1"/>
    </xf>
    <xf numFmtId="164" fontId="54" fillId="24" borderId="0" xfId="157" applyNumberFormat="1" applyFont="1" applyFill="1" applyBorder="1" applyAlignment="1">
      <alignment vertical="center" wrapText="1"/>
    </xf>
    <xf numFmtId="0" fontId="5" fillId="24" borderId="0" xfId="157" applyFill="1" applyAlignment="1">
      <alignment horizontal="center" vertical="center" wrapText="1"/>
    </xf>
    <xf numFmtId="0" fontId="57" fillId="24" borderId="0" xfId="0" applyFont="1" applyFill="1" applyAlignment="1">
      <alignment horizontal="center" vertical="center" wrapText="1"/>
    </xf>
    <xf numFmtId="167" fontId="47" fillId="24" borderId="0" xfId="157" applyNumberFormat="1" applyFont="1" applyFill="1" applyAlignment="1">
      <alignment vertical="center" wrapText="1"/>
    </xf>
    <xf numFmtId="168" fontId="49" fillId="24" borderId="11" xfId="91" applyNumberFormat="1" applyFont="1" applyFill="1" applyBorder="1" applyAlignment="1">
      <alignment horizontal="right" vertical="center" wrapText="1"/>
    </xf>
    <xf numFmtId="0" fontId="49" fillId="24" borderId="11" xfId="158" applyFont="1" applyFill="1" applyBorder="1" applyAlignment="1">
      <alignment horizontal="left" vertical="center" wrapText="1"/>
    </xf>
    <xf numFmtId="0" fontId="56" fillId="24" borderId="0" xfId="0" applyFont="1" applyFill="1" applyAlignment="1">
      <alignment horizontal="left" vertical="center" wrapText="1"/>
    </xf>
    <xf numFmtId="0" fontId="57" fillId="24" borderId="0" xfId="0" applyFont="1" applyFill="1" applyAlignment="1">
      <alignment horizontal="center" vertical="center" wrapText="1"/>
    </xf>
    <xf numFmtId="0" fontId="56" fillId="24" borderId="0" xfId="0" applyFont="1" applyFill="1" applyAlignment="1">
      <alignment horizontal="center" vertical="center" wrapText="1"/>
    </xf>
    <xf numFmtId="0" fontId="46" fillId="24" borderId="11" xfId="135" applyFont="1" applyFill="1" applyBorder="1" applyAlignment="1">
      <alignment horizontal="center" vertical="center" wrapText="1"/>
    </xf>
  </cellXfs>
  <cellStyles count="193">
    <cellStyle name="_2007 anvanacank" xfId="1"/>
    <cellStyle name="_2007-i apranqacanqNNN" xfId="2"/>
    <cellStyle name="_2008 anvanacank" xfId="3"/>
    <cellStyle name="_ANVANACANK GAXTNI 2011" xfId="4"/>
    <cellStyle name="_í»ñÉáõÍáõÃÛáõÝ1" xfId="5"/>
    <cellStyle name="_PN eramsyak 2010" xfId="6"/>
    <cellStyle name="_PN kapitali popoxutyun" xfId="7"/>
    <cellStyle name="_Texekanq" xfId="8"/>
    <cellStyle name="01" xfId="9"/>
    <cellStyle name="20% - Accent1" xfId="10" builtinId="30" customBuiltin="1"/>
    <cellStyle name="20% - Accent2" xfId="11" builtinId="34" customBuiltin="1"/>
    <cellStyle name="20% - Accent3" xfId="12" builtinId="38" customBuiltin="1"/>
    <cellStyle name="20% - Accent4" xfId="13" builtinId="42" customBuiltin="1"/>
    <cellStyle name="20% - Accent5" xfId="14" builtinId="46" customBuiltin="1"/>
    <cellStyle name="20% - Accent6" xfId="15" builtinId="50" customBuiltin="1"/>
    <cellStyle name="20% - Акцент1" xfId="16"/>
    <cellStyle name="20% — акцент1" xfId="17"/>
    <cellStyle name="20% - Акцент1_01.01.14. for Fin. Otd" xfId="18"/>
    <cellStyle name="20% - Акцент2" xfId="19"/>
    <cellStyle name="20% — акцент2" xfId="20"/>
    <cellStyle name="20% - Акцент2_01.01.14. for Fin. Otd" xfId="21"/>
    <cellStyle name="20% - Акцент3" xfId="22"/>
    <cellStyle name="20% — акцент3" xfId="23"/>
    <cellStyle name="20% - Акцент3_01.01.14. for Fin. Otd" xfId="24"/>
    <cellStyle name="20% - Акцент4" xfId="25"/>
    <cellStyle name="20% — акцент4" xfId="26"/>
    <cellStyle name="20% - Акцент4_01.01.14. for Fin. Otd" xfId="27"/>
    <cellStyle name="20% - Акцент5" xfId="28"/>
    <cellStyle name="20% — акцент5" xfId="29"/>
    <cellStyle name="20% - Акцент5_01.01.14. for Fin. Otd" xfId="30"/>
    <cellStyle name="20% - Акцент6" xfId="31"/>
    <cellStyle name="20% — акцент6" xfId="32"/>
    <cellStyle name="20% - Акцент6_01.01.14. for Fin. Otd" xfId="33"/>
    <cellStyle name="40% - Accent1" xfId="34" builtinId="31" customBuiltin="1"/>
    <cellStyle name="40% - Accent2" xfId="35" builtinId="35" customBuiltin="1"/>
    <cellStyle name="40% - Accent3" xfId="36" builtinId="39" customBuiltin="1"/>
    <cellStyle name="40% - Accent4" xfId="37" builtinId="43" customBuiltin="1"/>
    <cellStyle name="40% - Accent5" xfId="38" builtinId="47" customBuiltin="1"/>
    <cellStyle name="40% - Accent6" xfId="39" builtinId="51" customBuiltin="1"/>
    <cellStyle name="40% - Акцент1" xfId="40"/>
    <cellStyle name="40% — акцент1" xfId="41"/>
    <cellStyle name="40% - Акцент1_01.01.14. for Fin. Otd" xfId="42"/>
    <cellStyle name="40% - Акцент2" xfId="43"/>
    <cellStyle name="40% — акцент2" xfId="44"/>
    <cellStyle name="40% - Акцент2_01.01.14. for Fin. Otd" xfId="45"/>
    <cellStyle name="40% - Акцент3" xfId="46"/>
    <cellStyle name="40% — акцент3" xfId="47"/>
    <cellStyle name="40% - Акцент3_01.01.14. for Fin. Otd" xfId="48"/>
    <cellStyle name="40% - Акцент4" xfId="49"/>
    <cellStyle name="40% — акцент4" xfId="50"/>
    <cellStyle name="40% - Акцент4_01.01.14. for Fin. Otd" xfId="51"/>
    <cellStyle name="40% - Акцент5" xfId="52"/>
    <cellStyle name="40% — акцент5" xfId="53"/>
    <cellStyle name="40% - Акцент5_01.01.14. for Fin. Otd" xfId="54"/>
    <cellStyle name="40% - Акцент6" xfId="55"/>
    <cellStyle name="40% — акцент6" xfId="56"/>
    <cellStyle name="40% - Акцент6_01.01.14. for Fin. Otd" xfId="57"/>
    <cellStyle name="60% - Accent1" xfId="58" builtinId="32" customBuiltin="1"/>
    <cellStyle name="60% - Accent2" xfId="59" builtinId="36" customBuiltin="1"/>
    <cellStyle name="60% - Accent3" xfId="60" builtinId="40" customBuiltin="1"/>
    <cellStyle name="60% - Accent4" xfId="61" builtinId="44" customBuiltin="1"/>
    <cellStyle name="60% - Accent5" xfId="62" builtinId="48" customBuiltin="1"/>
    <cellStyle name="60% - Accent6" xfId="63" builtinId="52" customBuiltin="1"/>
    <cellStyle name="60% - Акцент1" xfId="64"/>
    <cellStyle name="60% — акцент1" xfId="65"/>
    <cellStyle name="60% - Акцент1_01.01.15 (elq 0108- 17.01.15)" xfId="66"/>
    <cellStyle name="60% - Акцент2" xfId="67"/>
    <cellStyle name="60% — акцент2" xfId="68"/>
    <cellStyle name="60% - Акцент2_01.01.15 (elq 0108- 17.01.15)" xfId="69"/>
    <cellStyle name="60% - Акцент3" xfId="70"/>
    <cellStyle name="60% — акцент3" xfId="71"/>
    <cellStyle name="60% - Акцент3_01.01.15 (elq 0108- 17.01.15)" xfId="72"/>
    <cellStyle name="60% - Акцент4" xfId="73"/>
    <cellStyle name="60% — акцент4" xfId="74"/>
    <cellStyle name="60% - Акцент4_01.01.15 (elq 0108- 17.01.15)" xfId="75"/>
    <cellStyle name="60% - Акцент5" xfId="76"/>
    <cellStyle name="60% — акцент5" xfId="77"/>
    <cellStyle name="60% - Акцент5_01.01.15 (elq 0108- 17.01.15)" xfId="78"/>
    <cellStyle name="60% - Акцент6" xfId="79"/>
    <cellStyle name="60% — акцент6" xfId="80"/>
    <cellStyle name="60% - Акцент6_01.01.15 (elq 0108- 17.01.15)" xfId="81"/>
    <cellStyle name="Accent1" xfId="82" builtinId="29" customBuiltin="1"/>
    <cellStyle name="Accent2" xfId="83" builtinId="33" customBuiltin="1"/>
    <cellStyle name="Accent3" xfId="84" builtinId="37" customBuiltin="1"/>
    <cellStyle name="Accent4" xfId="85" builtinId="41" customBuiltin="1"/>
    <cellStyle name="Accent5" xfId="86" builtinId="45" customBuiltin="1"/>
    <cellStyle name="Accent6" xfId="87" builtinId="49" customBuiltin="1"/>
    <cellStyle name="Bad" xfId="88" builtinId="27" customBuiltin="1"/>
    <cellStyle name="Calculation" xfId="89" builtinId="22" customBuiltin="1"/>
    <cellStyle name="Check Cell" xfId="90" builtinId="23" customBuiltin="1"/>
    <cellStyle name="Comma" xfId="91" builtinId="3"/>
    <cellStyle name="Comma 2" xfId="92"/>
    <cellStyle name="Comma 2 2" xfId="93"/>
    <cellStyle name="Comma 2 3" xfId="94"/>
    <cellStyle name="Comma 2_01.07.14 (elq 02226 - 07.07.14)" xfId="95"/>
    <cellStyle name="Comma 3" xfId="96"/>
    <cellStyle name="Comma 3 2" xfId="97"/>
    <cellStyle name="Comma 3_cragir 2015 lracrac. 17.11.14" xfId="98"/>
    <cellStyle name="Comma 4" xfId="99"/>
    <cellStyle name="Comma 4 2" xfId="100"/>
    <cellStyle name="Comma 4 3" xfId="101"/>
    <cellStyle name="Comma 4_01.01.15 (elq 0108- 17.01.15)" xfId="102"/>
    <cellStyle name="Comma 5" xfId="103"/>
    <cellStyle name="Comma 5 2" xfId="104"/>
    <cellStyle name="Explanatory Text" xfId="105" builtinId="53" customBuiltin="1"/>
    <cellStyle name="Good" xfId="106" builtinId="26" customBuiltin="1"/>
    <cellStyle name="Heading 1" xfId="107" builtinId="16" customBuiltin="1"/>
    <cellStyle name="Heading 2" xfId="108" builtinId="17" customBuiltin="1"/>
    <cellStyle name="Heading 3" xfId="109" builtinId="18" customBuiltin="1"/>
    <cellStyle name="Heading 4" xfId="110" builtinId="19" customBuiltin="1"/>
    <cellStyle name="Input" xfId="111" builtinId="20" customBuiltin="1"/>
    <cellStyle name="Linked Cell" xfId="112" builtinId="24" customBuiltin="1"/>
    <cellStyle name="Neutral" xfId="113" builtinId="28" customBuiltin="1"/>
    <cellStyle name="Normal" xfId="0" builtinId="0"/>
    <cellStyle name="Normal 10" xfId="114"/>
    <cellStyle name="Normal 11" xfId="115"/>
    <cellStyle name="Normal 2" xfId="116"/>
    <cellStyle name="Normal 2 2" xfId="117"/>
    <cellStyle name="Normal 2 2 2" xfId="118"/>
    <cellStyle name="Normal 2 2_01.01.14. for Fin. Otd" xfId="119"/>
    <cellStyle name="Normal 2 3" xfId="120"/>
    <cellStyle name="Normal 2 3 2" xfId="121"/>
    <cellStyle name="Normal 2 3_01.01.15 (elq 0108- 17.01.15)" xfId="122"/>
    <cellStyle name="Normal 2_01.01.10. for Fin. Otd" xfId="123"/>
    <cellStyle name="Normal 3" xfId="124"/>
    <cellStyle name="Normal 3 2" xfId="125"/>
    <cellStyle name="Normal 3 3" xfId="126"/>
    <cellStyle name="Normal 3 4" xfId="127"/>
    <cellStyle name="Normal 3_01.01.14. for Fin. Otd" xfId="128"/>
    <cellStyle name="Normal 4" xfId="129"/>
    <cellStyle name="Normal 4 2" xfId="130"/>
    <cellStyle name="Normal 4 2 2" xfId="131"/>
    <cellStyle name="Normal 4 2 3" xfId="132"/>
    <cellStyle name="Normal 4 3" xfId="133"/>
    <cellStyle name="Normal 4_01.01.15 (elq 0108- 17.01.15)" xfId="134"/>
    <cellStyle name="Normal 5" xfId="135"/>
    <cellStyle name="Normal 5 2" xfId="136"/>
    <cellStyle name="Normal 5 2 2" xfId="137"/>
    <cellStyle name="Normal 5_kic 2" xfId="138"/>
    <cellStyle name="Normal 6" xfId="139"/>
    <cellStyle name="Normal 6 2" xfId="140"/>
    <cellStyle name="Normal 6 2 2" xfId="141"/>
    <cellStyle name="Normal 6_kic 2" xfId="142"/>
    <cellStyle name="Normal 7" xfId="143"/>
    <cellStyle name="Normal 7 2" xfId="144"/>
    <cellStyle name="Normal 7_2011-Kap-hastatac" xfId="145"/>
    <cellStyle name="Normal 8" xfId="146"/>
    <cellStyle name="Normal 8 2" xfId="147"/>
    <cellStyle name="Normal 8_01.01.15 (elq 0108- 17.01.15)" xfId="148"/>
    <cellStyle name="Normal 9" xfId="149"/>
    <cellStyle name="Normal 9 2" xfId="150"/>
    <cellStyle name="Normal 9 2 2" xfId="151"/>
    <cellStyle name="Normal 9 2_1-7 havelvacner. 21.06.16" xfId="152"/>
    <cellStyle name="Normal 9 3" xfId="153"/>
    <cellStyle name="Normal 9 3 2" xfId="154"/>
    <cellStyle name="Normal 9 3_1-7 havelvacner. 21.06.16" xfId="155"/>
    <cellStyle name="Normal 9_1-7 havelvacner. 21.06.16" xfId="156"/>
    <cellStyle name="Normal_2017 PLAN VERJNAKAN.23.12.16" xfId="157"/>
    <cellStyle name="Normal_Book1_1_2010 nax" xfId="158"/>
    <cellStyle name="Note" xfId="159" builtinId="10" customBuiltin="1"/>
    <cellStyle name="Output" xfId="160" builtinId="21" customBuiltin="1"/>
    <cellStyle name="Percent 2" xfId="161"/>
    <cellStyle name="Style 1" xfId="162"/>
    <cellStyle name="Title" xfId="163" builtinId="15" customBuiltin="1"/>
    <cellStyle name="Total" xfId="164" builtinId="25" customBuiltin="1"/>
    <cellStyle name="Warning Text" xfId="165" builtinId="11" customBuiltin="1"/>
    <cellStyle name="Акцент1" xfId="166"/>
    <cellStyle name="Акцент2" xfId="167"/>
    <cellStyle name="Акцент3" xfId="168"/>
    <cellStyle name="Акцент4" xfId="169"/>
    <cellStyle name="Акцент5" xfId="170"/>
    <cellStyle name="Акцент6" xfId="171"/>
    <cellStyle name="Ввод " xfId="172"/>
    <cellStyle name="Вывод" xfId="173"/>
    <cellStyle name="Вычисление" xfId="174"/>
    <cellStyle name="Заголовок 1" xfId="175"/>
    <cellStyle name="Заголовок 2" xfId="176"/>
    <cellStyle name="Заголовок 3" xfId="177"/>
    <cellStyle name="Заголовок 4" xfId="178"/>
    <cellStyle name="Итог" xfId="179"/>
    <cellStyle name="Контрольная ячейка" xfId="180"/>
    <cellStyle name="Название" xfId="181"/>
    <cellStyle name="Нейтральный" xfId="182"/>
    <cellStyle name="Обычный 2" xfId="183"/>
    <cellStyle name="Обычный 3" xfId="184"/>
    <cellStyle name="Обычный_1812000" xfId="185"/>
    <cellStyle name="Плохой" xfId="186"/>
    <cellStyle name="Пояснение" xfId="187"/>
    <cellStyle name="Примечание" xfId="188"/>
    <cellStyle name="Связанная ячейка" xfId="189"/>
    <cellStyle name="Стиль 1" xfId="190"/>
    <cellStyle name="Текст предупреждения" xfId="191"/>
    <cellStyle name="Хороший" xfId="1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B50"/>
  <sheetViews>
    <sheetView showZeros="0" tabSelected="1" view="pageBreakPreview" topLeftCell="A13" zoomScale="60" zoomScaleNormal="100" workbookViewId="0">
      <selection activeCell="I16" sqref="I16"/>
    </sheetView>
  </sheetViews>
  <sheetFormatPr defaultColWidth="8" defaultRowHeight="15" outlineLevelCol="1" x14ac:dyDescent="0.25"/>
  <cols>
    <col min="1" max="1" width="11.75" style="9" customWidth="1" outlineLevel="1"/>
    <col min="2" max="2" width="23.625" style="9" customWidth="1" outlineLevel="1"/>
    <col min="3" max="3" width="8.625" style="23" customWidth="1"/>
    <col min="4" max="4" width="7.375" style="23" customWidth="1"/>
    <col min="5" max="5" width="13.25" style="9" customWidth="1"/>
    <col min="6" max="6" width="10.375" style="9" customWidth="1"/>
    <col min="7" max="7" width="19.75" style="9" customWidth="1"/>
    <col min="8" max="8" width="10.125" style="9" customWidth="1"/>
    <col min="9" max="9" width="10" style="9" customWidth="1"/>
    <col min="10" max="16384" width="8" style="9"/>
  </cols>
  <sheetData>
    <row r="1" spans="1:210" ht="17.25" x14ac:dyDescent="0.25">
      <c r="A1" s="24"/>
      <c r="B1" s="24"/>
      <c r="C1" s="24"/>
      <c r="D1" s="8"/>
      <c r="E1" s="8"/>
      <c r="F1" s="24"/>
      <c r="G1" s="24" t="s">
        <v>41</v>
      </c>
    </row>
    <row r="2" spans="1:210" ht="17.25" x14ac:dyDescent="0.25">
      <c r="A2" s="24"/>
      <c r="B2" s="24"/>
      <c r="C2" s="24"/>
      <c r="D2" s="8"/>
      <c r="E2" s="8"/>
      <c r="F2" s="29" t="s">
        <v>0</v>
      </c>
      <c r="G2" s="29"/>
    </row>
    <row r="3" spans="1:210" ht="17.25" x14ac:dyDescent="0.25">
      <c r="A3" s="24"/>
      <c r="B3" s="24"/>
      <c r="C3" s="24"/>
      <c r="D3" s="8"/>
      <c r="E3" s="8"/>
      <c r="F3" s="29" t="s">
        <v>1</v>
      </c>
      <c r="G3" s="29"/>
    </row>
    <row r="4" spans="1:210" ht="17.25" x14ac:dyDescent="0.25">
      <c r="A4" s="24"/>
      <c r="B4" s="24"/>
      <c r="C4" s="24"/>
      <c r="D4" s="24"/>
      <c r="E4" s="24"/>
      <c r="F4" s="8"/>
      <c r="G4" s="8"/>
    </row>
    <row r="5" spans="1:210" ht="57" customHeight="1" x14ac:dyDescent="0.25">
      <c r="A5" s="30" t="s">
        <v>39</v>
      </c>
      <c r="B5" s="30"/>
      <c r="C5" s="30"/>
      <c r="D5" s="30"/>
      <c r="E5" s="30"/>
      <c r="F5" s="30"/>
      <c r="G5" s="30"/>
    </row>
    <row r="6" spans="1:210" s="10" customFormat="1" ht="33.75" customHeight="1" x14ac:dyDescent="0.25">
      <c r="A6" s="31" t="s">
        <v>3</v>
      </c>
      <c r="B6" s="31" t="s">
        <v>4</v>
      </c>
      <c r="C6" s="31" t="s">
        <v>5</v>
      </c>
      <c r="D6" s="31" t="s">
        <v>6</v>
      </c>
      <c r="E6" s="31" t="s">
        <v>13</v>
      </c>
      <c r="F6" s="31"/>
      <c r="G6" s="31"/>
    </row>
    <row r="7" spans="1:210" s="10" customFormat="1" ht="28.5" customHeight="1" x14ac:dyDescent="0.25">
      <c r="A7" s="31"/>
      <c r="B7" s="31"/>
      <c r="C7" s="31"/>
      <c r="D7" s="31"/>
      <c r="E7" s="11" t="s">
        <v>12</v>
      </c>
      <c r="F7" s="12" t="s">
        <v>7</v>
      </c>
      <c r="G7" s="12" t="s">
        <v>8</v>
      </c>
    </row>
    <row r="8" spans="1:210" s="15" customFormat="1" ht="18.75" customHeight="1" x14ac:dyDescent="0.25">
      <c r="A8" s="13"/>
      <c r="B8" s="27" t="s">
        <v>2</v>
      </c>
      <c r="C8" s="27"/>
      <c r="D8" s="27"/>
      <c r="E8" s="27"/>
      <c r="F8" s="27"/>
      <c r="G8" s="14">
        <f>+G9</f>
        <v>0</v>
      </c>
    </row>
    <row r="9" spans="1:210" s="16" customFormat="1" ht="18.75" customHeight="1" x14ac:dyDescent="0.25">
      <c r="A9" s="13"/>
      <c r="B9" s="27" t="s">
        <v>9</v>
      </c>
      <c r="C9" s="27"/>
      <c r="D9" s="27"/>
      <c r="E9" s="27"/>
      <c r="F9" s="27"/>
      <c r="G9" s="14">
        <f>+G10</f>
        <v>0</v>
      </c>
    </row>
    <row r="10" spans="1:210" s="10" customFormat="1" ht="18.75" customHeight="1" x14ac:dyDescent="0.25">
      <c r="A10" s="17"/>
      <c r="B10" s="27" t="s">
        <v>10</v>
      </c>
      <c r="C10" s="27"/>
      <c r="D10" s="27"/>
      <c r="E10" s="27"/>
      <c r="F10" s="27"/>
      <c r="G10" s="14">
        <f>SUM(G11:G42)</f>
        <v>0</v>
      </c>
    </row>
    <row r="11" spans="1:210" s="21" customFormat="1" ht="19.5" customHeight="1" x14ac:dyDescent="0.25">
      <c r="A11" s="1" t="s">
        <v>15</v>
      </c>
      <c r="B11" s="2" t="s">
        <v>31</v>
      </c>
      <c r="C11" s="18" t="s">
        <v>14</v>
      </c>
      <c r="D11" s="19" t="s">
        <v>11</v>
      </c>
      <c r="E11" s="20"/>
      <c r="F11" s="20">
        <v>-6</v>
      </c>
      <c r="G11" s="26">
        <f>-150000/1000</f>
        <v>-150</v>
      </c>
      <c r="H11" s="25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</row>
    <row r="12" spans="1:210" s="21" customFormat="1" ht="19.5" customHeight="1" x14ac:dyDescent="0.25">
      <c r="A12" s="3" t="s">
        <v>16</v>
      </c>
      <c r="B12" s="2" t="s">
        <v>32</v>
      </c>
      <c r="C12" s="18" t="s">
        <v>14</v>
      </c>
      <c r="D12" s="19" t="s">
        <v>11</v>
      </c>
      <c r="E12" s="20"/>
      <c r="F12" s="20">
        <v>-37</v>
      </c>
      <c r="G12" s="20">
        <f>-1213526/1000</f>
        <v>-1213.5260000000001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</row>
    <row r="13" spans="1:210" s="21" customFormat="1" ht="19.5" customHeight="1" x14ac:dyDescent="0.25">
      <c r="A13" s="3" t="s">
        <v>17</v>
      </c>
      <c r="B13" s="2" t="s">
        <v>32</v>
      </c>
      <c r="C13" s="18" t="s">
        <v>14</v>
      </c>
      <c r="D13" s="19" t="s">
        <v>11</v>
      </c>
      <c r="E13" s="20"/>
      <c r="F13" s="20">
        <v>-16</v>
      </c>
      <c r="G13" s="20">
        <f>-832000/1000</f>
        <v>-832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</row>
    <row r="14" spans="1:210" s="21" customFormat="1" ht="19.5" customHeight="1" x14ac:dyDescent="0.25">
      <c r="A14" s="3" t="s">
        <v>18</v>
      </c>
      <c r="B14" s="2" t="s">
        <v>33</v>
      </c>
      <c r="C14" s="18" t="s">
        <v>14</v>
      </c>
      <c r="D14" s="19" t="s">
        <v>11</v>
      </c>
      <c r="E14" s="20"/>
      <c r="F14" s="20">
        <v>-64</v>
      </c>
      <c r="G14" s="20">
        <f>-3712000/1000</f>
        <v>-3712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</row>
    <row r="15" spans="1:210" s="21" customFormat="1" ht="33.75" customHeight="1" x14ac:dyDescent="0.25">
      <c r="A15" s="3" t="s">
        <v>19</v>
      </c>
      <c r="B15" s="2" t="s">
        <v>34</v>
      </c>
      <c r="C15" s="18" t="s">
        <v>14</v>
      </c>
      <c r="D15" s="19" t="s">
        <v>11</v>
      </c>
      <c r="E15" s="20"/>
      <c r="F15" s="20">
        <v>-349</v>
      </c>
      <c r="G15" s="20">
        <f>-20940000/1000</f>
        <v>-20940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</row>
    <row r="16" spans="1:210" s="21" customFormat="1" ht="33.75" customHeight="1" x14ac:dyDescent="0.25">
      <c r="A16" s="4" t="s">
        <v>20</v>
      </c>
      <c r="B16" s="5" t="s">
        <v>35</v>
      </c>
      <c r="C16" s="18" t="s">
        <v>14</v>
      </c>
      <c r="D16" s="19" t="s">
        <v>11</v>
      </c>
      <c r="E16" s="20"/>
      <c r="F16" s="20">
        <v>-94</v>
      </c>
      <c r="G16" s="20">
        <f>-2162000/1000</f>
        <v>-2162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</row>
    <row r="17" spans="1:210" s="21" customFormat="1" ht="33.75" customHeight="1" x14ac:dyDescent="0.25">
      <c r="A17" s="4" t="s">
        <v>36</v>
      </c>
      <c r="B17" s="5" t="s">
        <v>35</v>
      </c>
      <c r="C17" s="18" t="s">
        <v>14</v>
      </c>
      <c r="D17" s="19" t="s">
        <v>11</v>
      </c>
      <c r="E17" s="20"/>
      <c r="F17" s="20">
        <v>-900</v>
      </c>
      <c r="G17" s="20">
        <f>-26100000/1000</f>
        <v>-26100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</row>
    <row r="18" spans="1:210" s="21" customFormat="1" ht="33.75" customHeight="1" x14ac:dyDescent="0.25">
      <c r="A18" s="4" t="s">
        <v>21</v>
      </c>
      <c r="B18" s="5" t="s">
        <v>35</v>
      </c>
      <c r="C18" s="18" t="s">
        <v>14</v>
      </c>
      <c r="D18" s="19" t="s">
        <v>11</v>
      </c>
      <c r="E18" s="20"/>
      <c r="F18" s="20">
        <v>-24</v>
      </c>
      <c r="G18" s="20">
        <f>-600000/1000</f>
        <v>-600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</row>
    <row r="19" spans="1:210" s="21" customFormat="1" ht="33.75" customHeight="1" x14ac:dyDescent="0.25">
      <c r="A19" s="4" t="s">
        <v>22</v>
      </c>
      <c r="B19" s="5" t="s">
        <v>35</v>
      </c>
      <c r="C19" s="18" t="s">
        <v>14</v>
      </c>
      <c r="D19" s="19" t="s">
        <v>11</v>
      </c>
      <c r="E19" s="20"/>
      <c r="F19" s="20">
        <v>-4</v>
      </c>
      <c r="G19" s="20">
        <f>-148000/1000</f>
        <v>-148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</row>
    <row r="20" spans="1:210" s="21" customFormat="1" ht="33.75" customHeight="1" x14ac:dyDescent="0.25">
      <c r="A20" s="4" t="s">
        <v>23</v>
      </c>
      <c r="B20" s="5" t="s">
        <v>35</v>
      </c>
      <c r="C20" s="18" t="s">
        <v>14</v>
      </c>
      <c r="D20" s="19" t="s">
        <v>11</v>
      </c>
      <c r="E20" s="20"/>
      <c r="F20" s="20">
        <v>-4</v>
      </c>
      <c r="G20" s="20">
        <f>-360000/1000</f>
        <v>-360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</row>
    <row r="21" spans="1:210" s="21" customFormat="1" ht="20.25" customHeight="1" x14ac:dyDescent="0.25">
      <c r="A21" s="4" t="s">
        <v>24</v>
      </c>
      <c r="B21" s="5" t="s">
        <v>37</v>
      </c>
      <c r="C21" s="18" t="s">
        <v>14</v>
      </c>
      <c r="D21" s="19" t="s">
        <v>11</v>
      </c>
      <c r="E21" s="20"/>
      <c r="F21" s="20">
        <v>-636</v>
      </c>
      <c r="G21" s="20">
        <f>-98580000/1000</f>
        <v>-98580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</row>
    <row r="22" spans="1:210" s="21" customFormat="1" ht="20.25" customHeight="1" x14ac:dyDescent="0.25">
      <c r="A22" s="4" t="s">
        <v>25</v>
      </c>
      <c r="B22" s="5" t="s">
        <v>38</v>
      </c>
      <c r="C22" s="18" t="s">
        <v>14</v>
      </c>
      <c r="D22" s="19" t="s">
        <v>11</v>
      </c>
      <c r="E22" s="20"/>
      <c r="F22" s="20">
        <v>-334</v>
      </c>
      <c r="G22" s="20">
        <f>-16700000/1000</f>
        <v>-16700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</row>
    <row r="23" spans="1:210" s="21" customFormat="1" ht="20.25" customHeight="1" x14ac:dyDescent="0.25">
      <c r="A23" s="4" t="s">
        <v>26</v>
      </c>
      <c r="B23" s="5" t="s">
        <v>37</v>
      </c>
      <c r="C23" s="18" t="s">
        <v>14</v>
      </c>
      <c r="D23" s="19" t="s">
        <v>11</v>
      </c>
      <c r="E23" s="20"/>
      <c r="F23" s="20">
        <v>-300</v>
      </c>
      <c r="G23" s="20">
        <f>-18900000/1000</f>
        <v>-18900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</row>
    <row r="24" spans="1:210" s="21" customFormat="1" ht="20.25" customHeight="1" x14ac:dyDescent="0.25">
      <c r="A24" s="6" t="s">
        <v>27</v>
      </c>
      <c r="B24" s="7" t="s">
        <v>37</v>
      </c>
      <c r="C24" s="18" t="s">
        <v>14</v>
      </c>
      <c r="D24" s="19" t="s">
        <v>11</v>
      </c>
      <c r="E24" s="20"/>
      <c r="F24" s="20">
        <v>-440</v>
      </c>
      <c r="G24" s="20">
        <f>-94600000/1000</f>
        <v>-94600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</row>
    <row r="25" spans="1:210" s="21" customFormat="1" ht="20.25" customHeight="1" x14ac:dyDescent="0.25">
      <c r="A25" s="4" t="s">
        <v>28</v>
      </c>
      <c r="B25" s="5" t="s">
        <v>37</v>
      </c>
      <c r="C25" s="18" t="s">
        <v>14</v>
      </c>
      <c r="D25" s="19" t="s">
        <v>11</v>
      </c>
      <c r="E25" s="20"/>
      <c r="F25" s="20">
        <v>-830</v>
      </c>
      <c r="G25" s="20">
        <f>-120350000/1000</f>
        <v>-120350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</row>
    <row r="26" spans="1:210" s="21" customFormat="1" ht="20.25" customHeight="1" x14ac:dyDescent="0.25">
      <c r="A26" s="4" t="s">
        <v>29</v>
      </c>
      <c r="B26" s="5" t="s">
        <v>37</v>
      </c>
      <c r="C26" s="18" t="s">
        <v>14</v>
      </c>
      <c r="D26" s="19" t="s">
        <v>11</v>
      </c>
      <c r="E26" s="20"/>
      <c r="F26" s="20">
        <v>-66</v>
      </c>
      <c r="G26" s="20">
        <f>-11550000/1000</f>
        <v>-11550</v>
      </c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</row>
    <row r="27" spans="1:210" s="21" customFormat="1" ht="20.25" customHeight="1" x14ac:dyDescent="0.25">
      <c r="A27" s="1" t="s">
        <v>15</v>
      </c>
      <c r="B27" s="2" t="s">
        <v>31</v>
      </c>
      <c r="C27" s="18" t="s">
        <v>40</v>
      </c>
      <c r="D27" s="19" t="s">
        <v>11</v>
      </c>
      <c r="E27" s="20">
        <v>25000</v>
      </c>
      <c r="F27" s="20">
        <v>6</v>
      </c>
      <c r="G27" s="20">
        <f>E27*F27/1000</f>
        <v>150</v>
      </c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</row>
    <row r="28" spans="1:210" s="21" customFormat="1" ht="20.25" customHeight="1" x14ac:dyDescent="0.25">
      <c r="A28" s="3" t="s">
        <v>16</v>
      </c>
      <c r="B28" s="2" t="s">
        <v>32</v>
      </c>
      <c r="C28" s="18" t="s">
        <v>40</v>
      </c>
      <c r="D28" s="19" t="s">
        <v>11</v>
      </c>
      <c r="E28" s="20">
        <v>32798</v>
      </c>
      <c r="F28" s="20">
        <v>37</v>
      </c>
      <c r="G28" s="20">
        <f t="shared" ref="G28:G42" si="0">E28*F28/1000</f>
        <v>1213.5260000000001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</row>
    <row r="29" spans="1:210" s="21" customFormat="1" ht="20.25" customHeight="1" x14ac:dyDescent="0.25">
      <c r="A29" s="3" t="s">
        <v>17</v>
      </c>
      <c r="B29" s="2" t="s">
        <v>32</v>
      </c>
      <c r="C29" s="18" t="s">
        <v>40</v>
      </c>
      <c r="D29" s="19" t="s">
        <v>11</v>
      </c>
      <c r="E29" s="20">
        <v>52000</v>
      </c>
      <c r="F29" s="20">
        <v>16</v>
      </c>
      <c r="G29" s="20">
        <f t="shared" si="0"/>
        <v>832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</row>
    <row r="30" spans="1:210" s="21" customFormat="1" ht="20.25" customHeight="1" x14ac:dyDescent="0.25">
      <c r="A30" s="3" t="s">
        <v>18</v>
      </c>
      <c r="B30" s="2" t="s">
        <v>33</v>
      </c>
      <c r="C30" s="18" t="s">
        <v>40</v>
      </c>
      <c r="D30" s="19" t="s">
        <v>11</v>
      </c>
      <c r="E30" s="20">
        <v>58000</v>
      </c>
      <c r="F30" s="20">
        <v>64</v>
      </c>
      <c r="G30" s="20">
        <f t="shared" si="0"/>
        <v>3712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</row>
    <row r="31" spans="1:210" s="21" customFormat="1" ht="33.75" customHeight="1" x14ac:dyDescent="0.25">
      <c r="A31" s="3" t="s">
        <v>19</v>
      </c>
      <c r="B31" s="2" t="s">
        <v>34</v>
      </c>
      <c r="C31" s="18" t="s">
        <v>40</v>
      </c>
      <c r="D31" s="19" t="s">
        <v>11</v>
      </c>
      <c r="E31" s="20">
        <v>60000</v>
      </c>
      <c r="F31" s="20">
        <v>349</v>
      </c>
      <c r="G31" s="20">
        <f t="shared" si="0"/>
        <v>20940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</row>
    <row r="32" spans="1:210" s="21" customFormat="1" ht="33.75" customHeight="1" x14ac:dyDescent="0.25">
      <c r="A32" s="4" t="s">
        <v>20</v>
      </c>
      <c r="B32" s="5" t="s">
        <v>35</v>
      </c>
      <c r="C32" s="18" t="s">
        <v>40</v>
      </c>
      <c r="D32" s="19" t="s">
        <v>11</v>
      </c>
      <c r="E32" s="20">
        <v>23000</v>
      </c>
      <c r="F32" s="20">
        <v>94</v>
      </c>
      <c r="G32" s="20">
        <f t="shared" si="0"/>
        <v>2162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</row>
    <row r="33" spans="1:210" s="21" customFormat="1" ht="33.75" customHeight="1" x14ac:dyDescent="0.25">
      <c r="A33" s="4" t="s">
        <v>36</v>
      </c>
      <c r="B33" s="5" t="s">
        <v>35</v>
      </c>
      <c r="C33" s="18" t="s">
        <v>40</v>
      </c>
      <c r="D33" s="19" t="s">
        <v>11</v>
      </c>
      <c r="E33" s="20">
        <v>29000</v>
      </c>
      <c r="F33" s="20">
        <v>900</v>
      </c>
      <c r="G33" s="20">
        <f t="shared" si="0"/>
        <v>26100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</row>
    <row r="34" spans="1:210" s="21" customFormat="1" ht="33.75" customHeight="1" x14ac:dyDescent="0.25">
      <c r="A34" s="4" t="s">
        <v>21</v>
      </c>
      <c r="B34" s="5" t="s">
        <v>35</v>
      </c>
      <c r="C34" s="18" t="s">
        <v>40</v>
      </c>
      <c r="D34" s="19" t="s">
        <v>11</v>
      </c>
      <c r="E34" s="20">
        <v>25000</v>
      </c>
      <c r="F34" s="20">
        <v>24</v>
      </c>
      <c r="G34" s="20">
        <f t="shared" si="0"/>
        <v>600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</row>
    <row r="35" spans="1:210" s="21" customFormat="1" ht="33.75" customHeight="1" x14ac:dyDescent="0.25">
      <c r="A35" s="4" t="s">
        <v>22</v>
      </c>
      <c r="B35" s="5" t="s">
        <v>35</v>
      </c>
      <c r="C35" s="18" t="s">
        <v>40</v>
      </c>
      <c r="D35" s="19" t="s">
        <v>11</v>
      </c>
      <c r="E35" s="20">
        <v>37000</v>
      </c>
      <c r="F35" s="20">
        <v>4</v>
      </c>
      <c r="G35" s="20">
        <f t="shared" si="0"/>
        <v>148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</row>
    <row r="36" spans="1:210" s="21" customFormat="1" ht="33.75" customHeight="1" x14ac:dyDescent="0.25">
      <c r="A36" s="4" t="s">
        <v>23</v>
      </c>
      <c r="B36" s="5" t="s">
        <v>35</v>
      </c>
      <c r="C36" s="18" t="s">
        <v>40</v>
      </c>
      <c r="D36" s="19" t="s">
        <v>11</v>
      </c>
      <c r="E36" s="20">
        <v>90000</v>
      </c>
      <c r="F36" s="20">
        <v>4</v>
      </c>
      <c r="G36" s="20">
        <f t="shared" si="0"/>
        <v>360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</row>
    <row r="37" spans="1:210" s="21" customFormat="1" ht="21.75" customHeight="1" x14ac:dyDescent="0.25">
      <c r="A37" s="4" t="s">
        <v>24</v>
      </c>
      <c r="B37" s="5" t="s">
        <v>37</v>
      </c>
      <c r="C37" s="18" t="s">
        <v>40</v>
      </c>
      <c r="D37" s="19" t="s">
        <v>11</v>
      </c>
      <c r="E37" s="20">
        <v>155000</v>
      </c>
      <c r="F37" s="20">
        <v>636</v>
      </c>
      <c r="G37" s="20">
        <f t="shared" si="0"/>
        <v>98580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</row>
    <row r="38" spans="1:210" s="21" customFormat="1" ht="21.75" customHeight="1" x14ac:dyDescent="0.25">
      <c r="A38" s="4" t="s">
        <v>25</v>
      </c>
      <c r="B38" s="5" t="s">
        <v>38</v>
      </c>
      <c r="C38" s="18" t="s">
        <v>40</v>
      </c>
      <c r="D38" s="19" t="s">
        <v>11</v>
      </c>
      <c r="E38" s="20">
        <v>50000</v>
      </c>
      <c r="F38" s="20">
        <v>334</v>
      </c>
      <c r="G38" s="20">
        <f t="shared" si="0"/>
        <v>16700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</row>
    <row r="39" spans="1:210" s="21" customFormat="1" ht="21.75" customHeight="1" x14ac:dyDescent="0.25">
      <c r="A39" s="4" t="s">
        <v>26</v>
      </c>
      <c r="B39" s="5" t="s">
        <v>37</v>
      </c>
      <c r="C39" s="18" t="s">
        <v>40</v>
      </c>
      <c r="D39" s="19" t="s">
        <v>11</v>
      </c>
      <c r="E39" s="20">
        <v>63000</v>
      </c>
      <c r="F39" s="20">
        <v>300</v>
      </c>
      <c r="G39" s="20">
        <f t="shared" si="0"/>
        <v>18900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</row>
    <row r="40" spans="1:210" s="21" customFormat="1" ht="21.75" customHeight="1" x14ac:dyDescent="0.25">
      <c r="A40" s="6" t="s">
        <v>27</v>
      </c>
      <c r="B40" s="7" t="s">
        <v>37</v>
      </c>
      <c r="C40" s="18" t="s">
        <v>40</v>
      </c>
      <c r="D40" s="19" t="s">
        <v>11</v>
      </c>
      <c r="E40" s="20">
        <v>215000</v>
      </c>
      <c r="F40" s="20">
        <v>440</v>
      </c>
      <c r="G40" s="20">
        <f t="shared" si="0"/>
        <v>94600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</row>
    <row r="41" spans="1:210" s="21" customFormat="1" ht="21.75" customHeight="1" x14ac:dyDescent="0.25">
      <c r="A41" s="4" t="s">
        <v>28</v>
      </c>
      <c r="B41" s="5" t="s">
        <v>37</v>
      </c>
      <c r="C41" s="18" t="s">
        <v>40</v>
      </c>
      <c r="D41" s="19" t="s">
        <v>11</v>
      </c>
      <c r="E41" s="20">
        <v>145000</v>
      </c>
      <c r="F41" s="20">
        <v>830</v>
      </c>
      <c r="G41" s="20">
        <f t="shared" si="0"/>
        <v>120350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</row>
    <row r="42" spans="1:210" s="21" customFormat="1" ht="21.75" customHeight="1" x14ac:dyDescent="0.25">
      <c r="A42" s="4" t="s">
        <v>29</v>
      </c>
      <c r="B42" s="5" t="s">
        <v>37</v>
      </c>
      <c r="C42" s="18" t="s">
        <v>40</v>
      </c>
      <c r="D42" s="19" t="s">
        <v>11</v>
      </c>
      <c r="E42" s="20">
        <v>175000</v>
      </c>
      <c r="F42" s="20">
        <v>66</v>
      </c>
      <c r="G42" s="20">
        <f t="shared" si="0"/>
        <v>11550</v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</row>
    <row r="43" spans="1:210" ht="64.5" customHeight="1" x14ac:dyDescent="0.25">
      <c r="A43" s="28" t="s">
        <v>30</v>
      </c>
      <c r="B43" s="28"/>
      <c r="C43" s="28"/>
      <c r="D43" s="28"/>
      <c r="E43" s="28"/>
      <c r="F43" s="28"/>
      <c r="G43" s="28"/>
      <c r="I43" s="22"/>
    </row>
    <row r="44" spans="1:210" ht="16.5" x14ac:dyDescent="0.25">
      <c r="I44" s="22"/>
    </row>
    <row r="45" spans="1:210" ht="16.5" x14ac:dyDescent="0.25">
      <c r="I45" s="22"/>
    </row>
    <row r="46" spans="1:210" ht="16.5" x14ac:dyDescent="0.25">
      <c r="I46" s="22"/>
    </row>
    <row r="47" spans="1:210" ht="16.5" x14ac:dyDescent="0.25">
      <c r="I47" s="22"/>
    </row>
    <row r="48" spans="1:210" ht="16.5" x14ac:dyDescent="0.25">
      <c r="I48" s="22"/>
    </row>
    <row r="49" spans="9:9" ht="16.5" x14ac:dyDescent="0.25">
      <c r="I49" s="22"/>
    </row>
    <row r="50" spans="9:9" ht="16.5" x14ac:dyDescent="0.25">
      <c r="I50" s="22"/>
    </row>
  </sheetData>
  <mergeCells count="12">
    <mergeCell ref="B8:F8"/>
    <mergeCell ref="B9:F9"/>
    <mergeCell ref="B10:F10"/>
    <mergeCell ref="A43:G43"/>
    <mergeCell ref="F2:G2"/>
    <mergeCell ref="F3:G3"/>
    <mergeCell ref="A5:G5"/>
    <mergeCell ref="A6:A7"/>
    <mergeCell ref="B6:B7"/>
    <mergeCell ref="C6:C7"/>
    <mergeCell ref="D6:D7"/>
    <mergeCell ref="E6:G6"/>
  </mergeCells>
  <pageMargins left="0.17" right="0.16" top="0.39" bottom="0.35" header="0.3" footer="0.16"/>
  <pageSetup paperSize="9" scale="70" firstPageNumber="2" orientation="portrait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12 (2)</vt:lpstr>
      <vt:lpstr>'12 (2)'!Print_Area</vt:lpstr>
      <vt:lpstr>'12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Sasun</dc:creator>
  <cp:lastModifiedBy>Ashot Pirumyan</cp:lastModifiedBy>
  <cp:lastPrinted>2017-12-12T12:24:46Z</cp:lastPrinted>
  <dcterms:created xsi:type="dcterms:W3CDTF">2017-02-24T11:53:22Z</dcterms:created>
  <dcterms:modified xsi:type="dcterms:W3CDTF">2017-12-12T12:24:47Z</dcterms:modified>
</cp:coreProperties>
</file>