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I\Desktop\Mulberry\"/>
    </mc:Choice>
  </mc:AlternateContent>
  <bookViews>
    <workbookView xWindow="0" yWindow="0" windowWidth="28800" windowHeight="12435" firstSheet="1" activeTab="4"/>
  </bookViews>
  <sheets>
    <sheet name="Sep" sheetId="6" state="hidden" r:id="rId1"/>
    <sheet name="Sheet 1" sheetId="1" r:id="rId2"/>
    <sheet name="Sheet2" sheetId="3" state="hidden" r:id="rId3"/>
    <sheet name="Sheet1" sheetId="2" state="hidden" r:id="rId4"/>
    <sheet name="Sum" sheetId="4" r:id="rId5"/>
    <sheet name="Sheet4" sheetId="5" state="hidden" r:id="rId6"/>
    <sheet name="Sheet3" sheetId="7" state="hidden" r:id="rId7"/>
  </sheets>
  <definedNames>
    <definedName name="_xlnm._FilterDatabase" localSheetId="0" hidden="1">Sep!$A$1:$Q$487</definedName>
    <definedName name="_xlnm._FilterDatabase" localSheetId="1" hidden="1">'Sheet 1'!$A$3:$T$469</definedName>
    <definedName name="_xlnm.Print_Titles" localSheetId="1">'Sheet 1'!$2:$3</definedName>
  </definedNames>
  <calcPr calcId="152511"/>
</workbook>
</file>

<file path=xl/calcChain.xml><?xml version="1.0" encoding="utf-8"?>
<calcChain xmlns="http://schemas.openxmlformats.org/spreadsheetml/2006/main">
  <c r="J13" i="1" l="1"/>
  <c r="J14" i="1"/>
  <c r="J29" i="1"/>
  <c r="J30" i="1"/>
  <c r="J31" i="1"/>
  <c r="J32" i="1"/>
  <c r="J33" i="1"/>
  <c r="J34" i="1"/>
  <c r="J35" i="1"/>
  <c r="J36" i="1"/>
  <c r="J37" i="1"/>
  <c r="J38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73" i="1"/>
  <c r="J77" i="1"/>
  <c r="J81" i="1"/>
  <c r="J82" i="1"/>
  <c r="J83" i="1"/>
  <c r="J90" i="1"/>
  <c r="J91" i="1"/>
  <c r="J96" i="1"/>
  <c r="J97" i="1"/>
  <c r="J110" i="1"/>
  <c r="J111" i="1"/>
  <c r="J112" i="1"/>
  <c r="J119" i="1"/>
  <c r="J123" i="1"/>
  <c r="J128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D17" i="4" l="1"/>
  <c r="G2" i="1" l="1"/>
  <c r="F2" i="1"/>
  <c r="P5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" i="1"/>
  <c r="M4" i="1"/>
  <c r="M5" i="1"/>
  <c r="J5" i="1" s="1"/>
  <c r="M6" i="1"/>
  <c r="M7" i="1"/>
  <c r="J7" i="1" s="1"/>
  <c r="M8" i="1"/>
  <c r="M9" i="1"/>
  <c r="J9" i="1" s="1"/>
  <c r="M10" i="1"/>
  <c r="J10" i="1" s="1"/>
  <c r="M11" i="1"/>
  <c r="J11" i="1" s="1"/>
  <c r="M12" i="1"/>
  <c r="M13" i="1"/>
  <c r="N13" i="1" s="1"/>
  <c r="M14" i="1"/>
  <c r="N14" i="1" s="1"/>
  <c r="M15" i="1"/>
  <c r="J15" i="1" s="1"/>
  <c r="M16" i="1"/>
  <c r="M17" i="1"/>
  <c r="J17" i="1" s="1"/>
  <c r="M18" i="1"/>
  <c r="J18" i="1" s="1"/>
  <c r="M19" i="1"/>
  <c r="J19" i="1" s="1"/>
  <c r="M20" i="1"/>
  <c r="M21" i="1"/>
  <c r="J21" i="1" s="1"/>
  <c r="M22" i="1"/>
  <c r="J22" i="1" s="1"/>
  <c r="M23" i="1"/>
  <c r="J23" i="1" s="1"/>
  <c r="M24" i="1"/>
  <c r="M25" i="1"/>
  <c r="J25" i="1" s="1"/>
  <c r="M26" i="1"/>
  <c r="J26" i="1" s="1"/>
  <c r="M27" i="1"/>
  <c r="J27" i="1" s="1"/>
  <c r="M28" i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J39" i="1" s="1"/>
  <c r="M40" i="1"/>
  <c r="M41" i="1"/>
  <c r="J41" i="1" s="1"/>
  <c r="M42" i="1"/>
  <c r="J42" i="1" s="1"/>
  <c r="M43" i="1"/>
  <c r="J43" i="1" s="1"/>
  <c r="M44" i="1"/>
  <c r="M45" i="1"/>
  <c r="J45" i="1" s="1"/>
  <c r="M46" i="1"/>
  <c r="J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  <c r="M54" i="1"/>
  <c r="N54" i="1" s="1"/>
  <c r="M55" i="1"/>
  <c r="N55" i="1" s="1"/>
  <c r="M56" i="1"/>
  <c r="N56" i="1" s="1"/>
  <c r="M57" i="1"/>
  <c r="N57" i="1" s="1"/>
  <c r="M58" i="1"/>
  <c r="N58" i="1" s="1"/>
  <c r="M59" i="1"/>
  <c r="N59" i="1" s="1"/>
  <c r="M60" i="1"/>
  <c r="N60" i="1" s="1"/>
  <c r="M61" i="1"/>
  <c r="J61" i="1" s="1"/>
  <c r="M62" i="1"/>
  <c r="J62" i="1" s="1"/>
  <c r="M63" i="1"/>
  <c r="J63" i="1" s="1"/>
  <c r="M64" i="1"/>
  <c r="M65" i="1"/>
  <c r="J65" i="1" s="1"/>
  <c r="M66" i="1"/>
  <c r="J66" i="1" s="1"/>
  <c r="M67" i="1"/>
  <c r="J67" i="1" s="1"/>
  <c r="M68" i="1"/>
  <c r="M69" i="1"/>
  <c r="J69" i="1" s="1"/>
  <c r="M70" i="1"/>
  <c r="J70" i="1" s="1"/>
  <c r="M71" i="1"/>
  <c r="J71" i="1" s="1"/>
  <c r="M72" i="1"/>
  <c r="M73" i="1"/>
  <c r="N73" i="1" s="1"/>
  <c r="M74" i="1"/>
  <c r="J74" i="1" s="1"/>
  <c r="M75" i="1"/>
  <c r="J75" i="1" s="1"/>
  <c r="M76" i="1"/>
  <c r="M77" i="1"/>
  <c r="N77" i="1" s="1"/>
  <c r="M78" i="1"/>
  <c r="J78" i="1" s="1"/>
  <c r="M79" i="1"/>
  <c r="J79" i="1" s="1"/>
  <c r="M80" i="1"/>
  <c r="M81" i="1"/>
  <c r="N81" i="1" s="1"/>
  <c r="M82" i="1"/>
  <c r="N82" i="1" s="1"/>
  <c r="M83" i="1"/>
  <c r="N83" i="1" s="1"/>
  <c r="M84" i="1"/>
  <c r="M85" i="1"/>
  <c r="J85" i="1" s="1"/>
  <c r="M86" i="1"/>
  <c r="J86" i="1" s="1"/>
  <c r="M87" i="1"/>
  <c r="J87" i="1" s="1"/>
  <c r="M88" i="1"/>
  <c r="M89" i="1"/>
  <c r="J89" i="1" s="1"/>
  <c r="M90" i="1"/>
  <c r="N90" i="1" s="1"/>
  <c r="M91" i="1"/>
  <c r="N91" i="1" s="1"/>
  <c r="M92" i="1"/>
  <c r="M93" i="1"/>
  <c r="J93" i="1" s="1"/>
  <c r="M94" i="1"/>
  <c r="J94" i="1" s="1"/>
  <c r="M95" i="1"/>
  <c r="J95" i="1" s="1"/>
  <c r="M96" i="1"/>
  <c r="N96" i="1" s="1"/>
  <c r="M97" i="1"/>
  <c r="N97" i="1" s="1"/>
  <c r="M98" i="1"/>
  <c r="J98" i="1" s="1"/>
  <c r="M99" i="1"/>
  <c r="J99" i="1" s="1"/>
  <c r="M100" i="1"/>
  <c r="M101" i="1"/>
  <c r="J101" i="1" s="1"/>
  <c r="M102" i="1"/>
  <c r="J102" i="1" s="1"/>
  <c r="M103" i="1"/>
  <c r="J103" i="1" s="1"/>
  <c r="M104" i="1"/>
  <c r="M105" i="1"/>
  <c r="J105" i="1" s="1"/>
  <c r="M106" i="1"/>
  <c r="J106" i="1" s="1"/>
  <c r="M107" i="1"/>
  <c r="J107" i="1" s="1"/>
  <c r="M108" i="1"/>
  <c r="M109" i="1"/>
  <c r="J109" i="1" s="1"/>
  <c r="M110" i="1"/>
  <c r="N110" i="1" s="1"/>
  <c r="M111" i="1"/>
  <c r="N111" i="1" s="1"/>
  <c r="M112" i="1"/>
  <c r="N112" i="1" s="1"/>
  <c r="M113" i="1"/>
  <c r="J113" i="1" s="1"/>
  <c r="M114" i="1"/>
  <c r="J114" i="1" s="1"/>
  <c r="M115" i="1"/>
  <c r="J115" i="1" s="1"/>
  <c r="M116" i="1"/>
  <c r="M117" i="1"/>
  <c r="J117" i="1" s="1"/>
  <c r="M118" i="1"/>
  <c r="J118" i="1" s="1"/>
  <c r="M119" i="1"/>
  <c r="N119" i="1" s="1"/>
  <c r="M120" i="1"/>
  <c r="M121" i="1"/>
  <c r="J121" i="1" s="1"/>
  <c r="M122" i="1"/>
  <c r="J122" i="1" s="1"/>
  <c r="M123" i="1"/>
  <c r="N123" i="1" s="1"/>
  <c r="M124" i="1"/>
  <c r="M125" i="1"/>
  <c r="J125" i="1" s="1"/>
  <c r="M126" i="1"/>
  <c r="J126" i="1" s="1"/>
  <c r="M127" i="1"/>
  <c r="J127" i="1" s="1"/>
  <c r="M128" i="1"/>
  <c r="N128" i="1" s="1"/>
  <c r="M129" i="1"/>
  <c r="J129" i="1" s="1"/>
  <c r="M130" i="1"/>
  <c r="N130" i="1" s="1"/>
  <c r="M131" i="1"/>
  <c r="N131" i="1" s="1"/>
  <c r="M132" i="1"/>
  <c r="N132" i="1" s="1"/>
  <c r="M133" i="1"/>
  <c r="N133" i="1" s="1"/>
  <c r="M134" i="1"/>
  <c r="N134" i="1" s="1"/>
  <c r="M135" i="1"/>
  <c r="N135" i="1" s="1"/>
  <c r="M136" i="1"/>
  <c r="N136" i="1" s="1"/>
  <c r="M137" i="1"/>
  <c r="N137" i="1" s="1"/>
  <c r="M138" i="1"/>
  <c r="N138" i="1" s="1"/>
  <c r="M139" i="1"/>
  <c r="N139" i="1" s="1"/>
  <c r="M140" i="1"/>
  <c r="N140" i="1" s="1"/>
  <c r="M141" i="1"/>
  <c r="N141" i="1" s="1"/>
  <c r="M142" i="1"/>
  <c r="N142" i="1" s="1"/>
  <c r="M143" i="1"/>
  <c r="N143" i="1" s="1"/>
  <c r="M144" i="1"/>
  <c r="N144" i="1" s="1"/>
  <c r="M145" i="1"/>
  <c r="N145" i="1" s="1"/>
  <c r="M146" i="1"/>
  <c r="N146" i="1" s="1"/>
  <c r="M147" i="1"/>
  <c r="N147" i="1" s="1"/>
  <c r="M148" i="1"/>
  <c r="N148" i="1" s="1"/>
  <c r="M149" i="1"/>
  <c r="N149" i="1" s="1"/>
  <c r="M150" i="1"/>
  <c r="N150" i="1" s="1"/>
  <c r="M151" i="1"/>
  <c r="N151" i="1" s="1"/>
  <c r="M152" i="1"/>
  <c r="N152" i="1" s="1"/>
  <c r="M153" i="1"/>
  <c r="N153" i="1" s="1"/>
  <c r="M154" i="1"/>
  <c r="N154" i="1" s="1"/>
  <c r="M155" i="1"/>
  <c r="N155" i="1" s="1"/>
  <c r="M156" i="1"/>
  <c r="N156" i="1" s="1"/>
  <c r="M157" i="1"/>
  <c r="N157" i="1" s="1"/>
  <c r="M158" i="1"/>
  <c r="N158" i="1" s="1"/>
  <c r="M159" i="1"/>
  <c r="N159" i="1" s="1"/>
  <c r="M160" i="1"/>
  <c r="N160" i="1" s="1"/>
  <c r="M161" i="1"/>
  <c r="N161" i="1" s="1"/>
  <c r="M162" i="1"/>
  <c r="N162" i="1" s="1"/>
  <c r="M163" i="1"/>
  <c r="N163" i="1" s="1"/>
  <c r="M164" i="1"/>
  <c r="N164" i="1" s="1"/>
  <c r="M165" i="1"/>
  <c r="N165" i="1" s="1"/>
  <c r="M166" i="1"/>
  <c r="N166" i="1" s="1"/>
  <c r="M167" i="1"/>
  <c r="N167" i="1" s="1"/>
  <c r="M168" i="1"/>
  <c r="N168" i="1" s="1"/>
  <c r="M169" i="1"/>
  <c r="N169" i="1" s="1"/>
  <c r="M170" i="1"/>
  <c r="N170" i="1" s="1"/>
  <c r="M171" i="1"/>
  <c r="N171" i="1" s="1"/>
  <c r="M172" i="1"/>
  <c r="N172" i="1" s="1"/>
  <c r="M173" i="1"/>
  <c r="N173" i="1" s="1"/>
  <c r="M174" i="1"/>
  <c r="N174" i="1" s="1"/>
  <c r="M175" i="1"/>
  <c r="N175" i="1" s="1"/>
  <c r="M176" i="1"/>
  <c r="N176" i="1" s="1"/>
  <c r="M177" i="1"/>
  <c r="N177" i="1" s="1"/>
  <c r="M178" i="1"/>
  <c r="N178" i="1" s="1"/>
  <c r="M179" i="1"/>
  <c r="N179" i="1" s="1"/>
  <c r="M180" i="1"/>
  <c r="N180" i="1" s="1"/>
  <c r="M181" i="1"/>
  <c r="N181" i="1" s="1"/>
  <c r="M182" i="1"/>
  <c r="N182" i="1" s="1"/>
  <c r="M183" i="1"/>
  <c r="N183" i="1" s="1"/>
  <c r="M184" i="1"/>
  <c r="N184" i="1" s="1"/>
  <c r="M185" i="1"/>
  <c r="N185" i="1" s="1"/>
  <c r="M186" i="1"/>
  <c r="N186" i="1" s="1"/>
  <c r="M187" i="1"/>
  <c r="N187" i="1" s="1"/>
  <c r="M188" i="1"/>
  <c r="N188" i="1" s="1"/>
  <c r="M189" i="1"/>
  <c r="N189" i="1" s="1"/>
  <c r="M190" i="1"/>
  <c r="N190" i="1" s="1"/>
  <c r="M191" i="1"/>
  <c r="N191" i="1" s="1"/>
  <c r="M192" i="1"/>
  <c r="N192" i="1" s="1"/>
  <c r="M193" i="1"/>
  <c r="N193" i="1" s="1"/>
  <c r="M194" i="1"/>
  <c r="N194" i="1" s="1"/>
  <c r="M195" i="1"/>
  <c r="N195" i="1" s="1"/>
  <c r="M196" i="1"/>
  <c r="N196" i="1" s="1"/>
  <c r="M197" i="1"/>
  <c r="N197" i="1" s="1"/>
  <c r="M198" i="1"/>
  <c r="N198" i="1" s="1"/>
  <c r="M199" i="1"/>
  <c r="N199" i="1" s="1"/>
  <c r="M200" i="1"/>
  <c r="N200" i="1" s="1"/>
  <c r="M201" i="1"/>
  <c r="N201" i="1" s="1"/>
  <c r="M202" i="1"/>
  <c r="N202" i="1" s="1"/>
  <c r="M203" i="1"/>
  <c r="N203" i="1" s="1"/>
  <c r="M204" i="1"/>
  <c r="N204" i="1" s="1"/>
  <c r="M205" i="1"/>
  <c r="N205" i="1" s="1"/>
  <c r="M206" i="1"/>
  <c r="N206" i="1" s="1"/>
  <c r="M207" i="1"/>
  <c r="N207" i="1" s="1"/>
  <c r="M208" i="1"/>
  <c r="N208" i="1" s="1"/>
  <c r="M209" i="1"/>
  <c r="N209" i="1" s="1"/>
  <c r="M210" i="1"/>
  <c r="N210" i="1" s="1"/>
  <c r="M211" i="1"/>
  <c r="N211" i="1" s="1"/>
  <c r="M212" i="1"/>
  <c r="N212" i="1" s="1"/>
  <c r="M213" i="1"/>
  <c r="N213" i="1" s="1"/>
  <c r="M214" i="1"/>
  <c r="N214" i="1" s="1"/>
  <c r="M215" i="1"/>
  <c r="N215" i="1" s="1"/>
  <c r="M216" i="1"/>
  <c r="N216" i="1" s="1"/>
  <c r="M217" i="1"/>
  <c r="N217" i="1" s="1"/>
  <c r="M218" i="1"/>
  <c r="N218" i="1" s="1"/>
  <c r="M219" i="1"/>
  <c r="N219" i="1" s="1"/>
  <c r="M220" i="1"/>
  <c r="N220" i="1" s="1"/>
  <c r="M221" i="1"/>
  <c r="N221" i="1" s="1"/>
  <c r="M222" i="1"/>
  <c r="N222" i="1" s="1"/>
  <c r="M223" i="1"/>
  <c r="N223" i="1" s="1"/>
  <c r="M224" i="1"/>
  <c r="N224" i="1" s="1"/>
  <c r="M225" i="1"/>
  <c r="N225" i="1" s="1"/>
  <c r="M226" i="1"/>
  <c r="N226" i="1" s="1"/>
  <c r="M227" i="1"/>
  <c r="N227" i="1" s="1"/>
  <c r="M228" i="1"/>
  <c r="N228" i="1" s="1"/>
  <c r="M229" i="1"/>
  <c r="N229" i="1" s="1"/>
  <c r="M230" i="1"/>
  <c r="N230" i="1" s="1"/>
  <c r="M231" i="1"/>
  <c r="N231" i="1" s="1"/>
  <c r="M232" i="1"/>
  <c r="N232" i="1" s="1"/>
  <c r="M233" i="1"/>
  <c r="N233" i="1" s="1"/>
  <c r="M234" i="1"/>
  <c r="N234" i="1" s="1"/>
  <c r="M235" i="1"/>
  <c r="N235" i="1" s="1"/>
  <c r="M236" i="1"/>
  <c r="N236" i="1" s="1"/>
  <c r="M237" i="1"/>
  <c r="N237" i="1" s="1"/>
  <c r="M238" i="1"/>
  <c r="N238" i="1" s="1"/>
  <c r="M239" i="1"/>
  <c r="N239" i="1" s="1"/>
  <c r="M240" i="1"/>
  <c r="N240" i="1" s="1"/>
  <c r="M241" i="1"/>
  <c r="N241" i="1" s="1"/>
  <c r="M242" i="1"/>
  <c r="N242" i="1" s="1"/>
  <c r="M243" i="1"/>
  <c r="N243" i="1" s="1"/>
  <c r="M244" i="1"/>
  <c r="N244" i="1" s="1"/>
  <c r="M245" i="1"/>
  <c r="N245" i="1" s="1"/>
  <c r="M246" i="1"/>
  <c r="N246" i="1" s="1"/>
  <c r="M247" i="1"/>
  <c r="N247" i="1" s="1"/>
  <c r="M248" i="1"/>
  <c r="N248" i="1" s="1"/>
  <c r="M249" i="1"/>
  <c r="N249" i="1" s="1"/>
  <c r="M250" i="1"/>
  <c r="N250" i="1" s="1"/>
  <c r="M251" i="1"/>
  <c r="N251" i="1" s="1"/>
  <c r="M252" i="1"/>
  <c r="N252" i="1" s="1"/>
  <c r="M253" i="1"/>
  <c r="N253" i="1" s="1"/>
  <c r="M254" i="1"/>
  <c r="N254" i="1" s="1"/>
  <c r="M255" i="1"/>
  <c r="N255" i="1" s="1"/>
  <c r="M256" i="1"/>
  <c r="N256" i="1" s="1"/>
  <c r="M257" i="1"/>
  <c r="N257" i="1" s="1"/>
  <c r="M258" i="1"/>
  <c r="N258" i="1" s="1"/>
  <c r="M259" i="1"/>
  <c r="N259" i="1" s="1"/>
  <c r="M260" i="1"/>
  <c r="N260" i="1" s="1"/>
  <c r="M261" i="1"/>
  <c r="N261" i="1" s="1"/>
  <c r="M262" i="1"/>
  <c r="N262" i="1" s="1"/>
  <c r="M263" i="1"/>
  <c r="N263" i="1" s="1"/>
  <c r="M264" i="1"/>
  <c r="N264" i="1" s="1"/>
  <c r="M265" i="1"/>
  <c r="N265" i="1" s="1"/>
  <c r="M266" i="1"/>
  <c r="N266" i="1" s="1"/>
  <c r="M267" i="1"/>
  <c r="N267" i="1" s="1"/>
  <c r="M268" i="1"/>
  <c r="N268" i="1" s="1"/>
  <c r="M269" i="1"/>
  <c r="N269" i="1" s="1"/>
  <c r="M270" i="1"/>
  <c r="N270" i="1" s="1"/>
  <c r="M271" i="1"/>
  <c r="N271" i="1" s="1"/>
  <c r="M272" i="1"/>
  <c r="N272" i="1" s="1"/>
  <c r="M273" i="1"/>
  <c r="N273" i="1" s="1"/>
  <c r="M274" i="1"/>
  <c r="N274" i="1" s="1"/>
  <c r="M275" i="1"/>
  <c r="N275" i="1" s="1"/>
  <c r="M276" i="1"/>
  <c r="N276" i="1" s="1"/>
  <c r="M277" i="1"/>
  <c r="N277" i="1" s="1"/>
  <c r="M278" i="1"/>
  <c r="N278" i="1" s="1"/>
  <c r="M279" i="1"/>
  <c r="N279" i="1" s="1"/>
  <c r="M280" i="1"/>
  <c r="N280" i="1" s="1"/>
  <c r="M281" i="1"/>
  <c r="N281" i="1" s="1"/>
  <c r="M282" i="1"/>
  <c r="N282" i="1" s="1"/>
  <c r="M283" i="1"/>
  <c r="N283" i="1" s="1"/>
  <c r="M284" i="1"/>
  <c r="N284" i="1" s="1"/>
  <c r="M285" i="1"/>
  <c r="N285" i="1" s="1"/>
  <c r="M286" i="1"/>
  <c r="N286" i="1" s="1"/>
  <c r="M287" i="1"/>
  <c r="N287" i="1" s="1"/>
  <c r="M288" i="1"/>
  <c r="N288" i="1" s="1"/>
  <c r="M289" i="1"/>
  <c r="N289" i="1" s="1"/>
  <c r="M290" i="1"/>
  <c r="N290" i="1" s="1"/>
  <c r="M291" i="1"/>
  <c r="N291" i="1" s="1"/>
  <c r="M292" i="1"/>
  <c r="N292" i="1" s="1"/>
  <c r="M293" i="1"/>
  <c r="N293" i="1" s="1"/>
  <c r="M294" i="1"/>
  <c r="N294" i="1" s="1"/>
  <c r="M295" i="1"/>
  <c r="N295" i="1" s="1"/>
  <c r="M296" i="1"/>
  <c r="N296" i="1" s="1"/>
  <c r="M297" i="1"/>
  <c r="N297" i="1" s="1"/>
  <c r="M298" i="1"/>
  <c r="N298" i="1" s="1"/>
  <c r="M299" i="1"/>
  <c r="N299" i="1" s="1"/>
  <c r="M300" i="1"/>
  <c r="N300" i="1" s="1"/>
  <c r="M301" i="1"/>
  <c r="N301" i="1" s="1"/>
  <c r="M302" i="1"/>
  <c r="N302" i="1" s="1"/>
  <c r="M303" i="1"/>
  <c r="N303" i="1" s="1"/>
  <c r="M304" i="1"/>
  <c r="N304" i="1" s="1"/>
  <c r="M305" i="1"/>
  <c r="N305" i="1" s="1"/>
  <c r="M306" i="1"/>
  <c r="N306" i="1" s="1"/>
  <c r="M307" i="1"/>
  <c r="N307" i="1" s="1"/>
  <c r="M308" i="1"/>
  <c r="N308" i="1" s="1"/>
  <c r="M309" i="1"/>
  <c r="N309" i="1" s="1"/>
  <c r="M310" i="1"/>
  <c r="N310" i="1" s="1"/>
  <c r="M311" i="1"/>
  <c r="N311" i="1" s="1"/>
  <c r="M312" i="1"/>
  <c r="N312" i="1" s="1"/>
  <c r="M313" i="1"/>
  <c r="N313" i="1" s="1"/>
  <c r="M314" i="1"/>
  <c r="N314" i="1" s="1"/>
  <c r="M315" i="1"/>
  <c r="N315" i="1" s="1"/>
  <c r="M316" i="1"/>
  <c r="N316" i="1" s="1"/>
  <c r="M317" i="1"/>
  <c r="N317" i="1" s="1"/>
  <c r="M318" i="1"/>
  <c r="N318" i="1" s="1"/>
  <c r="M319" i="1"/>
  <c r="N319" i="1" s="1"/>
  <c r="M320" i="1"/>
  <c r="N320" i="1" s="1"/>
  <c r="M321" i="1"/>
  <c r="N321" i="1" s="1"/>
  <c r="M322" i="1"/>
  <c r="N322" i="1" s="1"/>
  <c r="M323" i="1"/>
  <c r="N323" i="1" s="1"/>
  <c r="M324" i="1"/>
  <c r="N324" i="1" s="1"/>
  <c r="M325" i="1"/>
  <c r="N325" i="1" s="1"/>
  <c r="M326" i="1"/>
  <c r="N326" i="1" s="1"/>
  <c r="M327" i="1"/>
  <c r="N327" i="1" s="1"/>
  <c r="M328" i="1"/>
  <c r="N328" i="1" s="1"/>
  <c r="M329" i="1"/>
  <c r="N329" i="1" s="1"/>
  <c r="M330" i="1"/>
  <c r="N330" i="1" s="1"/>
  <c r="M331" i="1"/>
  <c r="N331" i="1" s="1"/>
  <c r="M332" i="1"/>
  <c r="N332" i="1" s="1"/>
  <c r="M333" i="1"/>
  <c r="N333" i="1" s="1"/>
  <c r="M334" i="1"/>
  <c r="N334" i="1" s="1"/>
  <c r="M335" i="1"/>
  <c r="N335" i="1" s="1"/>
  <c r="M336" i="1"/>
  <c r="N336" i="1" s="1"/>
  <c r="M337" i="1"/>
  <c r="N337" i="1" s="1"/>
  <c r="M338" i="1"/>
  <c r="N338" i="1" s="1"/>
  <c r="M339" i="1"/>
  <c r="N339" i="1" s="1"/>
  <c r="M340" i="1"/>
  <c r="N340" i="1" s="1"/>
  <c r="M341" i="1"/>
  <c r="N341" i="1" s="1"/>
  <c r="M342" i="1"/>
  <c r="N342" i="1" s="1"/>
  <c r="M343" i="1"/>
  <c r="N343" i="1" s="1"/>
  <c r="M344" i="1"/>
  <c r="N344" i="1" s="1"/>
  <c r="M345" i="1"/>
  <c r="N345" i="1" s="1"/>
  <c r="M346" i="1"/>
  <c r="N346" i="1" s="1"/>
  <c r="M347" i="1"/>
  <c r="N347" i="1" s="1"/>
  <c r="M348" i="1"/>
  <c r="N348" i="1" s="1"/>
  <c r="M349" i="1"/>
  <c r="N349" i="1" s="1"/>
  <c r="M350" i="1"/>
  <c r="N350" i="1" s="1"/>
  <c r="M351" i="1"/>
  <c r="N351" i="1" s="1"/>
  <c r="M352" i="1"/>
  <c r="N352" i="1" s="1"/>
  <c r="M353" i="1"/>
  <c r="N353" i="1" s="1"/>
  <c r="M354" i="1"/>
  <c r="N354" i="1" s="1"/>
  <c r="M355" i="1"/>
  <c r="N355" i="1" s="1"/>
  <c r="M356" i="1"/>
  <c r="N356" i="1" s="1"/>
  <c r="M357" i="1"/>
  <c r="N357" i="1" s="1"/>
  <c r="M358" i="1"/>
  <c r="N358" i="1" s="1"/>
  <c r="M359" i="1"/>
  <c r="N359" i="1" s="1"/>
  <c r="M360" i="1"/>
  <c r="N360" i="1" s="1"/>
  <c r="M361" i="1"/>
  <c r="N361" i="1" s="1"/>
  <c r="M362" i="1"/>
  <c r="N362" i="1" s="1"/>
  <c r="M363" i="1"/>
  <c r="N363" i="1" s="1"/>
  <c r="M364" i="1"/>
  <c r="N364" i="1" s="1"/>
  <c r="M365" i="1"/>
  <c r="N365" i="1" s="1"/>
  <c r="M366" i="1"/>
  <c r="N366" i="1" s="1"/>
  <c r="M367" i="1"/>
  <c r="N367" i="1" s="1"/>
  <c r="M368" i="1"/>
  <c r="N368" i="1" s="1"/>
  <c r="M369" i="1"/>
  <c r="N369" i="1" s="1"/>
  <c r="M370" i="1"/>
  <c r="N370" i="1" s="1"/>
  <c r="M371" i="1"/>
  <c r="N371" i="1" s="1"/>
  <c r="M372" i="1"/>
  <c r="N372" i="1" s="1"/>
  <c r="M373" i="1"/>
  <c r="N373" i="1" s="1"/>
  <c r="M374" i="1"/>
  <c r="N374" i="1" s="1"/>
  <c r="M375" i="1"/>
  <c r="N375" i="1" s="1"/>
  <c r="M376" i="1"/>
  <c r="N376" i="1" s="1"/>
  <c r="M377" i="1"/>
  <c r="N377" i="1" s="1"/>
  <c r="M378" i="1"/>
  <c r="N378" i="1" s="1"/>
  <c r="M379" i="1"/>
  <c r="N379" i="1" s="1"/>
  <c r="M380" i="1"/>
  <c r="N380" i="1" s="1"/>
  <c r="M381" i="1"/>
  <c r="N381" i="1" s="1"/>
  <c r="M382" i="1"/>
  <c r="N382" i="1" s="1"/>
  <c r="M383" i="1"/>
  <c r="N383" i="1" s="1"/>
  <c r="M384" i="1"/>
  <c r="N384" i="1" s="1"/>
  <c r="M385" i="1"/>
  <c r="N385" i="1" s="1"/>
  <c r="M386" i="1"/>
  <c r="N386" i="1" s="1"/>
  <c r="M387" i="1"/>
  <c r="N387" i="1" s="1"/>
  <c r="M388" i="1"/>
  <c r="N388" i="1" s="1"/>
  <c r="M389" i="1"/>
  <c r="N389" i="1" s="1"/>
  <c r="M390" i="1"/>
  <c r="N390" i="1" s="1"/>
  <c r="M391" i="1"/>
  <c r="N391" i="1" s="1"/>
  <c r="M392" i="1"/>
  <c r="N392" i="1" s="1"/>
  <c r="M393" i="1"/>
  <c r="N393" i="1" s="1"/>
  <c r="M394" i="1"/>
  <c r="N394" i="1" s="1"/>
  <c r="M395" i="1"/>
  <c r="N395" i="1" s="1"/>
  <c r="M396" i="1"/>
  <c r="N396" i="1" s="1"/>
  <c r="M397" i="1"/>
  <c r="N397" i="1" s="1"/>
  <c r="M398" i="1"/>
  <c r="N398" i="1" s="1"/>
  <c r="M399" i="1"/>
  <c r="N399" i="1" s="1"/>
  <c r="M400" i="1"/>
  <c r="N400" i="1" s="1"/>
  <c r="M401" i="1"/>
  <c r="N401" i="1" s="1"/>
  <c r="M402" i="1"/>
  <c r="N402" i="1" s="1"/>
  <c r="M403" i="1"/>
  <c r="N403" i="1" s="1"/>
  <c r="M404" i="1"/>
  <c r="N404" i="1" s="1"/>
  <c r="M405" i="1"/>
  <c r="N405" i="1" s="1"/>
  <c r="M406" i="1"/>
  <c r="N406" i="1" s="1"/>
  <c r="M407" i="1"/>
  <c r="N407" i="1" s="1"/>
  <c r="M408" i="1"/>
  <c r="N408" i="1" s="1"/>
  <c r="M409" i="1"/>
  <c r="N409" i="1" s="1"/>
  <c r="M410" i="1"/>
  <c r="N410" i="1" s="1"/>
  <c r="M411" i="1"/>
  <c r="N411" i="1" s="1"/>
  <c r="M412" i="1"/>
  <c r="N412" i="1" s="1"/>
  <c r="M413" i="1"/>
  <c r="N413" i="1" s="1"/>
  <c r="M414" i="1"/>
  <c r="N414" i="1" s="1"/>
  <c r="M415" i="1"/>
  <c r="N415" i="1" s="1"/>
  <c r="M416" i="1"/>
  <c r="N416" i="1" s="1"/>
  <c r="M417" i="1"/>
  <c r="N417" i="1" s="1"/>
  <c r="M418" i="1"/>
  <c r="N418" i="1" s="1"/>
  <c r="M419" i="1"/>
  <c r="N419" i="1" s="1"/>
  <c r="M420" i="1"/>
  <c r="N420" i="1" s="1"/>
  <c r="M421" i="1"/>
  <c r="N421" i="1" s="1"/>
  <c r="M422" i="1"/>
  <c r="N422" i="1" s="1"/>
  <c r="M423" i="1"/>
  <c r="N423" i="1" s="1"/>
  <c r="M424" i="1"/>
  <c r="N424" i="1" s="1"/>
  <c r="M425" i="1"/>
  <c r="N425" i="1" s="1"/>
  <c r="M426" i="1"/>
  <c r="N426" i="1" s="1"/>
  <c r="M427" i="1"/>
  <c r="N427" i="1" s="1"/>
  <c r="M428" i="1"/>
  <c r="M429" i="1"/>
  <c r="J429" i="1" s="1"/>
  <c r="M430" i="1"/>
  <c r="J430" i="1" s="1"/>
  <c r="M431" i="1"/>
  <c r="J431" i="1" s="1"/>
  <c r="M432" i="1"/>
  <c r="M433" i="1"/>
  <c r="J433" i="1" s="1"/>
  <c r="M434" i="1"/>
  <c r="J434" i="1" s="1"/>
  <c r="M435" i="1"/>
  <c r="J435" i="1" s="1"/>
  <c r="M436" i="1"/>
  <c r="M437" i="1"/>
  <c r="J437" i="1" s="1"/>
  <c r="M438" i="1"/>
  <c r="J438" i="1" s="1"/>
  <c r="M439" i="1"/>
  <c r="J439" i="1" s="1"/>
  <c r="M440" i="1"/>
  <c r="M441" i="1"/>
  <c r="J441" i="1" s="1"/>
  <c r="M442" i="1"/>
  <c r="J442" i="1" s="1"/>
  <c r="M443" i="1"/>
  <c r="J443" i="1" s="1"/>
  <c r="M444" i="1"/>
  <c r="M445" i="1"/>
  <c r="J445" i="1" s="1"/>
  <c r="M446" i="1"/>
  <c r="J446" i="1" s="1"/>
  <c r="M447" i="1"/>
  <c r="J447" i="1" s="1"/>
  <c r="M448" i="1"/>
  <c r="M449" i="1"/>
  <c r="J449" i="1" s="1"/>
  <c r="M450" i="1"/>
  <c r="J450" i="1" s="1"/>
  <c r="M451" i="1"/>
  <c r="J451" i="1" s="1"/>
  <c r="M452" i="1"/>
  <c r="M453" i="1"/>
  <c r="J453" i="1" s="1"/>
  <c r="M454" i="1"/>
  <c r="J454" i="1" s="1"/>
  <c r="M455" i="1"/>
  <c r="J455" i="1" s="1"/>
  <c r="M456" i="1"/>
  <c r="M457" i="1"/>
  <c r="J457" i="1" s="1"/>
  <c r="M458" i="1"/>
  <c r="J458" i="1" s="1"/>
  <c r="M459" i="1"/>
  <c r="J459" i="1" s="1"/>
  <c r="M460" i="1"/>
  <c r="M461" i="1"/>
  <c r="J461" i="1" s="1"/>
  <c r="M462" i="1"/>
  <c r="J462" i="1" s="1"/>
  <c r="M463" i="1"/>
  <c r="J463" i="1" s="1"/>
  <c r="M464" i="1"/>
  <c r="M465" i="1"/>
  <c r="J465" i="1" s="1"/>
  <c r="M466" i="1"/>
  <c r="J466" i="1" s="1"/>
  <c r="M467" i="1"/>
  <c r="J467" i="1" s="1"/>
  <c r="M468" i="1"/>
  <c r="M469" i="1"/>
  <c r="J469" i="1" s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" i="1"/>
  <c r="L4" i="1" s="1"/>
  <c r="H5" i="1"/>
  <c r="I5" i="1" s="1"/>
  <c r="H6" i="1"/>
  <c r="I6" i="1" s="1"/>
  <c r="H7" i="1"/>
  <c r="I7" i="1" s="1"/>
  <c r="H8" i="1"/>
  <c r="I8" i="1" s="1"/>
  <c r="H9" i="1"/>
  <c r="I9" i="1" s="1"/>
  <c r="H10" i="1"/>
  <c r="I10" i="1" s="1"/>
  <c r="H11" i="1"/>
  <c r="I11" i="1" s="1"/>
  <c r="H12" i="1"/>
  <c r="I12" i="1" s="1"/>
  <c r="H13" i="1"/>
  <c r="I13" i="1" s="1"/>
  <c r="O13" i="1" s="1"/>
  <c r="Q13" i="1" s="1"/>
  <c r="H14" i="1"/>
  <c r="I14" i="1" s="1"/>
  <c r="O14" i="1" s="1"/>
  <c r="Q14" i="1" s="1"/>
  <c r="H15" i="1"/>
  <c r="I15" i="1" s="1"/>
  <c r="H16" i="1"/>
  <c r="I16" i="1" s="1"/>
  <c r="H17" i="1"/>
  <c r="I17" i="1" s="1"/>
  <c r="H18" i="1"/>
  <c r="I18" i="1" s="1"/>
  <c r="H19" i="1"/>
  <c r="I19" i="1" s="1"/>
  <c r="H20" i="1"/>
  <c r="I20" i="1" s="1"/>
  <c r="H21" i="1"/>
  <c r="I21" i="1" s="1"/>
  <c r="H22" i="1"/>
  <c r="I22" i="1" s="1"/>
  <c r="H23" i="1"/>
  <c r="I23" i="1" s="1"/>
  <c r="H24" i="1"/>
  <c r="I24" i="1" s="1"/>
  <c r="H25" i="1"/>
  <c r="I25" i="1" s="1"/>
  <c r="H26" i="1"/>
  <c r="I26" i="1" s="1"/>
  <c r="H27" i="1"/>
  <c r="I27" i="1" s="1"/>
  <c r="H28" i="1"/>
  <c r="I28" i="1" s="1"/>
  <c r="H29" i="1"/>
  <c r="I29" i="1" s="1"/>
  <c r="O29" i="1" s="1"/>
  <c r="Q29" i="1" s="1"/>
  <c r="H30" i="1"/>
  <c r="I30" i="1" s="1"/>
  <c r="O30" i="1" s="1"/>
  <c r="Q30" i="1" s="1"/>
  <c r="H31" i="1"/>
  <c r="I31" i="1" s="1"/>
  <c r="O31" i="1" s="1"/>
  <c r="Q31" i="1" s="1"/>
  <c r="H32" i="1"/>
  <c r="I32" i="1" s="1"/>
  <c r="O32" i="1" s="1"/>
  <c r="Q32" i="1" s="1"/>
  <c r="H33" i="1"/>
  <c r="I33" i="1" s="1"/>
  <c r="O33" i="1" s="1"/>
  <c r="Q33" i="1" s="1"/>
  <c r="H34" i="1"/>
  <c r="I34" i="1" s="1"/>
  <c r="O34" i="1" s="1"/>
  <c r="Q34" i="1" s="1"/>
  <c r="H35" i="1"/>
  <c r="I35" i="1" s="1"/>
  <c r="O35" i="1" s="1"/>
  <c r="Q35" i="1" s="1"/>
  <c r="H36" i="1"/>
  <c r="I36" i="1" s="1"/>
  <c r="O36" i="1" s="1"/>
  <c r="Q36" i="1" s="1"/>
  <c r="H37" i="1"/>
  <c r="I37" i="1" s="1"/>
  <c r="O37" i="1" s="1"/>
  <c r="Q37" i="1" s="1"/>
  <c r="H38" i="1"/>
  <c r="I38" i="1" s="1"/>
  <c r="O38" i="1" s="1"/>
  <c r="Q38" i="1" s="1"/>
  <c r="H39" i="1"/>
  <c r="I39" i="1" s="1"/>
  <c r="H40" i="1"/>
  <c r="I40" i="1" s="1"/>
  <c r="H41" i="1"/>
  <c r="I41" i="1" s="1"/>
  <c r="H42" i="1"/>
  <c r="I42" i="1" s="1"/>
  <c r="H43" i="1"/>
  <c r="I43" i="1" s="1"/>
  <c r="H44" i="1"/>
  <c r="I44" i="1" s="1"/>
  <c r="H45" i="1"/>
  <c r="I45" i="1" s="1"/>
  <c r="H46" i="1"/>
  <c r="I46" i="1" s="1"/>
  <c r="H47" i="1"/>
  <c r="I47" i="1" s="1"/>
  <c r="O47" i="1" s="1"/>
  <c r="Q47" i="1" s="1"/>
  <c r="H48" i="1"/>
  <c r="I48" i="1" s="1"/>
  <c r="O48" i="1" s="1"/>
  <c r="Q48" i="1" s="1"/>
  <c r="H49" i="1"/>
  <c r="I49" i="1" s="1"/>
  <c r="O49" i="1" s="1"/>
  <c r="Q49" i="1" s="1"/>
  <c r="H50" i="1"/>
  <c r="I50" i="1" s="1"/>
  <c r="O50" i="1" s="1"/>
  <c r="Q50" i="1" s="1"/>
  <c r="H51" i="1"/>
  <c r="I51" i="1" s="1"/>
  <c r="O51" i="1" s="1"/>
  <c r="Q51" i="1" s="1"/>
  <c r="H52" i="1"/>
  <c r="I52" i="1" s="1"/>
  <c r="O52" i="1" s="1"/>
  <c r="Q52" i="1" s="1"/>
  <c r="H53" i="1"/>
  <c r="I53" i="1" s="1"/>
  <c r="O53" i="1" s="1"/>
  <c r="Q53" i="1" s="1"/>
  <c r="H54" i="1"/>
  <c r="I54" i="1" s="1"/>
  <c r="O54" i="1" s="1"/>
  <c r="Q54" i="1" s="1"/>
  <c r="H55" i="1"/>
  <c r="I55" i="1" s="1"/>
  <c r="O55" i="1" s="1"/>
  <c r="Q55" i="1" s="1"/>
  <c r="H56" i="1"/>
  <c r="I56" i="1" s="1"/>
  <c r="O56" i="1" s="1"/>
  <c r="Q56" i="1" s="1"/>
  <c r="H57" i="1"/>
  <c r="I57" i="1" s="1"/>
  <c r="O57" i="1" s="1"/>
  <c r="Q57" i="1" s="1"/>
  <c r="H58" i="1"/>
  <c r="I58" i="1" s="1"/>
  <c r="O58" i="1" s="1"/>
  <c r="Q58" i="1" s="1"/>
  <c r="H59" i="1"/>
  <c r="I59" i="1" s="1"/>
  <c r="O59" i="1" s="1"/>
  <c r="Q59" i="1" s="1"/>
  <c r="H60" i="1"/>
  <c r="I60" i="1" s="1"/>
  <c r="O60" i="1" s="1"/>
  <c r="Q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O73" i="1" s="1"/>
  <c r="Q73" i="1" s="1"/>
  <c r="H74" i="1"/>
  <c r="I74" i="1" s="1"/>
  <c r="H75" i="1"/>
  <c r="I75" i="1" s="1"/>
  <c r="H76" i="1"/>
  <c r="I76" i="1" s="1"/>
  <c r="H77" i="1"/>
  <c r="I77" i="1" s="1"/>
  <c r="O77" i="1" s="1"/>
  <c r="Q77" i="1" s="1"/>
  <c r="H78" i="1"/>
  <c r="I78" i="1" s="1"/>
  <c r="H79" i="1"/>
  <c r="I79" i="1" s="1"/>
  <c r="H80" i="1"/>
  <c r="I80" i="1" s="1"/>
  <c r="H81" i="1"/>
  <c r="I81" i="1" s="1"/>
  <c r="O81" i="1" s="1"/>
  <c r="Q81" i="1" s="1"/>
  <c r="H82" i="1"/>
  <c r="I82" i="1" s="1"/>
  <c r="O82" i="1" s="1"/>
  <c r="Q82" i="1" s="1"/>
  <c r="H83" i="1"/>
  <c r="I83" i="1" s="1"/>
  <c r="O83" i="1" s="1"/>
  <c r="Q83" i="1" s="1"/>
  <c r="H84" i="1"/>
  <c r="I84" i="1" s="1"/>
  <c r="H85" i="1"/>
  <c r="I85" i="1" s="1"/>
  <c r="H86" i="1"/>
  <c r="I86" i="1" s="1"/>
  <c r="H87" i="1"/>
  <c r="I87" i="1" s="1"/>
  <c r="H88" i="1"/>
  <c r="I88" i="1" s="1"/>
  <c r="H89" i="1"/>
  <c r="I89" i="1" s="1"/>
  <c r="H90" i="1"/>
  <c r="I90" i="1" s="1"/>
  <c r="O90" i="1" s="1"/>
  <c r="Q90" i="1" s="1"/>
  <c r="H91" i="1"/>
  <c r="I91" i="1" s="1"/>
  <c r="O91" i="1" s="1"/>
  <c r="Q91" i="1" s="1"/>
  <c r="H92" i="1"/>
  <c r="I92" i="1" s="1"/>
  <c r="H93" i="1"/>
  <c r="I93" i="1" s="1"/>
  <c r="H94" i="1"/>
  <c r="I94" i="1" s="1"/>
  <c r="H95" i="1"/>
  <c r="I95" i="1" s="1"/>
  <c r="H96" i="1"/>
  <c r="I96" i="1" s="1"/>
  <c r="O96" i="1" s="1"/>
  <c r="Q96" i="1" s="1"/>
  <c r="H97" i="1"/>
  <c r="I97" i="1" s="1"/>
  <c r="O97" i="1" s="1"/>
  <c r="Q97" i="1" s="1"/>
  <c r="H98" i="1"/>
  <c r="I98" i="1" s="1"/>
  <c r="H99" i="1"/>
  <c r="I99" i="1" s="1"/>
  <c r="H100" i="1"/>
  <c r="I100" i="1" s="1"/>
  <c r="H101" i="1"/>
  <c r="I101" i="1" s="1"/>
  <c r="H102" i="1"/>
  <c r="I102" i="1" s="1"/>
  <c r="H103" i="1"/>
  <c r="I103" i="1" s="1"/>
  <c r="H104" i="1"/>
  <c r="I104" i="1" s="1"/>
  <c r="H105" i="1"/>
  <c r="I105" i="1" s="1"/>
  <c r="H106" i="1"/>
  <c r="I106" i="1" s="1"/>
  <c r="H107" i="1"/>
  <c r="I107" i="1" s="1"/>
  <c r="H108" i="1"/>
  <c r="I108" i="1" s="1"/>
  <c r="H109" i="1"/>
  <c r="I109" i="1" s="1"/>
  <c r="H110" i="1"/>
  <c r="I110" i="1" s="1"/>
  <c r="O110" i="1" s="1"/>
  <c r="Q110" i="1" s="1"/>
  <c r="H111" i="1"/>
  <c r="I111" i="1" s="1"/>
  <c r="O111" i="1" s="1"/>
  <c r="Q111" i="1" s="1"/>
  <c r="H112" i="1"/>
  <c r="I112" i="1" s="1"/>
  <c r="O112" i="1" s="1"/>
  <c r="Q112" i="1" s="1"/>
  <c r="H113" i="1"/>
  <c r="I113" i="1" s="1"/>
  <c r="H114" i="1"/>
  <c r="I114" i="1" s="1"/>
  <c r="H115" i="1"/>
  <c r="I115" i="1" s="1"/>
  <c r="H116" i="1"/>
  <c r="I116" i="1" s="1"/>
  <c r="H117" i="1"/>
  <c r="I117" i="1" s="1"/>
  <c r="H118" i="1"/>
  <c r="I118" i="1" s="1"/>
  <c r="H119" i="1"/>
  <c r="I119" i="1" s="1"/>
  <c r="O119" i="1" s="1"/>
  <c r="Q119" i="1" s="1"/>
  <c r="H120" i="1"/>
  <c r="I120" i="1" s="1"/>
  <c r="H121" i="1"/>
  <c r="I121" i="1" s="1"/>
  <c r="H122" i="1"/>
  <c r="I122" i="1" s="1"/>
  <c r="H123" i="1"/>
  <c r="I123" i="1" s="1"/>
  <c r="O123" i="1" s="1"/>
  <c r="Q123" i="1" s="1"/>
  <c r="H124" i="1"/>
  <c r="I124" i="1" s="1"/>
  <c r="H125" i="1"/>
  <c r="I125" i="1" s="1"/>
  <c r="H126" i="1"/>
  <c r="I126" i="1" s="1"/>
  <c r="H127" i="1"/>
  <c r="I127" i="1" s="1"/>
  <c r="H128" i="1"/>
  <c r="I128" i="1" s="1"/>
  <c r="O128" i="1" s="1"/>
  <c r="Q128" i="1" s="1"/>
  <c r="H129" i="1"/>
  <c r="I129" i="1" s="1"/>
  <c r="H130" i="1"/>
  <c r="I130" i="1" s="1"/>
  <c r="O130" i="1" s="1"/>
  <c r="Q130" i="1" s="1"/>
  <c r="H131" i="1"/>
  <c r="I131" i="1" s="1"/>
  <c r="O131" i="1" s="1"/>
  <c r="Q131" i="1" s="1"/>
  <c r="H132" i="1"/>
  <c r="I132" i="1" s="1"/>
  <c r="O132" i="1" s="1"/>
  <c r="Q132" i="1" s="1"/>
  <c r="H133" i="1"/>
  <c r="I133" i="1" s="1"/>
  <c r="O133" i="1" s="1"/>
  <c r="Q133" i="1" s="1"/>
  <c r="H134" i="1"/>
  <c r="I134" i="1" s="1"/>
  <c r="O134" i="1" s="1"/>
  <c r="Q134" i="1" s="1"/>
  <c r="H135" i="1"/>
  <c r="I135" i="1" s="1"/>
  <c r="O135" i="1" s="1"/>
  <c r="Q135" i="1" s="1"/>
  <c r="H136" i="1"/>
  <c r="I136" i="1" s="1"/>
  <c r="O136" i="1" s="1"/>
  <c r="Q136" i="1" s="1"/>
  <c r="H137" i="1"/>
  <c r="I137" i="1" s="1"/>
  <c r="O137" i="1" s="1"/>
  <c r="Q137" i="1" s="1"/>
  <c r="H138" i="1"/>
  <c r="I138" i="1" s="1"/>
  <c r="O138" i="1" s="1"/>
  <c r="Q138" i="1" s="1"/>
  <c r="H139" i="1"/>
  <c r="I139" i="1" s="1"/>
  <c r="O139" i="1" s="1"/>
  <c r="Q139" i="1" s="1"/>
  <c r="H140" i="1"/>
  <c r="I140" i="1" s="1"/>
  <c r="O140" i="1" s="1"/>
  <c r="Q140" i="1" s="1"/>
  <c r="H141" i="1"/>
  <c r="I141" i="1" s="1"/>
  <c r="O141" i="1" s="1"/>
  <c r="Q141" i="1" s="1"/>
  <c r="H142" i="1"/>
  <c r="I142" i="1" s="1"/>
  <c r="O142" i="1" s="1"/>
  <c r="Q142" i="1" s="1"/>
  <c r="H143" i="1"/>
  <c r="I143" i="1" s="1"/>
  <c r="O143" i="1" s="1"/>
  <c r="Q143" i="1" s="1"/>
  <c r="H144" i="1"/>
  <c r="I144" i="1" s="1"/>
  <c r="O144" i="1" s="1"/>
  <c r="Q144" i="1" s="1"/>
  <c r="H145" i="1"/>
  <c r="I145" i="1" s="1"/>
  <c r="O145" i="1" s="1"/>
  <c r="Q145" i="1" s="1"/>
  <c r="H146" i="1"/>
  <c r="I146" i="1" s="1"/>
  <c r="O146" i="1" s="1"/>
  <c r="Q146" i="1" s="1"/>
  <c r="H147" i="1"/>
  <c r="I147" i="1" s="1"/>
  <c r="O147" i="1" s="1"/>
  <c r="Q147" i="1" s="1"/>
  <c r="H148" i="1"/>
  <c r="I148" i="1" s="1"/>
  <c r="O148" i="1" s="1"/>
  <c r="Q148" i="1" s="1"/>
  <c r="H149" i="1"/>
  <c r="I149" i="1" s="1"/>
  <c r="O149" i="1" s="1"/>
  <c r="Q149" i="1" s="1"/>
  <c r="H150" i="1"/>
  <c r="I150" i="1" s="1"/>
  <c r="O150" i="1" s="1"/>
  <c r="Q150" i="1" s="1"/>
  <c r="H151" i="1"/>
  <c r="I151" i="1" s="1"/>
  <c r="O151" i="1" s="1"/>
  <c r="Q151" i="1" s="1"/>
  <c r="H152" i="1"/>
  <c r="I152" i="1" s="1"/>
  <c r="O152" i="1" s="1"/>
  <c r="Q152" i="1" s="1"/>
  <c r="H153" i="1"/>
  <c r="I153" i="1" s="1"/>
  <c r="O153" i="1" s="1"/>
  <c r="Q153" i="1" s="1"/>
  <c r="H154" i="1"/>
  <c r="I154" i="1" s="1"/>
  <c r="O154" i="1" s="1"/>
  <c r="Q154" i="1" s="1"/>
  <c r="H155" i="1"/>
  <c r="I155" i="1" s="1"/>
  <c r="O155" i="1" s="1"/>
  <c r="Q155" i="1" s="1"/>
  <c r="H156" i="1"/>
  <c r="I156" i="1" s="1"/>
  <c r="O156" i="1" s="1"/>
  <c r="Q156" i="1" s="1"/>
  <c r="H157" i="1"/>
  <c r="I157" i="1" s="1"/>
  <c r="O157" i="1" s="1"/>
  <c r="Q157" i="1" s="1"/>
  <c r="H158" i="1"/>
  <c r="I158" i="1" s="1"/>
  <c r="O158" i="1" s="1"/>
  <c r="Q158" i="1" s="1"/>
  <c r="H159" i="1"/>
  <c r="I159" i="1" s="1"/>
  <c r="O159" i="1" s="1"/>
  <c r="Q159" i="1" s="1"/>
  <c r="H160" i="1"/>
  <c r="I160" i="1" s="1"/>
  <c r="O160" i="1" s="1"/>
  <c r="Q160" i="1" s="1"/>
  <c r="H161" i="1"/>
  <c r="I161" i="1" s="1"/>
  <c r="O161" i="1" s="1"/>
  <c r="Q161" i="1" s="1"/>
  <c r="H162" i="1"/>
  <c r="I162" i="1" s="1"/>
  <c r="O162" i="1" s="1"/>
  <c r="Q162" i="1" s="1"/>
  <c r="H163" i="1"/>
  <c r="I163" i="1" s="1"/>
  <c r="O163" i="1" s="1"/>
  <c r="Q163" i="1" s="1"/>
  <c r="H164" i="1"/>
  <c r="I164" i="1" s="1"/>
  <c r="O164" i="1" s="1"/>
  <c r="Q164" i="1" s="1"/>
  <c r="H165" i="1"/>
  <c r="I165" i="1" s="1"/>
  <c r="O165" i="1" s="1"/>
  <c r="Q165" i="1" s="1"/>
  <c r="H166" i="1"/>
  <c r="I166" i="1" s="1"/>
  <c r="O166" i="1" s="1"/>
  <c r="Q166" i="1" s="1"/>
  <c r="H167" i="1"/>
  <c r="I167" i="1" s="1"/>
  <c r="O167" i="1" s="1"/>
  <c r="Q167" i="1" s="1"/>
  <c r="H168" i="1"/>
  <c r="I168" i="1" s="1"/>
  <c r="O168" i="1" s="1"/>
  <c r="Q168" i="1" s="1"/>
  <c r="H169" i="1"/>
  <c r="I169" i="1" s="1"/>
  <c r="O169" i="1" s="1"/>
  <c r="Q169" i="1" s="1"/>
  <c r="H170" i="1"/>
  <c r="I170" i="1" s="1"/>
  <c r="O170" i="1" s="1"/>
  <c r="Q170" i="1" s="1"/>
  <c r="H171" i="1"/>
  <c r="I171" i="1" s="1"/>
  <c r="O171" i="1" s="1"/>
  <c r="Q171" i="1" s="1"/>
  <c r="H172" i="1"/>
  <c r="I172" i="1" s="1"/>
  <c r="O172" i="1" s="1"/>
  <c r="Q172" i="1" s="1"/>
  <c r="H173" i="1"/>
  <c r="I173" i="1" s="1"/>
  <c r="O173" i="1" s="1"/>
  <c r="Q173" i="1" s="1"/>
  <c r="H174" i="1"/>
  <c r="I174" i="1" s="1"/>
  <c r="O174" i="1" s="1"/>
  <c r="Q174" i="1" s="1"/>
  <c r="H175" i="1"/>
  <c r="I175" i="1" s="1"/>
  <c r="O175" i="1" s="1"/>
  <c r="Q175" i="1" s="1"/>
  <c r="H176" i="1"/>
  <c r="I176" i="1" s="1"/>
  <c r="O176" i="1" s="1"/>
  <c r="Q176" i="1" s="1"/>
  <c r="H177" i="1"/>
  <c r="I177" i="1" s="1"/>
  <c r="O177" i="1" s="1"/>
  <c r="Q177" i="1" s="1"/>
  <c r="H178" i="1"/>
  <c r="I178" i="1" s="1"/>
  <c r="O178" i="1" s="1"/>
  <c r="Q178" i="1" s="1"/>
  <c r="H179" i="1"/>
  <c r="I179" i="1" s="1"/>
  <c r="O179" i="1" s="1"/>
  <c r="Q179" i="1" s="1"/>
  <c r="H180" i="1"/>
  <c r="I180" i="1" s="1"/>
  <c r="O180" i="1" s="1"/>
  <c r="Q180" i="1" s="1"/>
  <c r="H181" i="1"/>
  <c r="I181" i="1" s="1"/>
  <c r="O181" i="1" s="1"/>
  <c r="Q181" i="1" s="1"/>
  <c r="H182" i="1"/>
  <c r="I182" i="1" s="1"/>
  <c r="O182" i="1" s="1"/>
  <c r="Q182" i="1" s="1"/>
  <c r="H183" i="1"/>
  <c r="I183" i="1" s="1"/>
  <c r="O183" i="1" s="1"/>
  <c r="Q183" i="1" s="1"/>
  <c r="H184" i="1"/>
  <c r="I184" i="1" s="1"/>
  <c r="O184" i="1" s="1"/>
  <c r="Q184" i="1" s="1"/>
  <c r="H185" i="1"/>
  <c r="I185" i="1" s="1"/>
  <c r="O185" i="1" s="1"/>
  <c r="Q185" i="1" s="1"/>
  <c r="H186" i="1"/>
  <c r="I186" i="1" s="1"/>
  <c r="O186" i="1" s="1"/>
  <c r="Q186" i="1" s="1"/>
  <c r="H187" i="1"/>
  <c r="I187" i="1" s="1"/>
  <c r="O187" i="1" s="1"/>
  <c r="Q187" i="1" s="1"/>
  <c r="H188" i="1"/>
  <c r="I188" i="1" s="1"/>
  <c r="O188" i="1" s="1"/>
  <c r="Q188" i="1" s="1"/>
  <c r="H189" i="1"/>
  <c r="I189" i="1" s="1"/>
  <c r="O189" i="1" s="1"/>
  <c r="Q189" i="1" s="1"/>
  <c r="H190" i="1"/>
  <c r="I190" i="1" s="1"/>
  <c r="O190" i="1" s="1"/>
  <c r="Q190" i="1" s="1"/>
  <c r="H191" i="1"/>
  <c r="I191" i="1" s="1"/>
  <c r="O191" i="1" s="1"/>
  <c r="Q191" i="1" s="1"/>
  <c r="H192" i="1"/>
  <c r="I192" i="1" s="1"/>
  <c r="O192" i="1" s="1"/>
  <c r="Q192" i="1" s="1"/>
  <c r="H193" i="1"/>
  <c r="I193" i="1" s="1"/>
  <c r="O193" i="1" s="1"/>
  <c r="Q193" i="1" s="1"/>
  <c r="H194" i="1"/>
  <c r="I194" i="1" s="1"/>
  <c r="O194" i="1" s="1"/>
  <c r="Q194" i="1" s="1"/>
  <c r="H195" i="1"/>
  <c r="I195" i="1" s="1"/>
  <c r="O195" i="1" s="1"/>
  <c r="Q195" i="1" s="1"/>
  <c r="H196" i="1"/>
  <c r="I196" i="1" s="1"/>
  <c r="O196" i="1" s="1"/>
  <c r="Q196" i="1" s="1"/>
  <c r="H197" i="1"/>
  <c r="I197" i="1" s="1"/>
  <c r="O197" i="1" s="1"/>
  <c r="Q197" i="1" s="1"/>
  <c r="H198" i="1"/>
  <c r="I198" i="1" s="1"/>
  <c r="O198" i="1" s="1"/>
  <c r="Q198" i="1" s="1"/>
  <c r="H199" i="1"/>
  <c r="I199" i="1" s="1"/>
  <c r="O199" i="1" s="1"/>
  <c r="Q199" i="1" s="1"/>
  <c r="H200" i="1"/>
  <c r="I200" i="1" s="1"/>
  <c r="O200" i="1" s="1"/>
  <c r="Q200" i="1" s="1"/>
  <c r="H201" i="1"/>
  <c r="I201" i="1" s="1"/>
  <c r="O201" i="1" s="1"/>
  <c r="Q201" i="1" s="1"/>
  <c r="H202" i="1"/>
  <c r="I202" i="1" s="1"/>
  <c r="O202" i="1" s="1"/>
  <c r="Q202" i="1" s="1"/>
  <c r="H203" i="1"/>
  <c r="I203" i="1" s="1"/>
  <c r="O203" i="1" s="1"/>
  <c r="Q203" i="1" s="1"/>
  <c r="H204" i="1"/>
  <c r="I204" i="1" s="1"/>
  <c r="O204" i="1" s="1"/>
  <c r="Q204" i="1" s="1"/>
  <c r="H205" i="1"/>
  <c r="I205" i="1" s="1"/>
  <c r="O205" i="1" s="1"/>
  <c r="Q205" i="1" s="1"/>
  <c r="H206" i="1"/>
  <c r="I206" i="1" s="1"/>
  <c r="O206" i="1" s="1"/>
  <c r="Q206" i="1" s="1"/>
  <c r="H207" i="1"/>
  <c r="I207" i="1" s="1"/>
  <c r="O207" i="1" s="1"/>
  <c r="Q207" i="1" s="1"/>
  <c r="H208" i="1"/>
  <c r="I208" i="1" s="1"/>
  <c r="O208" i="1" s="1"/>
  <c r="Q208" i="1" s="1"/>
  <c r="H209" i="1"/>
  <c r="I209" i="1" s="1"/>
  <c r="O209" i="1" s="1"/>
  <c r="Q209" i="1" s="1"/>
  <c r="H210" i="1"/>
  <c r="I210" i="1" s="1"/>
  <c r="O210" i="1" s="1"/>
  <c r="Q210" i="1" s="1"/>
  <c r="H211" i="1"/>
  <c r="I211" i="1" s="1"/>
  <c r="O211" i="1" s="1"/>
  <c r="Q211" i="1" s="1"/>
  <c r="H212" i="1"/>
  <c r="I212" i="1" s="1"/>
  <c r="O212" i="1" s="1"/>
  <c r="Q212" i="1" s="1"/>
  <c r="H213" i="1"/>
  <c r="I213" i="1" s="1"/>
  <c r="O213" i="1" s="1"/>
  <c r="Q213" i="1" s="1"/>
  <c r="H214" i="1"/>
  <c r="I214" i="1" s="1"/>
  <c r="O214" i="1" s="1"/>
  <c r="Q214" i="1" s="1"/>
  <c r="H215" i="1"/>
  <c r="I215" i="1" s="1"/>
  <c r="O215" i="1" s="1"/>
  <c r="Q215" i="1" s="1"/>
  <c r="H216" i="1"/>
  <c r="I216" i="1" s="1"/>
  <c r="O216" i="1" s="1"/>
  <c r="Q216" i="1" s="1"/>
  <c r="H217" i="1"/>
  <c r="I217" i="1" s="1"/>
  <c r="O217" i="1" s="1"/>
  <c r="Q217" i="1" s="1"/>
  <c r="H218" i="1"/>
  <c r="I218" i="1" s="1"/>
  <c r="O218" i="1" s="1"/>
  <c r="Q218" i="1" s="1"/>
  <c r="H219" i="1"/>
  <c r="I219" i="1" s="1"/>
  <c r="O219" i="1" s="1"/>
  <c r="Q219" i="1" s="1"/>
  <c r="H220" i="1"/>
  <c r="I220" i="1" s="1"/>
  <c r="O220" i="1" s="1"/>
  <c r="Q220" i="1" s="1"/>
  <c r="H221" i="1"/>
  <c r="I221" i="1" s="1"/>
  <c r="O221" i="1" s="1"/>
  <c r="Q221" i="1" s="1"/>
  <c r="H222" i="1"/>
  <c r="I222" i="1" s="1"/>
  <c r="O222" i="1" s="1"/>
  <c r="Q222" i="1" s="1"/>
  <c r="H223" i="1"/>
  <c r="I223" i="1" s="1"/>
  <c r="O223" i="1" s="1"/>
  <c r="Q223" i="1" s="1"/>
  <c r="H224" i="1"/>
  <c r="I224" i="1" s="1"/>
  <c r="O224" i="1" s="1"/>
  <c r="Q224" i="1" s="1"/>
  <c r="H225" i="1"/>
  <c r="I225" i="1" s="1"/>
  <c r="O225" i="1" s="1"/>
  <c r="Q225" i="1" s="1"/>
  <c r="H226" i="1"/>
  <c r="I226" i="1" s="1"/>
  <c r="O226" i="1" s="1"/>
  <c r="Q226" i="1" s="1"/>
  <c r="H227" i="1"/>
  <c r="I227" i="1" s="1"/>
  <c r="O227" i="1" s="1"/>
  <c r="Q227" i="1" s="1"/>
  <c r="H228" i="1"/>
  <c r="I228" i="1" s="1"/>
  <c r="O228" i="1" s="1"/>
  <c r="Q228" i="1" s="1"/>
  <c r="H229" i="1"/>
  <c r="I229" i="1" s="1"/>
  <c r="O229" i="1" s="1"/>
  <c r="Q229" i="1" s="1"/>
  <c r="H230" i="1"/>
  <c r="I230" i="1" s="1"/>
  <c r="O230" i="1" s="1"/>
  <c r="Q230" i="1" s="1"/>
  <c r="H231" i="1"/>
  <c r="I231" i="1" s="1"/>
  <c r="O231" i="1" s="1"/>
  <c r="Q231" i="1" s="1"/>
  <c r="H232" i="1"/>
  <c r="I232" i="1" s="1"/>
  <c r="O232" i="1" s="1"/>
  <c r="Q232" i="1" s="1"/>
  <c r="H233" i="1"/>
  <c r="I233" i="1" s="1"/>
  <c r="O233" i="1" s="1"/>
  <c r="Q233" i="1" s="1"/>
  <c r="H234" i="1"/>
  <c r="I234" i="1" s="1"/>
  <c r="O234" i="1" s="1"/>
  <c r="Q234" i="1" s="1"/>
  <c r="H235" i="1"/>
  <c r="I235" i="1" s="1"/>
  <c r="O235" i="1" s="1"/>
  <c r="Q235" i="1" s="1"/>
  <c r="H236" i="1"/>
  <c r="I236" i="1" s="1"/>
  <c r="O236" i="1" s="1"/>
  <c r="Q236" i="1" s="1"/>
  <c r="H237" i="1"/>
  <c r="I237" i="1" s="1"/>
  <c r="O237" i="1" s="1"/>
  <c r="Q237" i="1" s="1"/>
  <c r="H238" i="1"/>
  <c r="I238" i="1" s="1"/>
  <c r="O238" i="1" s="1"/>
  <c r="Q238" i="1" s="1"/>
  <c r="H239" i="1"/>
  <c r="I239" i="1" s="1"/>
  <c r="O239" i="1" s="1"/>
  <c r="Q239" i="1" s="1"/>
  <c r="H240" i="1"/>
  <c r="I240" i="1" s="1"/>
  <c r="O240" i="1" s="1"/>
  <c r="Q240" i="1" s="1"/>
  <c r="H241" i="1"/>
  <c r="I241" i="1" s="1"/>
  <c r="O241" i="1" s="1"/>
  <c r="Q241" i="1" s="1"/>
  <c r="H242" i="1"/>
  <c r="I242" i="1" s="1"/>
  <c r="O242" i="1" s="1"/>
  <c r="Q242" i="1" s="1"/>
  <c r="H243" i="1"/>
  <c r="I243" i="1" s="1"/>
  <c r="O243" i="1" s="1"/>
  <c r="Q243" i="1" s="1"/>
  <c r="H244" i="1"/>
  <c r="I244" i="1" s="1"/>
  <c r="O244" i="1" s="1"/>
  <c r="Q244" i="1" s="1"/>
  <c r="H245" i="1"/>
  <c r="I245" i="1" s="1"/>
  <c r="O245" i="1" s="1"/>
  <c r="Q245" i="1" s="1"/>
  <c r="H246" i="1"/>
  <c r="I246" i="1" s="1"/>
  <c r="O246" i="1" s="1"/>
  <c r="Q246" i="1" s="1"/>
  <c r="H247" i="1"/>
  <c r="I247" i="1" s="1"/>
  <c r="O247" i="1" s="1"/>
  <c r="Q247" i="1" s="1"/>
  <c r="H248" i="1"/>
  <c r="I248" i="1" s="1"/>
  <c r="O248" i="1" s="1"/>
  <c r="Q248" i="1" s="1"/>
  <c r="H249" i="1"/>
  <c r="I249" i="1" s="1"/>
  <c r="O249" i="1" s="1"/>
  <c r="Q249" i="1" s="1"/>
  <c r="H250" i="1"/>
  <c r="I250" i="1" s="1"/>
  <c r="O250" i="1" s="1"/>
  <c r="Q250" i="1" s="1"/>
  <c r="H251" i="1"/>
  <c r="I251" i="1" s="1"/>
  <c r="O251" i="1" s="1"/>
  <c r="Q251" i="1" s="1"/>
  <c r="H252" i="1"/>
  <c r="I252" i="1" s="1"/>
  <c r="O252" i="1" s="1"/>
  <c r="Q252" i="1" s="1"/>
  <c r="H253" i="1"/>
  <c r="I253" i="1" s="1"/>
  <c r="O253" i="1" s="1"/>
  <c r="Q253" i="1" s="1"/>
  <c r="H254" i="1"/>
  <c r="I254" i="1" s="1"/>
  <c r="O254" i="1" s="1"/>
  <c r="Q254" i="1" s="1"/>
  <c r="H255" i="1"/>
  <c r="I255" i="1" s="1"/>
  <c r="O255" i="1" s="1"/>
  <c r="Q255" i="1" s="1"/>
  <c r="H256" i="1"/>
  <c r="I256" i="1" s="1"/>
  <c r="O256" i="1" s="1"/>
  <c r="Q256" i="1" s="1"/>
  <c r="H257" i="1"/>
  <c r="I257" i="1" s="1"/>
  <c r="O257" i="1" s="1"/>
  <c r="Q257" i="1" s="1"/>
  <c r="H258" i="1"/>
  <c r="I258" i="1" s="1"/>
  <c r="O258" i="1" s="1"/>
  <c r="Q258" i="1" s="1"/>
  <c r="H259" i="1"/>
  <c r="I259" i="1" s="1"/>
  <c r="O259" i="1" s="1"/>
  <c r="Q259" i="1" s="1"/>
  <c r="H260" i="1"/>
  <c r="I260" i="1" s="1"/>
  <c r="O260" i="1" s="1"/>
  <c r="Q260" i="1" s="1"/>
  <c r="H261" i="1"/>
  <c r="I261" i="1" s="1"/>
  <c r="O261" i="1" s="1"/>
  <c r="Q261" i="1" s="1"/>
  <c r="H262" i="1"/>
  <c r="I262" i="1" s="1"/>
  <c r="O262" i="1" s="1"/>
  <c r="Q262" i="1" s="1"/>
  <c r="H263" i="1"/>
  <c r="I263" i="1" s="1"/>
  <c r="O263" i="1" s="1"/>
  <c r="Q263" i="1" s="1"/>
  <c r="H264" i="1"/>
  <c r="I264" i="1" s="1"/>
  <c r="O264" i="1" s="1"/>
  <c r="Q264" i="1" s="1"/>
  <c r="H265" i="1"/>
  <c r="I265" i="1" s="1"/>
  <c r="O265" i="1" s="1"/>
  <c r="Q265" i="1" s="1"/>
  <c r="H266" i="1"/>
  <c r="I266" i="1" s="1"/>
  <c r="O266" i="1" s="1"/>
  <c r="Q266" i="1" s="1"/>
  <c r="H267" i="1"/>
  <c r="I267" i="1" s="1"/>
  <c r="O267" i="1" s="1"/>
  <c r="Q267" i="1" s="1"/>
  <c r="H268" i="1"/>
  <c r="I268" i="1" s="1"/>
  <c r="O268" i="1" s="1"/>
  <c r="Q268" i="1" s="1"/>
  <c r="H269" i="1"/>
  <c r="I269" i="1" s="1"/>
  <c r="O269" i="1" s="1"/>
  <c r="Q269" i="1" s="1"/>
  <c r="H270" i="1"/>
  <c r="I270" i="1" s="1"/>
  <c r="O270" i="1" s="1"/>
  <c r="Q270" i="1" s="1"/>
  <c r="H271" i="1"/>
  <c r="I271" i="1" s="1"/>
  <c r="O271" i="1" s="1"/>
  <c r="Q271" i="1" s="1"/>
  <c r="H272" i="1"/>
  <c r="I272" i="1" s="1"/>
  <c r="O272" i="1" s="1"/>
  <c r="Q272" i="1" s="1"/>
  <c r="H273" i="1"/>
  <c r="I273" i="1" s="1"/>
  <c r="O273" i="1" s="1"/>
  <c r="Q273" i="1" s="1"/>
  <c r="H274" i="1"/>
  <c r="I274" i="1" s="1"/>
  <c r="O274" i="1" s="1"/>
  <c r="Q274" i="1" s="1"/>
  <c r="H275" i="1"/>
  <c r="I275" i="1" s="1"/>
  <c r="O275" i="1" s="1"/>
  <c r="Q275" i="1" s="1"/>
  <c r="H276" i="1"/>
  <c r="I276" i="1" s="1"/>
  <c r="O276" i="1" s="1"/>
  <c r="Q276" i="1" s="1"/>
  <c r="H277" i="1"/>
  <c r="I277" i="1" s="1"/>
  <c r="O277" i="1" s="1"/>
  <c r="Q277" i="1" s="1"/>
  <c r="H278" i="1"/>
  <c r="I278" i="1" s="1"/>
  <c r="O278" i="1" s="1"/>
  <c r="Q278" i="1" s="1"/>
  <c r="H279" i="1"/>
  <c r="I279" i="1" s="1"/>
  <c r="O279" i="1" s="1"/>
  <c r="Q279" i="1" s="1"/>
  <c r="H280" i="1"/>
  <c r="I280" i="1" s="1"/>
  <c r="O280" i="1" s="1"/>
  <c r="Q280" i="1" s="1"/>
  <c r="H281" i="1"/>
  <c r="I281" i="1" s="1"/>
  <c r="O281" i="1" s="1"/>
  <c r="Q281" i="1" s="1"/>
  <c r="H282" i="1"/>
  <c r="I282" i="1" s="1"/>
  <c r="O282" i="1" s="1"/>
  <c r="Q282" i="1" s="1"/>
  <c r="H283" i="1"/>
  <c r="I283" i="1" s="1"/>
  <c r="O283" i="1" s="1"/>
  <c r="Q283" i="1" s="1"/>
  <c r="H284" i="1"/>
  <c r="I284" i="1" s="1"/>
  <c r="O284" i="1" s="1"/>
  <c r="Q284" i="1" s="1"/>
  <c r="H285" i="1"/>
  <c r="I285" i="1" s="1"/>
  <c r="O285" i="1" s="1"/>
  <c r="Q285" i="1" s="1"/>
  <c r="H286" i="1"/>
  <c r="I286" i="1" s="1"/>
  <c r="O286" i="1" s="1"/>
  <c r="Q286" i="1" s="1"/>
  <c r="H287" i="1"/>
  <c r="I287" i="1" s="1"/>
  <c r="O287" i="1" s="1"/>
  <c r="Q287" i="1" s="1"/>
  <c r="H288" i="1"/>
  <c r="I288" i="1" s="1"/>
  <c r="O288" i="1" s="1"/>
  <c r="Q288" i="1" s="1"/>
  <c r="H289" i="1"/>
  <c r="I289" i="1" s="1"/>
  <c r="O289" i="1" s="1"/>
  <c r="Q289" i="1" s="1"/>
  <c r="H290" i="1"/>
  <c r="I290" i="1" s="1"/>
  <c r="O290" i="1" s="1"/>
  <c r="Q290" i="1" s="1"/>
  <c r="H291" i="1"/>
  <c r="I291" i="1" s="1"/>
  <c r="O291" i="1" s="1"/>
  <c r="Q291" i="1" s="1"/>
  <c r="H292" i="1"/>
  <c r="I292" i="1" s="1"/>
  <c r="O292" i="1" s="1"/>
  <c r="Q292" i="1" s="1"/>
  <c r="H293" i="1"/>
  <c r="I293" i="1" s="1"/>
  <c r="O293" i="1" s="1"/>
  <c r="Q293" i="1" s="1"/>
  <c r="H294" i="1"/>
  <c r="I294" i="1" s="1"/>
  <c r="O294" i="1" s="1"/>
  <c r="Q294" i="1" s="1"/>
  <c r="H295" i="1"/>
  <c r="I295" i="1" s="1"/>
  <c r="O295" i="1" s="1"/>
  <c r="Q295" i="1" s="1"/>
  <c r="H296" i="1"/>
  <c r="I296" i="1" s="1"/>
  <c r="O296" i="1" s="1"/>
  <c r="Q296" i="1" s="1"/>
  <c r="H297" i="1"/>
  <c r="I297" i="1" s="1"/>
  <c r="O297" i="1" s="1"/>
  <c r="Q297" i="1" s="1"/>
  <c r="H298" i="1"/>
  <c r="I298" i="1" s="1"/>
  <c r="O298" i="1" s="1"/>
  <c r="Q298" i="1" s="1"/>
  <c r="H299" i="1"/>
  <c r="I299" i="1" s="1"/>
  <c r="O299" i="1" s="1"/>
  <c r="Q299" i="1" s="1"/>
  <c r="H300" i="1"/>
  <c r="I300" i="1" s="1"/>
  <c r="O300" i="1" s="1"/>
  <c r="Q300" i="1" s="1"/>
  <c r="H301" i="1"/>
  <c r="I301" i="1" s="1"/>
  <c r="O301" i="1" s="1"/>
  <c r="Q301" i="1" s="1"/>
  <c r="H302" i="1"/>
  <c r="I302" i="1" s="1"/>
  <c r="O302" i="1" s="1"/>
  <c r="Q302" i="1" s="1"/>
  <c r="H303" i="1"/>
  <c r="I303" i="1" s="1"/>
  <c r="O303" i="1" s="1"/>
  <c r="Q303" i="1" s="1"/>
  <c r="H304" i="1"/>
  <c r="I304" i="1" s="1"/>
  <c r="O304" i="1" s="1"/>
  <c r="Q304" i="1" s="1"/>
  <c r="H305" i="1"/>
  <c r="I305" i="1" s="1"/>
  <c r="O305" i="1" s="1"/>
  <c r="Q305" i="1" s="1"/>
  <c r="H306" i="1"/>
  <c r="I306" i="1" s="1"/>
  <c r="O306" i="1" s="1"/>
  <c r="Q306" i="1" s="1"/>
  <c r="H307" i="1"/>
  <c r="I307" i="1" s="1"/>
  <c r="O307" i="1" s="1"/>
  <c r="Q307" i="1" s="1"/>
  <c r="H308" i="1"/>
  <c r="I308" i="1" s="1"/>
  <c r="O308" i="1" s="1"/>
  <c r="Q308" i="1" s="1"/>
  <c r="H309" i="1"/>
  <c r="I309" i="1" s="1"/>
  <c r="O309" i="1" s="1"/>
  <c r="Q309" i="1" s="1"/>
  <c r="H310" i="1"/>
  <c r="I310" i="1" s="1"/>
  <c r="O310" i="1" s="1"/>
  <c r="Q310" i="1" s="1"/>
  <c r="H311" i="1"/>
  <c r="I311" i="1" s="1"/>
  <c r="O311" i="1" s="1"/>
  <c r="Q311" i="1" s="1"/>
  <c r="H312" i="1"/>
  <c r="I312" i="1" s="1"/>
  <c r="O312" i="1" s="1"/>
  <c r="Q312" i="1" s="1"/>
  <c r="H313" i="1"/>
  <c r="I313" i="1" s="1"/>
  <c r="O313" i="1" s="1"/>
  <c r="Q313" i="1" s="1"/>
  <c r="H314" i="1"/>
  <c r="I314" i="1" s="1"/>
  <c r="O314" i="1" s="1"/>
  <c r="Q314" i="1" s="1"/>
  <c r="H315" i="1"/>
  <c r="I315" i="1" s="1"/>
  <c r="O315" i="1" s="1"/>
  <c r="Q315" i="1" s="1"/>
  <c r="H316" i="1"/>
  <c r="I316" i="1" s="1"/>
  <c r="O316" i="1" s="1"/>
  <c r="Q316" i="1" s="1"/>
  <c r="H317" i="1"/>
  <c r="I317" i="1" s="1"/>
  <c r="O317" i="1" s="1"/>
  <c r="Q317" i="1" s="1"/>
  <c r="H318" i="1"/>
  <c r="I318" i="1" s="1"/>
  <c r="O318" i="1" s="1"/>
  <c r="Q318" i="1" s="1"/>
  <c r="H319" i="1"/>
  <c r="I319" i="1" s="1"/>
  <c r="O319" i="1" s="1"/>
  <c r="Q319" i="1" s="1"/>
  <c r="H320" i="1"/>
  <c r="I320" i="1" s="1"/>
  <c r="O320" i="1" s="1"/>
  <c r="Q320" i="1" s="1"/>
  <c r="H321" i="1"/>
  <c r="I321" i="1" s="1"/>
  <c r="O321" i="1" s="1"/>
  <c r="Q321" i="1" s="1"/>
  <c r="H322" i="1"/>
  <c r="I322" i="1" s="1"/>
  <c r="O322" i="1" s="1"/>
  <c r="Q322" i="1" s="1"/>
  <c r="H323" i="1"/>
  <c r="I323" i="1" s="1"/>
  <c r="O323" i="1" s="1"/>
  <c r="Q323" i="1" s="1"/>
  <c r="H324" i="1"/>
  <c r="I324" i="1" s="1"/>
  <c r="O324" i="1" s="1"/>
  <c r="Q324" i="1" s="1"/>
  <c r="H325" i="1"/>
  <c r="I325" i="1" s="1"/>
  <c r="O325" i="1" s="1"/>
  <c r="Q325" i="1" s="1"/>
  <c r="H326" i="1"/>
  <c r="I326" i="1" s="1"/>
  <c r="O326" i="1" s="1"/>
  <c r="Q326" i="1" s="1"/>
  <c r="H327" i="1"/>
  <c r="I327" i="1" s="1"/>
  <c r="O327" i="1" s="1"/>
  <c r="Q327" i="1" s="1"/>
  <c r="H328" i="1"/>
  <c r="I328" i="1" s="1"/>
  <c r="O328" i="1" s="1"/>
  <c r="Q328" i="1" s="1"/>
  <c r="H329" i="1"/>
  <c r="I329" i="1" s="1"/>
  <c r="O329" i="1" s="1"/>
  <c r="Q329" i="1" s="1"/>
  <c r="H330" i="1"/>
  <c r="I330" i="1" s="1"/>
  <c r="O330" i="1" s="1"/>
  <c r="Q330" i="1" s="1"/>
  <c r="H331" i="1"/>
  <c r="I331" i="1" s="1"/>
  <c r="O331" i="1" s="1"/>
  <c r="Q331" i="1" s="1"/>
  <c r="H332" i="1"/>
  <c r="I332" i="1" s="1"/>
  <c r="O332" i="1" s="1"/>
  <c r="Q332" i="1" s="1"/>
  <c r="H333" i="1"/>
  <c r="I333" i="1" s="1"/>
  <c r="O333" i="1" s="1"/>
  <c r="Q333" i="1" s="1"/>
  <c r="H334" i="1"/>
  <c r="I334" i="1" s="1"/>
  <c r="O334" i="1" s="1"/>
  <c r="Q334" i="1" s="1"/>
  <c r="H335" i="1"/>
  <c r="I335" i="1" s="1"/>
  <c r="O335" i="1" s="1"/>
  <c r="Q335" i="1" s="1"/>
  <c r="H336" i="1"/>
  <c r="I336" i="1" s="1"/>
  <c r="O336" i="1" s="1"/>
  <c r="Q336" i="1" s="1"/>
  <c r="H337" i="1"/>
  <c r="I337" i="1" s="1"/>
  <c r="O337" i="1" s="1"/>
  <c r="Q337" i="1" s="1"/>
  <c r="H338" i="1"/>
  <c r="I338" i="1" s="1"/>
  <c r="O338" i="1" s="1"/>
  <c r="Q338" i="1" s="1"/>
  <c r="H339" i="1"/>
  <c r="I339" i="1" s="1"/>
  <c r="O339" i="1" s="1"/>
  <c r="Q339" i="1" s="1"/>
  <c r="H340" i="1"/>
  <c r="I340" i="1" s="1"/>
  <c r="O340" i="1" s="1"/>
  <c r="Q340" i="1" s="1"/>
  <c r="H341" i="1"/>
  <c r="I341" i="1" s="1"/>
  <c r="O341" i="1" s="1"/>
  <c r="Q341" i="1" s="1"/>
  <c r="H342" i="1"/>
  <c r="I342" i="1" s="1"/>
  <c r="O342" i="1" s="1"/>
  <c r="Q342" i="1" s="1"/>
  <c r="H343" i="1"/>
  <c r="I343" i="1" s="1"/>
  <c r="O343" i="1" s="1"/>
  <c r="Q343" i="1" s="1"/>
  <c r="H344" i="1"/>
  <c r="I344" i="1" s="1"/>
  <c r="O344" i="1" s="1"/>
  <c r="Q344" i="1" s="1"/>
  <c r="H345" i="1"/>
  <c r="I345" i="1" s="1"/>
  <c r="O345" i="1" s="1"/>
  <c r="Q345" i="1" s="1"/>
  <c r="H346" i="1"/>
  <c r="I346" i="1" s="1"/>
  <c r="O346" i="1" s="1"/>
  <c r="Q346" i="1" s="1"/>
  <c r="H347" i="1"/>
  <c r="I347" i="1" s="1"/>
  <c r="O347" i="1" s="1"/>
  <c r="Q347" i="1" s="1"/>
  <c r="H348" i="1"/>
  <c r="I348" i="1" s="1"/>
  <c r="O348" i="1" s="1"/>
  <c r="Q348" i="1" s="1"/>
  <c r="H349" i="1"/>
  <c r="I349" i="1" s="1"/>
  <c r="O349" i="1" s="1"/>
  <c r="Q349" i="1" s="1"/>
  <c r="H350" i="1"/>
  <c r="I350" i="1" s="1"/>
  <c r="H351" i="1"/>
  <c r="I351" i="1" s="1"/>
  <c r="O351" i="1" s="1"/>
  <c r="Q351" i="1" s="1"/>
  <c r="H352" i="1"/>
  <c r="I352" i="1" s="1"/>
  <c r="O352" i="1" s="1"/>
  <c r="Q352" i="1" s="1"/>
  <c r="H353" i="1"/>
  <c r="I353" i="1" s="1"/>
  <c r="O353" i="1" s="1"/>
  <c r="Q353" i="1" s="1"/>
  <c r="H354" i="1"/>
  <c r="I354" i="1" s="1"/>
  <c r="O354" i="1" s="1"/>
  <c r="Q354" i="1" s="1"/>
  <c r="H355" i="1"/>
  <c r="I355" i="1" s="1"/>
  <c r="O355" i="1" s="1"/>
  <c r="Q355" i="1" s="1"/>
  <c r="H356" i="1"/>
  <c r="I356" i="1" s="1"/>
  <c r="O356" i="1" s="1"/>
  <c r="Q356" i="1" s="1"/>
  <c r="H357" i="1"/>
  <c r="I357" i="1" s="1"/>
  <c r="O357" i="1" s="1"/>
  <c r="Q357" i="1" s="1"/>
  <c r="H358" i="1"/>
  <c r="I358" i="1" s="1"/>
  <c r="H359" i="1"/>
  <c r="I359" i="1" s="1"/>
  <c r="O359" i="1" s="1"/>
  <c r="Q359" i="1" s="1"/>
  <c r="H360" i="1"/>
  <c r="I360" i="1" s="1"/>
  <c r="O360" i="1" s="1"/>
  <c r="Q360" i="1" s="1"/>
  <c r="H361" i="1"/>
  <c r="I361" i="1" s="1"/>
  <c r="O361" i="1" s="1"/>
  <c r="Q361" i="1" s="1"/>
  <c r="H362" i="1"/>
  <c r="I362" i="1" s="1"/>
  <c r="O362" i="1" s="1"/>
  <c r="Q362" i="1" s="1"/>
  <c r="H363" i="1"/>
  <c r="I363" i="1" s="1"/>
  <c r="O363" i="1" s="1"/>
  <c r="Q363" i="1" s="1"/>
  <c r="H364" i="1"/>
  <c r="I364" i="1" s="1"/>
  <c r="O364" i="1" s="1"/>
  <c r="Q364" i="1" s="1"/>
  <c r="H365" i="1"/>
  <c r="I365" i="1" s="1"/>
  <c r="O365" i="1" s="1"/>
  <c r="Q365" i="1" s="1"/>
  <c r="H366" i="1"/>
  <c r="I366" i="1" s="1"/>
  <c r="O366" i="1" s="1"/>
  <c r="Q366" i="1" s="1"/>
  <c r="H367" i="1"/>
  <c r="I367" i="1" s="1"/>
  <c r="O367" i="1" s="1"/>
  <c r="Q367" i="1" s="1"/>
  <c r="H368" i="1"/>
  <c r="I368" i="1" s="1"/>
  <c r="O368" i="1" s="1"/>
  <c r="Q368" i="1" s="1"/>
  <c r="H369" i="1"/>
  <c r="I369" i="1" s="1"/>
  <c r="O369" i="1" s="1"/>
  <c r="Q369" i="1" s="1"/>
  <c r="H370" i="1"/>
  <c r="I370" i="1" s="1"/>
  <c r="O370" i="1" s="1"/>
  <c r="Q370" i="1" s="1"/>
  <c r="H371" i="1"/>
  <c r="I371" i="1" s="1"/>
  <c r="O371" i="1" s="1"/>
  <c r="Q371" i="1" s="1"/>
  <c r="H372" i="1"/>
  <c r="I372" i="1" s="1"/>
  <c r="O372" i="1" s="1"/>
  <c r="Q372" i="1" s="1"/>
  <c r="H373" i="1"/>
  <c r="I373" i="1" s="1"/>
  <c r="O373" i="1" s="1"/>
  <c r="Q373" i="1" s="1"/>
  <c r="H374" i="1"/>
  <c r="I374" i="1" s="1"/>
  <c r="O374" i="1" s="1"/>
  <c r="Q374" i="1" s="1"/>
  <c r="H375" i="1"/>
  <c r="I375" i="1" s="1"/>
  <c r="O375" i="1" s="1"/>
  <c r="Q375" i="1" s="1"/>
  <c r="H376" i="1"/>
  <c r="I376" i="1" s="1"/>
  <c r="O376" i="1" s="1"/>
  <c r="Q376" i="1" s="1"/>
  <c r="H377" i="1"/>
  <c r="I377" i="1" s="1"/>
  <c r="O377" i="1" s="1"/>
  <c r="Q377" i="1" s="1"/>
  <c r="H378" i="1"/>
  <c r="I378" i="1" s="1"/>
  <c r="O378" i="1" s="1"/>
  <c r="Q378" i="1" s="1"/>
  <c r="H379" i="1"/>
  <c r="I379" i="1" s="1"/>
  <c r="O379" i="1" s="1"/>
  <c r="Q379" i="1" s="1"/>
  <c r="H380" i="1"/>
  <c r="I380" i="1" s="1"/>
  <c r="O380" i="1" s="1"/>
  <c r="Q380" i="1" s="1"/>
  <c r="H381" i="1"/>
  <c r="I381" i="1" s="1"/>
  <c r="O381" i="1" s="1"/>
  <c r="Q381" i="1" s="1"/>
  <c r="H382" i="1"/>
  <c r="I382" i="1" s="1"/>
  <c r="H383" i="1"/>
  <c r="I383" i="1" s="1"/>
  <c r="O383" i="1" s="1"/>
  <c r="Q383" i="1" s="1"/>
  <c r="H384" i="1"/>
  <c r="I384" i="1" s="1"/>
  <c r="O384" i="1" s="1"/>
  <c r="Q384" i="1" s="1"/>
  <c r="H385" i="1"/>
  <c r="I385" i="1" s="1"/>
  <c r="O385" i="1" s="1"/>
  <c r="Q385" i="1" s="1"/>
  <c r="H386" i="1"/>
  <c r="I386" i="1" s="1"/>
  <c r="O386" i="1" s="1"/>
  <c r="Q386" i="1" s="1"/>
  <c r="H387" i="1"/>
  <c r="I387" i="1" s="1"/>
  <c r="O387" i="1" s="1"/>
  <c r="Q387" i="1" s="1"/>
  <c r="H388" i="1"/>
  <c r="I388" i="1" s="1"/>
  <c r="O388" i="1" s="1"/>
  <c r="Q388" i="1" s="1"/>
  <c r="H389" i="1"/>
  <c r="I389" i="1" s="1"/>
  <c r="O389" i="1" s="1"/>
  <c r="Q389" i="1" s="1"/>
  <c r="H390" i="1"/>
  <c r="I390" i="1" s="1"/>
  <c r="H391" i="1"/>
  <c r="I391" i="1" s="1"/>
  <c r="O391" i="1" s="1"/>
  <c r="Q391" i="1" s="1"/>
  <c r="H392" i="1"/>
  <c r="I392" i="1" s="1"/>
  <c r="O392" i="1" s="1"/>
  <c r="Q392" i="1" s="1"/>
  <c r="H393" i="1"/>
  <c r="I393" i="1" s="1"/>
  <c r="O393" i="1" s="1"/>
  <c r="Q393" i="1" s="1"/>
  <c r="H394" i="1"/>
  <c r="I394" i="1" s="1"/>
  <c r="O394" i="1" s="1"/>
  <c r="Q394" i="1" s="1"/>
  <c r="H395" i="1"/>
  <c r="I395" i="1" s="1"/>
  <c r="O395" i="1" s="1"/>
  <c r="Q395" i="1" s="1"/>
  <c r="H396" i="1"/>
  <c r="I396" i="1" s="1"/>
  <c r="O396" i="1" s="1"/>
  <c r="Q396" i="1" s="1"/>
  <c r="H397" i="1"/>
  <c r="I397" i="1" s="1"/>
  <c r="O397" i="1" s="1"/>
  <c r="Q397" i="1" s="1"/>
  <c r="H398" i="1"/>
  <c r="I398" i="1" s="1"/>
  <c r="O398" i="1" s="1"/>
  <c r="Q398" i="1" s="1"/>
  <c r="H399" i="1"/>
  <c r="I399" i="1" s="1"/>
  <c r="O399" i="1" s="1"/>
  <c r="Q399" i="1" s="1"/>
  <c r="H400" i="1"/>
  <c r="I400" i="1" s="1"/>
  <c r="O400" i="1" s="1"/>
  <c r="Q400" i="1" s="1"/>
  <c r="H401" i="1"/>
  <c r="I401" i="1" s="1"/>
  <c r="O401" i="1" s="1"/>
  <c r="Q401" i="1" s="1"/>
  <c r="H402" i="1"/>
  <c r="I402" i="1" s="1"/>
  <c r="O402" i="1" s="1"/>
  <c r="Q402" i="1" s="1"/>
  <c r="H403" i="1"/>
  <c r="I403" i="1" s="1"/>
  <c r="O403" i="1" s="1"/>
  <c r="Q403" i="1" s="1"/>
  <c r="H404" i="1"/>
  <c r="I404" i="1" s="1"/>
  <c r="O404" i="1" s="1"/>
  <c r="Q404" i="1" s="1"/>
  <c r="H405" i="1"/>
  <c r="I405" i="1" s="1"/>
  <c r="O405" i="1" s="1"/>
  <c r="Q405" i="1" s="1"/>
  <c r="H406" i="1"/>
  <c r="I406" i="1" s="1"/>
  <c r="O406" i="1" s="1"/>
  <c r="Q406" i="1" s="1"/>
  <c r="H407" i="1"/>
  <c r="I407" i="1" s="1"/>
  <c r="O407" i="1" s="1"/>
  <c r="Q407" i="1" s="1"/>
  <c r="H408" i="1"/>
  <c r="I408" i="1" s="1"/>
  <c r="O408" i="1" s="1"/>
  <c r="Q408" i="1" s="1"/>
  <c r="H409" i="1"/>
  <c r="I409" i="1" s="1"/>
  <c r="O409" i="1" s="1"/>
  <c r="Q409" i="1" s="1"/>
  <c r="H410" i="1"/>
  <c r="I410" i="1" s="1"/>
  <c r="O410" i="1" s="1"/>
  <c r="Q410" i="1" s="1"/>
  <c r="H411" i="1"/>
  <c r="I411" i="1" s="1"/>
  <c r="O411" i="1" s="1"/>
  <c r="Q411" i="1" s="1"/>
  <c r="H412" i="1"/>
  <c r="I412" i="1" s="1"/>
  <c r="O412" i="1" s="1"/>
  <c r="Q412" i="1" s="1"/>
  <c r="H413" i="1"/>
  <c r="I413" i="1" s="1"/>
  <c r="O413" i="1" s="1"/>
  <c r="Q413" i="1" s="1"/>
  <c r="H414" i="1"/>
  <c r="I414" i="1" s="1"/>
  <c r="H415" i="1"/>
  <c r="I415" i="1" s="1"/>
  <c r="O415" i="1" s="1"/>
  <c r="Q415" i="1" s="1"/>
  <c r="H416" i="1"/>
  <c r="I416" i="1" s="1"/>
  <c r="O416" i="1" s="1"/>
  <c r="Q416" i="1" s="1"/>
  <c r="H417" i="1"/>
  <c r="I417" i="1" s="1"/>
  <c r="O417" i="1" s="1"/>
  <c r="Q417" i="1" s="1"/>
  <c r="H418" i="1"/>
  <c r="I418" i="1" s="1"/>
  <c r="O418" i="1" s="1"/>
  <c r="Q418" i="1" s="1"/>
  <c r="H419" i="1"/>
  <c r="I419" i="1" s="1"/>
  <c r="O419" i="1" s="1"/>
  <c r="Q419" i="1" s="1"/>
  <c r="H420" i="1"/>
  <c r="I420" i="1" s="1"/>
  <c r="O420" i="1" s="1"/>
  <c r="Q420" i="1" s="1"/>
  <c r="H421" i="1"/>
  <c r="I421" i="1" s="1"/>
  <c r="O421" i="1" s="1"/>
  <c r="Q421" i="1" s="1"/>
  <c r="H422" i="1"/>
  <c r="I422" i="1" s="1"/>
  <c r="H423" i="1"/>
  <c r="I423" i="1" s="1"/>
  <c r="O423" i="1" s="1"/>
  <c r="Q423" i="1" s="1"/>
  <c r="H424" i="1"/>
  <c r="I424" i="1" s="1"/>
  <c r="O424" i="1" s="1"/>
  <c r="Q424" i="1" s="1"/>
  <c r="H425" i="1"/>
  <c r="I425" i="1" s="1"/>
  <c r="O425" i="1" s="1"/>
  <c r="Q425" i="1" s="1"/>
  <c r="H426" i="1"/>
  <c r="I426" i="1" s="1"/>
  <c r="O426" i="1" s="1"/>
  <c r="Q426" i="1" s="1"/>
  <c r="H427" i="1"/>
  <c r="I427" i="1" s="1"/>
  <c r="O427" i="1" s="1"/>
  <c r="Q427" i="1" s="1"/>
  <c r="H428" i="1"/>
  <c r="I428" i="1" s="1"/>
  <c r="H429" i="1"/>
  <c r="I429" i="1" s="1"/>
  <c r="H430" i="1"/>
  <c r="I430" i="1" s="1"/>
  <c r="H431" i="1"/>
  <c r="I431" i="1" s="1"/>
  <c r="H432" i="1"/>
  <c r="I432" i="1" s="1"/>
  <c r="H433" i="1"/>
  <c r="I433" i="1" s="1"/>
  <c r="H434" i="1"/>
  <c r="I434" i="1" s="1"/>
  <c r="H435" i="1"/>
  <c r="I435" i="1" s="1"/>
  <c r="H436" i="1"/>
  <c r="I436" i="1" s="1"/>
  <c r="H437" i="1"/>
  <c r="I437" i="1" s="1"/>
  <c r="H438" i="1"/>
  <c r="I438" i="1" s="1"/>
  <c r="H439" i="1"/>
  <c r="I439" i="1" s="1"/>
  <c r="H440" i="1"/>
  <c r="I440" i="1" s="1"/>
  <c r="H441" i="1"/>
  <c r="I441" i="1" s="1"/>
  <c r="H442" i="1"/>
  <c r="I442" i="1" s="1"/>
  <c r="H443" i="1"/>
  <c r="I443" i="1" s="1"/>
  <c r="H444" i="1"/>
  <c r="I444" i="1" s="1"/>
  <c r="H445" i="1"/>
  <c r="I445" i="1" s="1"/>
  <c r="H446" i="1"/>
  <c r="I446" i="1" s="1"/>
  <c r="H447" i="1"/>
  <c r="I447" i="1" s="1"/>
  <c r="H448" i="1"/>
  <c r="I448" i="1" s="1"/>
  <c r="H449" i="1"/>
  <c r="I449" i="1" s="1"/>
  <c r="H450" i="1"/>
  <c r="I450" i="1" s="1"/>
  <c r="H451" i="1"/>
  <c r="I451" i="1" s="1"/>
  <c r="H452" i="1"/>
  <c r="I452" i="1" s="1"/>
  <c r="H453" i="1"/>
  <c r="I453" i="1" s="1"/>
  <c r="H454" i="1"/>
  <c r="I454" i="1" s="1"/>
  <c r="H455" i="1"/>
  <c r="I455" i="1" s="1"/>
  <c r="H456" i="1"/>
  <c r="I456" i="1" s="1"/>
  <c r="H457" i="1"/>
  <c r="I457" i="1" s="1"/>
  <c r="H458" i="1"/>
  <c r="I458" i="1" s="1"/>
  <c r="H459" i="1"/>
  <c r="I459" i="1" s="1"/>
  <c r="H460" i="1"/>
  <c r="I460" i="1" s="1"/>
  <c r="H461" i="1"/>
  <c r="I461" i="1" s="1"/>
  <c r="H462" i="1"/>
  <c r="I462" i="1" s="1"/>
  <c r="H463" i="1"/>
  <c r="I463" i="1" s="1"/>
  <c r="H464" i="1"/>
  <c r="I464" i="1" s="1"/>
  <c r="H465" i="1"/>
  <c r="I465" i="1" s="1"/>
  <c r="H466" i="1"/>
  <c r="I466" i="1" s="1"/>
  <c r="H467" i="1"/>
  <c r="I467" i="1" s="1"/>
  <c r="H468" i="1"/>
  <c r="I468" i="1" s="1"/>
  <c r="H469" i="1"/>
  <c r="I469" i="1" s="1"/>
  <c r="H4" i="1"/>
  <c r="I4" i="1" s="1"/>
  <c r="F2" i="6"/>
  <c r="H2" i="6"/>
  <c r="J2" i="6"/>
  <c r="P2" i="6"/>
  <c r="O2" i="6" s="1"/>
  <c r="F3" i="6"/>
  <c r="H3" i="6"/>
  <c r="J3" i="6"/>
  <c r="F4" i="6"/>
  <c r="H4" i="6"/>
  <c r="J4" i="6"/>
  <c r="F5" i="6"/>
  <c r="H5" i="6"/>
  <c r="J5" i="6"/>
  <c r="P5" i="6"/>
  <c r="F6" i="6"/>
  <c r="H6" i="6"/>
  <c r="J6" i="6"/>
  <c r="P6" i="6"/>
  <c r="F7" i="6"/>
  <c r="P7" i="6" s="1"/>
  <c r="O7" i="6" s="1"/>
  <c r="H7" i="6"/>
  <c r="J7" i="6"/>
  <c r="F8" i="6"/>
  <c r="H8" i="6"/>
  <c r="J8" i="6"/>
  <c r="F9" i="6"/>
  <c r="H9" i="6"/>
  <c r="J9" i="6"/>
  <c r="P9" i="6"/>
  <c r="O9" i="6" s="1"/>
  <c r="F10" i="6"/>
  <c r="H10" i="6"/>
  <c r="J10" i="6"/>
  <c r="F11" i="6"/>
  <c r="H11" i="6"/>
  <c r="J11" i="6"/>
  <c r="P11" i="6"/>
  <c r="O11" i="6" s="1"/>
  <c r="F12" i="6"/>
  <c r="H12" i="6"/>
  <c r="J12" i="6"/>
  <c r="F13" i="6"/>
  <c r="H13" i="6"/>
  <c r="J13" i="6"/>
  <c r="F14" i="6"/>
  <c r="P14" i="6" s="1"/>
  <c r="H14" i="6"/>
  <c r="J14" i="6"/>
  <c r="F15" i="6"/>
  <c r="H15" i="6"/>
  <c r="J15" i="6"/>
  <c r="P15" i="6"/>
  <c r="O15" i="6" s="1"/>
  <c r="F16" i="6"/>
  <c r="H16" i="6"/>
  <c r="J16" i="6"/>
  <c r="P16" i="6"/>
  <c r="F17" i="6"/>
  <c r="H17" i="6"/>
  <c r="J17" i="6"/>
  <c r="P17" i="6"/>
  <c r="O17" i="6" s="1"/>
  <c r="F18" i="6"/>
  <c r="H18" i="6"/>
  <c r="J18" i="6"/>
  <c r="P18" i="6"/>
  <c r="F19" i="6"/>
  <c r="H19" i="6"/>
  <c r="J19" i="6"/>
  <c r="P19" i="6"/>
  <c r="O19" i="6" s="1"/>
  <c r="F20" i="6"/>
  <c r="H20" i="6"/>
  <c r="J20" i="6"/>
  <c r="P20" i="6"/>
  <c r="O20" i="6" s="1"/>
  <c r="F21" i="6"/>
  <c r="H21" i="6"/>
  <c r="J21" i="6"/>
  <c r="P21" i="6"/>
  <c r="O21" i="6" s="1"/>
  <c r="F22" i="6"/>
  <c r="H22" i="6"/>
  <c r="J22" i="6"/>
  <c r="P22" i="6"/>
  <c r="F23" i="6"/>
  <c r="H23" i="6"/>
  <c r="J23" i="6"/>
  <c r="P23" i="6"/>
  <c r="O23" i="6" s="1"/>
  <c r="F24" i="6"/>
  <c r="H24" i="6"/>
  <c r="J24" i="6"/>
  <c r="P24" i="6"/>
  <c r="F25" i="6"/>
  <c r="H25" i="6"/>
  <c r="J25" i="6"/>
  <c r="P25" i="6"/>
  <c r="O25" i="6" s="1"/>
  <c r="F26" i="6"/>
  <c r="H26" i="6"/>
  <c r="J26" i="6"/>
  <c r="P26" i="6"/>
  <c r="F27" i="6"/>
  <c r="H27" i="6"/>
  <c r="J27" i="6"/>
  <c r="F28" i="6"/>
  <c r="H28" i="6"/>
  <c r="J28" i="6"/>
  <c r="P28" i="6"/>
  <c r="O28" i="6" s="1"/>
  <c r="F29" i="6"/>
  <c r="H29" i="6"/>
  <c r="J29" i="6"/>
  <c r="F30" i="6"/>
  <c r="H30" i="6"/>
  <c r="J30" i="6"/>
  <c r="P30" i="6"/>
  <c r="O30" i="6" s="1"/>
  <c r="F31" i="6"/>
  <c r="K31" i="6" s="1"/>
  <c r="L31" i="6" s="1"/>
  <c r="H31" i="6"/>
  <c r="J31" i="6"/>
  <c r="P31" i="6"/>
  <c r="O31" i="6" s="1"/>
  <c r="F32" i="6"/>
  <c r="H32" i="6"/>
  <c r="J32" i="6"/>
  <c r="P32" i="6"/>
  <c r="F33" i="6"/>
  <c r="K33" i="6" s="1"/>
  <c r="L33" i="6" s="1"/>
  <c r="H33" i="6"/>
  <c r="J33" i="6"/>
  <c r="P33" i="6"/>
  <c r="O33" i="6" s="1"/>
  <c r="F34" i="6"/>
  <c r="H34" i="6"/>
  <c r="J34" i="6"/>
  <c r="P34" i="6"/>
  <c r="F35" i="6"/>
  <c r="H35" i="6"/>
  <c r="J35" i="6"/>
  <c r="P35" i="6"/>
  <c r="O35" i="6" s="1"/>
  <c r="Q35" i="6"/>
  <c r="F36" i="6"/>
  <c r="H36" i="6"/>
  <c r="J36" i="6"/>
  <c r="K36" i="6"/>
  <c r="L36" i="6" s="1"/>
  <c r="P36" i="6"/>
  <c r="F37" i="6"/>
  <c r="H37" i="6"/>
  <c r="J37" i="6"/>
  <c r="F38" i="6"/>
  <c r="H38" i="6"/>
  <c r="J38" i="6"/>
  <c r="P38" i="6"/>
  <c r="F39" i="6"/>
  <c r="H39" i="6"/>
  <c r="J39" i="6"/>
  <c r="P39" i="6"/>
  <c r="F40" i="6"/>
  <c r="H40" i="6"/>
  <c r="J40" i="6"/>
  <c r="P40" i="6"/>
  <c r="F41" i="6"/>
  <c r="H41" i="6"/>
  <c r="J41" i="6"/>
  <c r="F42" i="6"/>
  <c r="H42" i="6"/>
  <c r="J42" i="6"/>
  <c r="P42" i="6"/>
  <c r="F43" i="6"/>
  <c r="H43" i="6"/>
  <c r="J43" i="6"/>
  <c r="P43" i="6"/>
  <c r="F44" i="6"/>
  <c r="K44" i="6" s="1"/>
  <c r="L44" i="6" s="1"/>
  <c r="H44" i="6"/>
  <c r="J44" i="6"/>
  <c r="P44" i="6"/>
  <c r="F45" i="6"/>
  <c r="K45" i="6" s="1"/>
  <c r="L45" i="6" s="1"/>
  <c r="H45" i="6"/>
  <c r="J45" i="6"/>
  <c r="P45" i="6"/>
  <c r="O45" i="6" s="1"/>
  <c r="F46" i="6"/>
  <c r="K46" i="6" s="1"/>
  <c r="L46" i="6" s="1"/>
  <c r="H46" i="6"/>
  <c r="J46" i="6"/>
  <c r="P46" i="6"/>
  <c r="F47" i="6"/>
  <c r="H47" i="6"/>
  <c r="J47" i="6"/>
  <c r="P47" i="6"/>
  <c r="O47" i="6" s="1"/>
  <c r="Q47" i="6"/>
  <c r="F48" i="6"/>
  <c r="H48" i="6"/>
  <c r="J48" i="6"/>
  <c r="K48" i="6"/>
  <c r="L48" i="6" s="1"/>
  <c r="P48" i="6"/>
  <c r="F49" i="6"/>
  <c r="H49" i="6"/>
  <c r="J49" i="6"/>
  <c r="P49" i="6"/>
  <c r="O49" i="6" s="1"/>
  <c r="F50" i="6"/>
  <c r="H50" i="6"/>
  <c r="J50" i="6"/>
  <c r="P50" i="6"/>
  <c r="F51" i="6"/>
  <c r="H51" i="6"/>
  <c r="J51" i="6"/>
  <c r="P51" i="6"/>
  <c r="F52" i="6"/>
  <c r="H52" i="6"/>
  <c r="J52" i="6"/>
  <c r="P52" i="6"/>
  <c r="F53" i="6"/>
  <c r="H53" i="6"/>
  <c r="J53" i="6"/>
  <c r="P53" i="6"/>
  <c r="O53" i="6" s="1"/>
  <c r="F54" i="6"/>
  <c r="H54" i="6"/>
  <c r="J54" i="6"/>
  <c r="P54" i="6"/>
  <c r="F55" i="6"/>
  <c r="H55" i="6"/>
  <c r="J55" i="6"/>
  <c r="P55" i="6"/>
  <c r="O55" i="6" s="1"/>
  <c r="F56" i="6"/>
  <c r="H56" i="6"/>
  <c r="J56" i="6"/>
  <c r="P56" i="6"/>
  <c r="O56" i="6" s="1"/>
  <c r="F57" i="6"/>
  <c r="H57" i="6"/>
  <c r="J57" i="6"/>
  <c r="Q57" i="6"/>
  <c r="F58" i="6"/>
  <c r="H58" i="6"/>
  <c r="J58" i="6"/>
  <c r="F59" i="6"/>
  <c r="H59" i="6"/>
  <c r="J59" i="6"/>
  <c r="F60" i="6"/>
  <c r="H60" i="6"/>
  <c r="J60" i="6"/>
  <c r="P60" i="6"/>
  <c r="O60" i="6" s="1"/>
  <c r="F61" i="6"/>
  <c r="H61" i="6"/>
  <c r="J61" i="6"/>
  <c r="P61" i="6"/>
  <c r="O61" i="6" s="1"/>
  <c r="F62" i="6"/>
  <c r="H62" i="6"/>
  <c r="J62" i="6"/>
  <c r="P62" i="6"/>
  <c r="F63" i="6"/>
  <c r="H63" i="6"/>
  <c r="J63" i="6"/>
  <c r="P63" i="6"/>
  <c r="F64" i="6"/>
  <c r="H64" i="6"/>
  <c r="J64" i="6"/>
  <c r="P64" i="6"/>
  <c r="F65" i="6"/>
  <c r="H65" i="6"/>
  <c r="J65" i="6"/>
  <c r="P65" i="6"/>
  <c r="O65" i="6" s="1"/>
  <c r="F66" i="6"/>
  <c r="H66" i="6"/>
  <c r="J66" i="6"/>
  <c r="P66" i="6"/>
  <c r="F67" i="6"/>
  <c r="H67" i="6"/>
  <c r="J67" i="6"/>
  <c r="P67" i="6"/>
  <c r="F68" i="6"/>
  <c r="H68" i="6"/>
  <c r="J68" i="6"/>
  <c r="P68" i="6"/>
  <c r="O68" i="6" s="1"/>
  <c r="F69" i="6"/>
  <c r="H69" i="6"/>
  <c r="J69" i="6"/>
  <c r="P69" i="6"/>
  <c r="O69" i="6" s="1"/>
  <c r="F70" i="6"/>
  <c r="H70" i="6"/>
  <c r="J70" i="6"/>
  <c r="P70" i="6"/>
  <c r="F71" i="6"/>
  <c r="H71" i="6"/>
  <c r="J71" i="6"/>
  <c r="P71" i="6"/>
  <c r="F72" i="6"/>
  <c r="H72" i="6"/>
  <c r="J72" i="6"/>
  <c r="P72" i="6"/>
  <c r="F73" i="6"/>
  <c r="H73" i="6"/>
  <c r="J73" i="6"/>
  <c r="P73" i="6"/>
  <c r="O73" i="6" s="1"/>
  <c r="F74" i="6"/>
  <c r="H74" i="6"/>
  <c r="J74" i="6"/>
  <c r="P74" i="6"/>
  <c r="F75" i="6"/>
  <c r="H75" i="6"/>
  <c r="J75" i="6"/>
  <c r="P75" i="6"/>
  <c r="O75" i="6" s="1"/>
  <c r="F76" i="6"/>
  <c r="H76" i="6"/>
  <c r="J76" i="6"/>
  <c r="P76" i="6"/>
  <c r="O76" i="6" s="1"/>
  <c r="F77" i="6"/>
  <c r="H77" i="6"/>
  <c r="J77" i="6"/>
  <c r="P77" i="6"/>
  <c r="O77" i="6" s="1"/>
  <c r="F78" i="6"/>
  <c r="H78" i="6"/>
  <c r="J78" i="6"/>
  <c r="P78" i="6"/>
  <c r="F79" i="6"/>
  <c r="H79" i="6"/>
  <c r="J79" i="6"/>
  <c r="F80" i="6"/>
  <c r="H80" i="6"/>
  <c r="J80" i="6"/>
  <c r="P80" i="6"/>
  <c r="F81" i="6"/>
  <c r="H81" i="6"/>
  <c r="J81" i="6"/>
  <c r="F82" i="6"/>
  <c r="H82" i="6"/>
  <c r="J82" i="6"/>
  <c r="F83" i="6"/>
  <c r="H83" i="6"/>
  <c r="J83" i="6"/>
  <c r="P83" i="6"/>
  <c r="O83" i="6" s="1"/>
  <c r="F84" i="6"/>
  <c r="H84" i="6"/>
  <c r="J84" i="6"/>
  <c r="P84" i="6"/>
  <c r="F85" i="6"/>
  <c r="H85" i="6"/>
  <c r="J85" i="6"/>
  <c r="P85" i="6"/>
  <c r="O85" i="6" s="1"/>
  <c r="F86" i="6"/>
  <c r="H86" i="6"/>
  <c r="J86" i="6"/>
  <c r="P86" i="6"/>
  <c r="F87" i="6"/>
  <c r="H87" i="6"/>
  <c r="J87" i="6"/>
  <c r="P87" i="6"/>
  <c r="F88" i="6"/>
  <c r="H88" i="6"/>
  <c r="J88" i="6"/>
  <c r="P88" i="6"/>
  <c r="F89" i="6"/>
  <c r="H89" i="6"/>
  <c r="J89" i="6"/>
  <c r="P89" i="6"/>
  <c r="F90" i="6"/>
  <c r="H90" i="6"/>
  <c r="J90" i="6"/>
  <c r="P90" i="6"/>
  <c r="F91" i="6"/>
  <c r="H91" i="6"/>
  <c r="J91" i="6"/>
  <c r="P91" i="6"/>
  <c r="F92" i="6"/>
  <c r="H92" i="6"/>
  <c r="J92" i="6"/>
  <c r="P92" i="6"/>
  <c r="F93" i="6"/>
  <c r="H93" i="6"/>
  <c r="J93" i="6"/>
  <c r="P93" i="6"/>
  <c r="F94" i="6"/>
  <c r="H94" i="6"/>
  <c r="J94" i="6"/>
  <c r="P94" i="6"/>
  <c r="F95" i="6"/>
  <c r="H95" i="6"/>
  <c r="J95" i="6"/>
  <c r="P95" i="6"/>
  <c r="F96" i="6"/>
  <c r="H96" i="6"/>
  <c r="J96" i="6"/>
  <c r="P96" i="6"/>
  <c r="F97" i="6"/>
  <c r="H97" i="6"/>
  <c r="J97" i="6"/>
  <c r="P97" i="6"/>
  <c r="F98" i="6"/>
  <c r="H98" i="6"/>
  <c r="J98" i="6"/>
  <c r="F99" i="6"/>
  <c r="H99" i="6"/>
  <c r="J99" i="6"/>
  <c r="P99" i="6"/>
  <c r="F100" i="6"/>
  <c r="H100" i="6"/>
  <c r="J100" i="6"/>
  <c r="P100" i="6"/>
  <c r="F101" i="6"/>
  <c r="H101" i="6"/>
  <c r="J101" i="6"/>
  <c r="P101" i="6"/>
  <c r="F102" i="6"/>
  <c r="H102" i="6"/>
  <c r="J102" i="6"/>
  <c r="P102" i="6"/>
  <c r="F103" i="6"/>
  <c r="H103" i="6"/>
  <c r="J103" i="6"/>
  <c r="P103" i="6"/>
  <c r="F104" i="6"/>
  <c r="H104" i="6"/>
  <c r="J104" i="6"/>
  <c r="P104" i="6"/>
  <c r="F105" i="6"/>
  <c r="H105" i="6"/>
  <c r="J105" i="6"/>
  <c r="P105" i="6"/>
  <c r="F106" i="6"/>
  <c r="H106" i="6"/>
  <c r="J106" i="6"/>
  <c r="P106" i="6"/>
  <c r="F107" i="6"/>
  <c r="H107" i="6"/>
  <c r="J107" i="6"/>
  <c r="P107" i="6"/>
  <c r="F108" i="6"/>
  <c r="H108" i="6"/>
  <c r="J108" i="6"/>
  <c r="P108" i="6"/>
  <c r="O108" i="6" s="1"/>
  <c r="F109" i="6"/>
  <c r="H109" i="6"/>
  <c r="J109" i="6"/>
  <c r="P109" i="6"/>
  <c r="F110" i="6"/>
  <c r="H110" i="6"/>
  <c r="J110" i="6"/>
  <c r="F111" i="6"/>
  <c r="H111" i="6"/>
  <c r="J111" i="6"/>
  <c r="P111" i="6"/>
  <c r="F112" i="6"/>
  <c r="H112" i="6"/>
  <c r="J112" i="6"/>
  <c r="P112" i="6"/>
  <c r="F113" i="6"/>
  <c r="H113" i="6"/>
  <c r="J113" i="6"/>
  <c r="P113" i="6"/>
  <c r="F114" i="6"/>
  <c r="H114" i="6"/>
  <c r="J114" i="6"/>
  <c r="P114" i="6"/>
  <c r="O114" i="6" s="1"/>
  <c r="F115" i="6"/>
  <c r="H115" i="6"/>
  <c r="J115" i="6"/>
  <c r="P115" i="6"/>
  <c r="F116" i="6"/>
  <c r="H116" i="6"/>
  <c r="J116" i="6"/>
  <c r="K116" i="6" s="1"/>
  <c r="L116" i="6" s="1"/>
  <c r="P116" i="6"/>
  <c r="F117" i="6"/>
  <c r="H117" i="6"/>
  <c r="J117" i="6"/>
  <c r="P117" i="6"/>
  <c r="F118" i="6"/>
  <c r="H118" i="6"/>
  <c r="J118" i="6"/>
  <c r="P118" i="6"/>
  <c r="O118" i="6" s="1"/>
  <c r="F119" i="6"/>
  <c r="H119" i="6"/>
  <c r="J119" i="6"/>
  <c r="K119" i="6" s="1"/>
  <c r="L119" i="6" s="1"/>
  <c r="P119" i="6"/>
  <c r="F120" i="6"/>
  <c r="H120" i="6"/>
  <c r="J120" i="6"/>
  <c r="F121" i="6"/>
  <c r="H121" i="6"/>
  <c r="J121" i="6"/>
  <c r="P121" i="6"/>
  <c r="F122" i="6"/>
  <c r="H122" i="6"/>
  <c r="J122" i="6"/>
  <c r="F123" i="6"/>
  <c r="H123" i="6"/>
  <c r="J123" i="6"/>
  <c r="P123" i="6"/>
  <c r="F124" i="6"/>
  <c r="H124" i="6"/>
  <c r="J124" i="6"/>
  <c r="P124" i="6"/>
  <c r="F125" i="6"/>
  <c r="K125" i="6" s="1"/>
  <c r="L125" i="6" s="1"/>
  <c r="H125" i="6"/>
  <c r="J125" i="6"/>
  <c r="P125" i="6"/>
  <c r="F126" i="6"/>
  <c r="H126" i="6"/>
  <c r="J126" i="6"/>
  <c r="P126" i="6"/>
  <c r="O126" i="6" s="1"/>
  <c r="F127" i="6"/>
  <c r="K127" i="6" s="1"/>
  <c r="L127" i="6" s="1"/>
  <c r="H127" i="6"/>
  <c r="J127" i="6"/>
  <c r="P127" i="6"/>
  <c r="F128" i="6"/>
  <c r="H128" i="6"/>
  <c r="J128" i="6"/>
  <c r="P128" i="6"/>
  <c r="F129" i="6"/>
  <c r="H129" i="6"/>
  <c r="J129" i="6"/>
  <c r="P129" i="6"/>
  <c r="F130" i="6"/>
  <c r="H130" i="6"/>
  <c r="J130" i="6"/>
  <c r="P130" i="6"/>
  <c r="O130" i="6" s="1"/>
  <c r="F131" i="6"/>
  <c r="H131" i="6"/>
  <c r="J131" i="6"/>
  <c r="P131" i="6"/>
  <c r="Q131" i="6" s="1"/>
  <c r="F132" i="6"/>
  <c r="H132" i="6"/>
  <c r="J132" i="6"/>
  <c r="P132" i="6"/>
  <c r="F133" i="6"/>
  <c r="H133" i="6"/>
  <c r="J133" i="6"/>
  <c r="P133" i="6"/>
  <c r="F134" i="6"/>
  <c r="H134" i="6"/>
  <c r="J134" i="6"/>
  <c r="P134" i="6"/>
  <c r="O134" i="6" s="1"/>
  <c r="F135" i="6"/>
  <c r="H135" i="6"/>
  <c r="J135" i="6"/>
  <c r="P135" i="6"/>
  <c r="F136" i="6"/>
  <c r="H136" i="6"/>
  <c r="J136" i="6"/>
  <c r="F137" i="6"/>
  <c r="H137" i="6"/>
  <c r="J137" i="6"/>
  <c r="F138" i="6"/>
  <c r="H138" i="6"/>
  <c r="J138" i="6"/>
  <c r="F139" i="6"/>
  <c r="H139" i="6"/>
  <c r="J139" i="6"/>
  <c r="P139" i="6"/>
  <c r="F140" i="6"/>
  <c r="H140" i="6"/>
  <c r="J140" i="6"/>
  <c r="P140" i="6"/>
  <c r="O140" i="6" s="1"/>
  <c r="Q140" i="6"/>
  <c r="F141" i="6"/>
  <c r="H141" i="6"/>
  <c r="J141" i="6"/>
  <c r="P141" i="6"/>
  <c r="F142" i="6"/>
  <c r="H142" i="6"/>
  <c r="J142" i="6"/>
  <c r="P142" i="6"/>
  <c r="O142" i="6" s="1"/>
  <c r="F143" i="6"/>
  <c r="H143" i="6"/>
  <c r="J143" i="6"/>
  <c r="P143" i="6"/>
  <c r="F144" i="6"/>
  <c r="K144" i="6" s="1"/>
  <c r="L144" i="6" s="1"/>
  <c r="H144" i="6"/>
  <c r="J144" i="6"/>
  <c r="P144" i="6"/>
  <c r="O144" i="6" s="1"/>
  <c r="F145" i="6"/>
  <c r="H145" i="6"/>
  <c r="J145" i="6"/>
  <c r="P145" i="6"/>
  <c r="F146" i="6"/>
  <c r="H146" i="6"/>
  <c r="J146" i="6"/>
  <c r="P146" i="6"/>
  <c r="O146" i="6" s="1"/>
  <c r="F147" i="6"/>
  <c r="H147" i="6"/>
  <c r="J147" i="6"/>
  <c r="P147" i="6"/>
  <c r="F148" i="6"/>
  <c r="H148" i="6"/>
  <c r="J148" i="6"/>
  <c r="P148" i="6"/>
  <c r="O148" i="6" s="1"/>
  <c r="F149" i="6"/>
  <c r="K149" i="6" s="1"/>
  <c r="L149" i="6" s="1"/>
  <c r="H149" i="6"/>
  <c r="J149" i="6"/>
  <c r="P149" i="6"/>
  <c r="F150" i="6"/>
  <c r="H150" i="6"/>
  <c r="J150" i="6"/>
  <c r="P150" i="6"/>
  <c r="O150" i="6" s="1"/>
  <c r="F151" i="6"/>
  <c r="H151" i="6"/>
  <c r="J151" i="6"/>
  <c r="F152" i="6"/>
  <c r="H152" i="6"/>
  <c r="J152" i="6"/>
  <c r="P152" i="6"/>
  <c r="F153" i="6"/>
  <c r="H153" i="6"/>
  <c r="J153" i="6"/>
  <c r="P153" i="6"/>
  <c r="O153" i="6" s="1"/>
  <c r="F154" i="6"/>
  <c r="H154" i="6"/>
  <c r="J154" i="6"/>
  <c r="P154" i="6"/>
  <c r="F155" i="6"/>
  <c r="H155" i="6"/>
  <c r="J155" i="6"/>
  <c r="P155" i="6"/>
  <c r="O155" i="6" s="1"/>
  <c r="F156" i="6"/>
  <c r="H156" i="6"/>
  <c r="J156" i="6"/>
  <c r="P156" i="6"/>
  <c r="F157" i="6"/>
  <c r="H157" i="6"/>
  <c r="J157" i="6"/>
  <c r="P157" i="6"/>
  <c r="F158" i="6"/>
  <c r="H158" i="6"/>
  <c r="J158" i="6"/>
  <c r="P158" i="6"/>
  <c r="F159" i="6"/>
  <c r="H159" i="6"/>
  <c r="J159" i="6"/>
  <c r="F160" i="6"/>
  <c r="H160" i="6"/>
  <c r="J160" i="6"/>
  <c r="P160" i="6"/>
  <c r="F161" i="6"/>
  <c r="H161" i="6"/>
  <c r="J161" i="6"/>
  <c r="P161" i="6"/>
  <c r="F162" i="6"/>
  <c r="H162" i="6"/>
  <c r="J162" i="6"/>
  <c r="P162" i="6"/>
  <c r="O162" i="6" s="1"/>
  <c r="F163" i="6"/>
  <c r="H163" i="6"/>
  <c r="J163" i="6"/>
  <c r="P163" i="6"/>
  <c r="F164" i="6"/>
  <c r="H164" i="6"/>
  <c r="J164" i="6"/>
  <c r="P164" i="6"/>
  <c r="F165" i="6"/>
  <c r="H165" i="6"/>
  <c r="J165" i="6"/>
  <c r="P165" i="6"/>
  <c r="F166" i="6"/>
  <c r="H166" i="6"/>
  <c r="J166" i="6"/>
  <c r="P166" i="6"/>
  <c r="O166" i="6" s="1"/>
  <c r="F167" i="6"/>
  <c r="H167" i="6"/>
  <c r="J167" i="6"/>
  <c r="P167" i="6"/>
  <c r="F168" i="6"/>
  <c r="H168" i="6"/>
  <c r="J168" i="6"/>
  <c r="P168" i="6"/>
  <c r="F169" i="6"/>
  <c r="H169" i="6"/>
  <c r="J169" i="6"/>
  <c r="P169" i="6"/>
  <c r="F170" i="6"/>
  <c r="H170" i="6"/>
  <c r="J170" i="6"/>
  <c r="P170" i="6"/>
  <c r="O170" i="6" s="1"/>
  <c r="F171" i="6"/>
  <c r="H171" i="6"/>
  <c r="J171" i="6"/>
  <c r="P171" i="6"/>
  <c r="F172" i="6"/>
  <c r="H172" i="6"/>
  <c r="J172" i="6"/>
  <c r="F173" i="6"/>
  <c r="H173" i="6"/>
  <c r="K173" i="6" s="1"/>
  <c r="L173" i="6" s="1"/>
  <c r="J173" i="6"/>
  <c r="F174" i="6"/>
  <c r="H174" i="6"/>
  <c r="J174" i="6"/>
  <c r="F175" i="6"/>
  <c r="H175" i="6"/>
  <c r="J175" i="6"/>
  <c r="F176" i="6"/>
  <c r="H176" i="6"/>
  <c r="J176" i="6"/>
  <c r="P176" i="6"/>
  <c r="O176" i="6" s="1"/>
  <c r="F177" i="6"/>
  <c r="H177" i="6"/>
  <c r="J177" i="6"/>
  <c r="P177" i="6"/>
  <c r="O177" i="6" s="1"/>
  <c r="F178" i="6"/>
  <c r="H178" i="6"/>
  <c r="J178" i="6"/>
  <c r="P178" i="6"/>
  <c r="F179" i="6"/>
  <c r="H179" i="6"/>
  <c r="J179" i="6"/>
  <c r="P179" i="6"/>
  <c r="O179" i="6" s="1"/>
  <c r="F180" i="6"/>
  <c r="H180" i="6"/>
  <c r="J180" i="6"/>
  <c r="F181" i="6"/>
  <c r="H181" i="6"/>
  <c r="J181" i="6"/>
  <c r="P181" i="6"/>
  <c r="F182" i="6"/>
  <c r="H182" i="6"/>
  <c r="J182" i="6"/>
  <c r="P182" i="6"/>
  <c r="O182" i="6" s="1"/>
  <c r="F183" i="6"/>
  <c r="H183" i="6"/>
  <c r="J183" i="6"/>
  <c r="P183" i="6"/>
  <c r="F184" i="6"/>
  <c r="H184" i="6"/>
  <c r="J184" i="6"/>
  <c r="F185" i="6"/>
  <c r="H185" i="6"/>
  <c r="J185" i="6"/>
  <c r="P185" i="6"/>
  <c r="O185" i="6" s="1"/>
  <c r="F186" i="6"/>
  <c r="H186" i="6"/>
  <c r="J186" i="6"/>
  <c r="F187" i="6"/>
  <c r="H187" i="6"/>
  <c r="J187" i="6"/>
  <c r="P187" i="6"/>
  <c r="F188" i="6"/>
  <c r="H188" i="6"/>
  <c r="J188" i="6"/>
  <c r="F189" i="6"/>
  <c r="H189" i="6"/>
  <c r="J189" i="6"/>
  <c r="Q189" i="6"/>
  <c r="F190" i="6"/>
  <c r="H190" i="6"/>
  <c r="J190" i="6"/>
  <c r="F191" i="6"/>
  <c r="H191" i="6"/>
  <c r="J191" i="6"/>
  <c r="F192" i="6"/>
  <c r="H192" i="6"/>
  <c r="J192" i="6"/>
  <c r="F193" i="6"/>
  <c r="H193" i="6"/>
  <c r="J193" i="6"/>
  <c r="F194" i="6"/>
  <c r="K194" i="6" s="1"/>
  <c r="L194" i="6" s="1"/>
  <c r="H194" i="6"/>
  <c r="J194" i="6"/>
  <c r="P194" i="6"/>
  <c r="F195" i="6"/>
  <c r="H195" i="6"/>
  <c r="J195" i="6"/>
  <c r="F196" i="6"/>
  <c r="H196" i="6"/>
  <c r="J196" i="6"/>
  <c r="F197" i="6"/>
  <c r="H197" i="6"/>
  <c r="J197" i="6"/>
  <c r="P197" i="6"/>
  <c r="F198" i="6"/>
  <c r="H198" i="6"/>
  <c r="J198" i="6"/>
  <c r="F199" i="6"/>
  <c r="H199" i="6"/>
  <c r="J199" i="6"/>
  <c r="F200" i="6"/>
  <c r="H200" i="6"/>
  <c r="J200" i="6"/>
  <c r="F201" i="6"/>
  <c r="H201" i="6"/>
  <c r="J201" i="6"/>
  <c r="P201" i="6"/>
  <c r="F202" i="6"/>
  <c r="H202" i="6"/>
  <c r="J202" i="6"/>
  <c r="Q202" i="6"/>
  <c r="F203" i="6"/>
  <c r="H203" i="6"/>
  <c r="J203" i="6"/>
  <c r="F204" i="6"/>
  <c r="H204" i="6"/>
  <c r="J204" i="6"/>
  <c r="F205" i="6"/>
  <c r="H205" i="6"/>
  <c r="J205" i="6"/>
  <c r="F206" i="6"/>
  <c r="H206" i="6"/>
  <c r="J206" i="6"/>
  <c r="F207" i="6"/>
  <c r="H207" i="6"/>
  <c r="J207" i="6"/>
  <c r="F208" i="6"/>
  <c r="H208" i="6"/>
  <c r="J208" i="6"/>
  <c r="Q208" i="6"/>
  <c r="F209" i="6"/>
  <c r="H209" i="6"/>
  <c r="J209" i="6"/>
  <c r="F210" i="6"/>
  <c r="H210" i="6"/>
  <c r="J210" i="6"/>
  <c r="F211" i="6"/>
  <c r="H211" i="6"/>
  <c r="J211" i="6"/>
  <c r="F212" i="6"/>
  <c r="H212" i="6"/>
  <c r="J212" i="6"/>
  <c r="F213" i="6"/>
  <c r="H213" i="6"/>
  <c r="J213" i="6"/>
  <c r="P213" i="6"/>
  <c r="F214" i="6"/>
  <c r="H214" i="6"/>
  <c r="J214" i="6"/>
  <c r="F215" i="6"/>
  <c r="H215" i="6"/>
  <c r="J215" i="6"/>
  <c r="F216" i="6"/>
  <c r="H216" i="6"/>
  <c r="J216" i="6"/>
  <c r="F217" i="6"/>
  <c r="P217" i="6" s="1"/>
  <c r="H217" i="6"/>
  <c r="J217" i="6"/>
  <c r="F218" i="6"/>
  <c r="H218" i="6"/>
  <c r="J218" i="6"/>
  <c r="P218" i="6"/>
  <c r="O218" i="6" s="1"/>
  <c r="F219" i="6"/>
  <c r="H219" i="6"/>
  <c r="J219" i="6"/>
  <c r="P219" i="6"/>
  <c r="F220" i="6"/>
  <c r="H220" i="6"/>
  <c r="J220" i="6"/>
  <c r="P220" i="6"/>
  <c r="O220" i="6" s="1"/>
  <c r="F221" i="6"/>
  <c r="H221" i="6"/>
  <c r="J221" i="6"/>
  <c r="P221" i="6"/>
  <c r="F222" i="6"/>
  <c r="H222" i="6"/>
  <c r="J222" i="6"/>
  <c r="P222" i="6"/>
  <c r="O222" i="6" s="1"/>
  <c r="F223" i="6"/>
  <c r="K223" i="6" s="1"/>
  <c r="L223" i="6" s="1"/>
  <c r="H223" i="6"/>
  <c r="J223" i="6"/>
  <c r="P223" i="6"/>
  <c r="O223" i="6" s="1"/>
  <c r="F224" i="6"/>
  <c r="H224" i="6"/>
  <c r="J224" i="6"/>
  <c r="P224" i="6"/>
  <c r="O224" i="6" s="1"/>
  <c r="F225" i="6"/>
  <c r="H225" i="6"/>
  <c r="J225" i="6"/>
  <c r="F226" i="6"/>
  <c r="H226" i="6"/>
  <c r="J226" i="6"/>
  <c r="P226" i="6"/>
  <c r="F227" i="6"/>
  <c r="H227" i="6"/>
  <c r="J227" i="6"/>
  <c r="P227" i="6"/>
  <c r="O227" i="6" s="1"/>
  <c r="F228" i="6"/>
  <c r="H228" i="6"/>
  <c r="J228" i="6"/>
  <c r="F229" i="6"/>
  <c r="H229" i="6"/>
  <c r="J229" i="6"/>
  <c r="F230" i="6"/>
  <c r="H230" i="6"/>
  <c r="J230" i="6"/>
  <c r="P230" i="6"/>
  <c r="O230" i="6" s="1"/>
  <c r="F231" i="6"/>
  <c r="H231" i="6"/>
  <c r="J231" i="6"/>
  <c r="P231" i="6"/>
  <c r="O231" i="6" s="1"/>
  <c r="F232" i="6"/>
  <c r="H232" i="6"/>
  <c r="J232" i="6"/>
  <c r="P232" i="6"/>
  <c r="O232" i="6" s="1"/>
  <c r="F233" i="6"/>
  <c r="H233" i="6"/>
  <c r="J233" i="6"/>
  <c r="P233" i="6"/>
  <c r="F234" i="6"/>
  <c r="H234" i="6"/>
  <c r="J234" i="6"/>
  <c r="Q234" i="6"/>
  <c r="F235" i="6"/>
  <c r="H235" i="6"/>
  <c r="J235" i="6"/>
  <c r="P235" i="6"/>
  <c r="O235" i="6" s="1"/>
  <c r="F236" i="6"/>
  <c r="H236" i="6"/>
  <c r="J236" i="6"/>
  <c r="F237" i="6"/>
  <c r="H237" i="6"/>
  <c r="J237" i="6"/>
  <c r="F238" i="6"/>
  <c r="H238" i="6"/>
  <c r="J238" i="6"/>
  <c r="F239" i="6"/>
  <c r="H239" i="6"/>
  <c r="J239" i="6"/>
  <c r="P239" i="6"/>
  <c r="O239" i="6" s="1"/>
  <c r="F240" i="6"/>
  <c r="H240" i="6"/>
  <c r="J240" i="6"/>
  <c r="P240" i="6"/>
  <c r="O240" i="6" s="1"/>
  <c r="F241" i="6"/>
  <c r="H241" i="6"/>
  <c r="J241" i="6"/>
  <c r="Q241" i="6"/>
  <c r="F242" i="6"/>
  <c r="H242" i="6"/>
  <c r="J242" i="6"/>
  <c r="Q242" i="6"/>
  <c r="F243" i="6"/>
  <c r="H243" i="6"/>
  <c r="J243" i="6"/>
  <c r="F244" i="6"/>
  <c r="H244" i="6"/>
  <c r="J244" i="6"/>
  <c r="F245" i="6"/>
  <c r="H245" i="6"/>
  <c r="J245" i="6"/>
  <c r="F246" i="6"/>
  <c r="H246" i="6"/>
  <c r="J246" i="6"/>
  <c r="F247" i="6"/>
  <c r="H247" i="6"/>
  <c r="J247" i="6"/>
  <c r="F248" i="6"/>
  <c r="H248" i="6"/>
  <c r="J248" i="6"/>
  <c r="F249" i="6"/>
  <c r="H249" i="6"/>
  <c r="J249" i="6"/>
  <c r="Q249" i="6"/>
  <c r="F250" i="6"/>
  <c r="H250" i="6"/>
  <c r="J250" i="6"/>
  <c r="F251" i="6"/>
  <c r="H251" i="6"/>
  <c r="J251" i="6"/>
  <c r="F252" i="6"/>
  <c r="H252" i="6"/>
  <c r="J252" i="6"/>
  <c r="F253" i="6"/>
  <c r="H253" i="6"/>
  <c r="J253" i="6"/>
  <c r="F254" i="6"/>
  <c r="H254" i="6"/>
  <c r="J254" i="6"/>
  <c r="F255" i="6"/>
  <c r="H255" i="6"/>
  <c r="J255" i="6"/>
  <c r="F256" i="6"/>
  <c r="H256" i="6"/>
  <c r="J256" i="6"/>
  <c r="F257" i="6"/>
  <c r="H257" i="6"/>
  <c r="J257" i="6"/>
  <c r="P257" i="6"/>
  <c r="F258" i="6"/>
  <c r="H258" i="6"/>
  <c r="J258" i="6"/>
  <c r="F259" i="6"/>
  <c r="H259" i="6"/>
  <c r="J259" i="6"/>
  <c r="F260" i="6"/>
  <c r="H260" i="6"/>
  <c r="J260" i="6"/>
  <c r="F261" i="6"/>
  <c r="H261" i="6"/>
  <c r="J261" i="6"/>
  <c r="Q261" i="6"/>
  <c r="F262" i="6"/>
  <c r="H262" i="6"/>
  <c r="J262" i="6"/>
  <c r="F263" i="6"/>
  <c r="H263" i="6"/>
  <c r="J263" i="6"/>
  <c r="F264" i="6"/>
  <c r="H264" i="6"/>
  <c r="J264" i="6"/>
  <c r="F265" i="6"/>
  <c r="H265" i="6"/>
  <c r="J265" i="6"/>
  <c r="P265" i="6"/>
  <c r="F266" i="6"/>
  <c r="H266" i="6"/>
  <c r="J266" i="6"/>
  <c r="P266" i="6"/>
  <c r="F267" i="6"/>
  <c r="H267" i="6"/>
  <c r="J267" i="6"/>
  <c r="Q267" i="6"/>
  <c r="F268" i="6"/>
  <c r="H268" i="6"/>
  <c r="J268" i="6"/>
  <c r="P268" i="6"/>
  <c r="O268" i="6" s="1"/>
  <c r="F269" i="6"/>
  <c r="H269" i="6"/>
  <c r="J269" i="6"/>
  <c r="F270" i="6"/>
  <c r="H270" i="6"/>
  <c r="J270" i="6"/>
  <c r="F271" i="6"/>
  <c r="H271" i="6"/>
  <c r="J271" i="6"/>
  <c r="F272" i="6"/>
  <c r="H272" i="6"/>
  <c r="J272" i="6"/>
  <c r="F273" i="6"/>
  <c r="H273" i="6"/>
  <c r="J273" i="6"/>
  <c r="F274" i="6"/>
  <c r="H274" i="6"/>
  <c r="J274" i="6"/>
  <c r="F275" i="6"/>
  <c r="H275" i="6"/>
  <c r="J275" i="6"/>
  <c r="P275" i="6"/>
  <c r="O275" i="6" s="1"/>
  <c r="F276" i="6"/>
  <c r="H276" i="6"/>
  <c r="J276" i="6"/>
  <c r="F277" i="6"/>
  <c r="H277" i="6"/>
  <c r="J277" i="6"/>
  <c r="F278" i="6"/>
  <c r="H278" i="6"/>
  <c r="J278" i="6"/>
  <c r="F279" i="6"/>
  <c r="H279" i="6"/>
  <c r="J279" i="6"/>
  <c r="Q279" i="6"/>
  <c r="F280" i="6"/>
  <c r="H280" i="6"/>
  <c r="J280" i="6"/>
  <c r="F281" i="6"/>
  <c r="H281" i="6"/>
  <c r="J281" i="6"/>
  <c r="Q281" i="6"/>
  <c r="F282" i="6"/>
  <c r="H282" i="6"/>
  <c r="J282" i="6"/>
  <c r="F283" i="6"/>
  <c r="H283" i="6"/>
  <c r="J283" i="6"/>
  <c r="F284" i="6"/>
  <c r="H284" i="6"/>
  <c r="J284" i="6"/>
  <c r="F285" i="6"/>
  <c r="H285" i="6"/>
  <c r="J285" i="6"/>
  <c r="P285" i="6"/>
  <c r="O285" i="6" s="1"/>
  <c r="F286" i="6"/>
  <c r="H286" i="6"/>
  <c r="J286" i="6"/>
  <c r="F287" i="6"/>
  <c r="H287" i="6"/>
  <c r="J287" i="6"/>
  <c r="F288" i="6"/>
  <c r="H288" i="6"/>
  <c r="J288" i="6"/>
  <c r="P288" i="6" s="1"/>
  <c r="F289" i="6"/>
  <c r="H289" i="6"/>
  <c r="J289" i="6"/>
  <c r="F290" i="6"/>
  <c r="H290" i="6"/>
  <c r="J290" i="6"/>
  <c r="F291" i="6"/>
  <c r="H291" i="6"/>
  <c r="J291" i="6"/>
  <c r="F292" i="6"/>
  <c r="H292" i="6"/>
  <c r="J292" i="6"/>
  <c r="F293" i="6"/>
  <c r="K293" i="6" s="1"/>
  <c r="L293" i="6" s="1"/>
  <c r="P293" i="6" s="1"/>
  <c r="H293" i="6"/>
  <c r="J293" i="6"/>
  <c r="F294" i="6"/>
  <c r="H294" i="6"/>
  <c r="J294" i="6"/>
  <c r="F295" i="6"/>
  <c r="H295" i="6"/>
  <c r="J295" i="6"/>
  <c r="F296" i="6"/>
  <c r="H296" i="6"/>
  <c r="J296" i="6"/>
  <c r="F297" i="6"/>
  <c r="H297" i="6"/>
  <c r="J297" i="6"/>
  <c r="F298" i="6"/>
  <c r="H298" i="6"/>
  <c r="J298" i="6"/>
  <c r="Q298" i="6"/>
  <c r="F299" i="6"/>
  <c r="H299" i="6"/>
  <c r="J299" i="6"/>
  <c r="F300" i="6"/>
  <c r="H300" i="6"/>
  <c r="J300" i="6"/>
  <c r="F301" i="6"/>
  <c r="H301" i="6"/>
  <c r="J301" i="6"/>
  <c r="F302" i="6"/>
  <c r="H302" i="6"/>
  <c r="J302" i="6"/>
  <c r="F303" i="6"/>
  <c r="H303" i="6"/>
  <c r="J303" i="6"/>
  <c r="F304" i="6"/>
  <c r="H304" i="6"/>
  <c r="J304" i="6"/>
  <c r="F305" i="6"/>
  <c r="H305" i="6"/>
  <c r="J305" i="6"/>
  <c r="F306" i="6"/>
  <c r="H306" i="6"/>
  <c r="J306" i="6"/>
  <c r="F307" i="6"/>
  <c r="H307" i="6"/>
  <c r="J307" i="6"/>
  <c r="P307" i="6"/>
  <c r="O307" i="6" s="1"/>
  <c r="Q307" i="6"/>
  <c r="F308" i="6"/>
  <c r="H308" i="6"/>
  <c r="J308" i="6"/>
  <c r="Q308" i="6"/>
  <c r="F309" i="6"/>
  <c r="H309" i="6"/>
  <c r="J309" i="6"/>
  <c r="P309" i="6"/>
  <c r="Q309" i="6" s="1"/>
  <c r="F310" i="6"/>
  <c r="H310" i="6"/>
  <c r="J310" i="6"/>
  <c r="P310" i="6"/>
  <c r="Q310" i="6" s="1"/>
  <c r="F311" i="6"/>
  <c r="H311" i="6"/>
  <c r="J311" i="6"/>
  <c r="P311" i="6"/>
  <c r="F312" i="6"/>
  <c r="H312" i="6"/>
  <c r="J312" i="6"/>
  <c r="P312" i="6"/>
  <c r="O312" i="6" s="1"/>
  <c r="F313" i="6"/>
  <c r="H313" i="6"/>
  <c r="J313" i="6"/>
  <c r="P313" i="6"/>
  <c r="Q313" i="6" s="1"/>
  <c r="F314" i="6"/>
  <c r="H314" i="6"/>
  <c r="J314" i="6"/>
  <c r="P314" i="6"/>
  <c r="Q314" i="6" s="1"/>
  <c r="F315" i="6"/>
  <c r="H315" i="6"/>
  <c r="J315" i="6"/>
  <c r="P315" i="6"/>
  <c r="O315" i="6" s="1"/>
  <c r="F316" i="6"/>
  <c r="H316" i="6"/>
  <c r="J316" i="6"/>
  <c r="P316" i="6"/>
  <c r="Q316" i="6" s="1"/>
  <c r="F317" i="6"/>
  <c r="H317" i="6"/>
  <c r="J317" i="6"/>
  <c r="P317" i="6"/>
  <c r="F318" i="6"/>
  <c r="H318" i="6"/>
  <c r="J318" i="6"/>
  <c r="F319" i="6"/>
  <c r="H319" i="6"/>
  <c r="J319" i="6"/>
  <c r="Q319" i="6"/>
  <c r="F320" i="6"/>
  <c r="H320" i="6"/>
  <c r="J320" i="6"/>
  <c r="F321" i="6"/>
  <c r="H321" i="6"/>
  <c r="J321" i="6"/>
  <c r="P321" i="6"/>
  <c r="F322" i="6"/>
  <c r="H322" i="6"/>
  <c r="J322" i="6"/>
  <c r="F323" i="6"/>
  <c r="H323" i="6"/>
  <c r="J323" i="6"/>
  <c r="P323" i="6"/>
  <c r="F324" i="6"/>
  <c r="H324" i="6"/>
  <c r="J324" i="6"/>
  <c r="P324" i="6"/>
  <c r="O324" i="6" s="1"/>
  <c r="F325" i="6"/>
  <c r="H325" i="6"/>
  <c r="J325" i="6"/>
  <c r="P325" i="6"/>
  <c r="O325" i="6" s="1"/>
  <c r="F326" i="6"/>
  <c r="H326" i="6"/>
  <c r="J326" i="6"/>
  <c r="P326" i="6"/>
  <c r="O326" i="6" s="1"/>
  <c r="F327" i="6"/>
  <c r="H327" i="6"/>
  <c r="J327" i="6"/>
  <c r="P327" i="6"/>
  <c r="F328" i="6"/>
  <c r="H328" i="6"/>
  <c r="J328" i="6"/>
  <c r="P328" i="6"/>
  <c r="F329" i="6"/>
  <c r="H329" i="6"/>
  <c r="J329" i="6"/>
  <c r="P329" i="6"/>
  <c r="O329" i="6" s="1"/>
  <c r="F330" i="6"/>
  <c r="H330" i="6"/>
  <c r="J330" i="6"/>
  <c r="F331" i="6"/>
  <c r="H331" i="6"/>
  <c r="J331" i="6"/>
  <c r="F332" i="6"/>
  <c r="H332" i="6"/>
  <c r="J332" i="6"/>
  <c r="F333" i="6"/>
  <c r="K333" i="6" s="1"/>
  <c r="L333" i="6" s="1"/>
  <c r="H333" i="6"/>
  <c r="J333" i="6"/>
  <c r="P333" i="6"/>
  <c r="O333" i="6" s="1"/>
  <c r="F334" i="6"/>
  <c r="H334" i="6"/>
  <c r="J334" i="6"/>
  <c r="F335" i="6"/>
  <c r="H335" i="6"/>
  <c r="J335" i="6"/>
  <c r="F336" i="6"/>
  <c r="H336" i="6"/>
  <c r="J336" i="6"/>
  <c r="P336" i="6"/>
  <c r="F337" i="6"/>
  <c r="H337" i="6"/>
  <c r="J337" i="6"/>
  <c r="F338" i="6"/>
  <c r="H338" i="6"/>
  <c r="J338" i="6"/>
  <c r="P338" i="6"/>
  <c r="F339" i="6"/>
  <c r="H339" i="6"/>
  <c r="J339" i="6"/>
  <c r="P339" i="6"/>
  <c r="O339" i="6" s="1"/>
  <c r="F340" i="6"/>
  <c r="H340" i="6"/>
  <c r="J340" i="6"/>
  <c r="F341" i="6"/>
  <c r="H341" i="6"/>
  <c r="J341" i="6"/>
  <c r="F342" i="6"/>
  <c r="H342" i="6"/>
  <c r="J342" i="6"/>
  <c r="P342" i="6"/>
  <c r="F343" i="6"/>
  <c r="H343" i="6"/>
  <c r="J343" i="6"/>
  <c r="F344" i="6"/>
  <c r="H344" i="6"/>
  <c r="J344" i="6"/>
  <c r="P344" i="6"/>
  <c r="F345" i="6"/>
  <c r="H345" i="6"/>
  <c r="J345" i="6"/>
  <c r="F346" i="6"/>
  <c r="H346" i="6"/>
  <c r="J346" i="6"/>
  <c r="P346" i="6"/>
  <c r="F347" i="6"/>
  <c r="H347" i="6"/>
  <c r="J347" i="6"/>
  <c r="P347" i="6"/>
  <c r="O347" i="6" s="1"/>
  <c r="F348" i="6"/>
  <c r="H348" i="6"/>
  <c r="J348" i="6"/>
  <c r="P348" i="6"/>
  <c r="F349" i="6"/>
  <c r="H349" i="6"/>
  <c r="J349" i="6"/>
  <c r="P349" i="6"/>
  <c r="O349" i="6" s="1"/>
  <c r="F350" i="6"/>
  <c r="H350" i="6"/>
  <c r="J350" i="6"/>
  <c r="P350" i="6"/>
  <c r="O350" i="6" s="1"/>
  <c r="F351" i="6"/>
  <c r="H351" i="6"/>
  <c r="J351" i="6"/>
  <c r="P351" i="6"/>
  <c r="F352" i="6"/>
  <c r="H352" i="6"/>
  <c r="J352" i="6"/>
  <c r="P352" i="6"/>
  <c r="F353" i="6"/>
  <c r="H353" i="6"/>
  <c r="J353" i="6"/>
  <c r="P353" i="6"/>
  <c r="O353" i="6" s="1"/>
  <c r="F354" i="6"/>
  <c r="H354" i="6"/>
  <c r="J354" i="6"/>
  <c r="P354" i="6"/>
  <c r="O354" i="6" s="1"/>
  <c r="F355" i="6"/>
  <c r="H355" i="6"/>
  <c r="J355" i="6"/>
  <c r="P355" i="6"/>
  <c r="O355" i="6" s="1"/>
  <c r="F356" i="6"/>
  <c r="H356" i="6"/>
  <c r="J356" i="6"/>
  <c r="P356" i="6"/>
  <c r="F357" i="6"/>
  <c r="H357" i="6"/>
  <c r="J357" i="6"/>
  <c r="P357" i="6"/>
  <c r="O357" i="6" s="1"/>
  <c r="Q357" i="6"/>
  <c r="F358" i="6"/>
  <c r="H358" i="6"/>
  <c r="J358" i="6"/>
  <c r="Q358" i="6"/>
  <c r="F359" i="6"/>
  <c r="H359" i="6"/>
  <c r="J359" i="6"/>
  <c r="P359" i="6"/>
  <c r="F360" i="6"/>
  <c r="K360" i="6" s="1"/>
  <c r="L360" i="6" s="1"/>
  <c r="H360" i="6"/>
  <c r="J360" i="6"/>
  <c r="P360" i="6"/>
  <c r="F361" i="6"/>
  <c r="H361" i="6"/>
  <c r="J361" i="6"/>
  <c r="P361" i="6"/>
  <c r="O361" i="6" s="1"/>
  <c r="F362" i="6"/>
  <c r="H362" i="6"/>
  <c r="J362" i="6"/>
  <c r="F363" i="6"/>
  <c r="H363" i="6"/>
  <c r="J363" i="6"/>
  <c r="P363" i="6"/>
  <c r="O363" i="6" s="1"/>
  <c r="F364" i="6"/>
  <c r="H364" i="6"/>
  <c r="J364" i="6"/>
  <c r="F365" i="6"/>
  <c r="H365" i="6"/>
  <c r="J365" i="6"/>
  <c r="P365" i="6"/>
  <c r="O365" i="6" s="1"/>
  <c r="F366" i="6"/>
  <c r="H366" i="6"/>
  <c r="J366" i="6"/>
  <c r="K366" i="6" s="1"/>
  <c r="L366" i="6" s="1"/>
  <c r="P366" i="6" s="1"/>
  <c r="F367" i="6"/>
  <c r="H367" i="6"/>
  <c r="J367" i="6"/>
  <c r="P367" i="6"/>
  <c r="F368" i="6"/>
  <c r="H368" i="6"/>
  <c r="J368" i="6"/>
  <c r="P368" i="6"/>
  <c r="O368" i="6" s="1"/>
  <c r="F369" i="6"/>
  <c r="H369" i="6"/>
  <c r="J369" i="6"/>
  <c r="P369" i="6"/>
  <c r="F370" i="6"/>
  <c r="H370" i="6"/>
  <c r="J370" i="6"/>
  <c r="F371" i="6"/>
  <c r="H371" i="6"/>
  <c r="J371" i="6"/>
  <c r="F372" i="6"/>
  <c r="H372" i="6"/>
  <c r="J372" i="6"/>
  <c r="P372" i="6"/>
  <c r="F373" i="6"/>
  <c r="H373" i="6"/>
  <c r="J373" i="6"/>
  <c r="P373" i="6"/>
  <c r="F374" i="6"/>
  <c r="H374" i="6"/>
  <c r="J374" i="6"/>
  <c r="P374" i="6"/>
  <c r="O374" i="6" s="1"/>
  <c r="F375" i="6"/>
  <c r="K375" i="6" s="1"/>
  <c r="L375" i="6" s="1"/>
  <c r="H375" i="6"/>
  <c r="J375" i="6"/>
  <c r="P375" i="6"/>
  <c r="O375" i="6" s="1"/>
  <c r="F376" i="6"/>
  <c r="H376" i="6"/>
  <c r="J376" i="6"/>
  <c r="P376" i="6"/>
  <c r="O376" i="6" s="1"/>
  <c r="Q376" i="6"/>
  <c r="F377" i="6"/>
  <c r="H377" i="6"/>
  <c r="J377" i="6"/>
  <c r="P377" i="6"/>
  <c r="F378" i="6"/>
  <c r="H378" i="6"/>
  <c r="J378" i="6"/>
  <c r="P378" i="6"/>
  <c r="O378" i="6" s="1"/>
  <c r="F379" i="6"/>
  <c r="H379" i="6"/>
  <c r="J379" i="6"/>
  <c r="P379" i="6"/>
  <c r="O379" i="6" s="1"/>
  <c r="F380" i="6"/>
  <c r="H380" i="6"/>
  <c r="J380" i="6"/>
  <c r="P380" i="6"/>
  <c r="F381" i="6"/>
  <c r="H381" i="6"/>
  <c r="J381" i="6"/>
  <c r="F382" i="6"/>
  <c r="H382" i="6"/>
  <c r="J382" i="6"/>
  <c r="F383" i="6"/>
  <c r="H383" i="6"/>
  <c r="J383" i="6"/>
  <c r="P383" i="6"/>
  <c r="O383" i="6" s="1"/>
  <c r="F384" i="6"/>
  <c r="H384" i="6"/>
  <c r="J384" i="6"/>
  <c r="P384" i="6"/>
  <c r="O384" i="6" s="1"/>
  <c r="F385" i="6"/>
  <c r="H385" i="6"/>
  <c r="K385" i="6" s="1"/>
  <c r="L385" i="6" s="1"/>
  <c r="J385" i="6"/>
  <c r="F386" i="6"/>
  <c r="H386" i="6"/>
  <c r="J386" i="6"/>
  <c r="P386" i="6"/>
  <c r="O386" i="6" s="1"/>
  <c r="F387" i="6"/>
  <c r="H387" i="6"/>
  <c r="J387" i="6"/>
  <c r="P387" i="6"/>
  <c r="O387" i="6" s="1"/>
  <c r="F388" i="6"/>
  <c r="H388" i="6"/>
  <c r="J388" i="6"/>
  <c r="P388" i="6"/>
  <c r="F389" i="6"/>
  <c r="H389" i="6"/>
  <c r="J389" i="6"/>
  <c r="P389" i="6"/>
  <c r="F390" i="6"/>
  <c r="H390" i="6"/>
  <c r="J390" i="6"/>
  <c r="P390" i="6"/>
  <c r="O390" i="6" s="1"/>
  <c r="F391" i="6"/>
  <c r="H391" i="6"/>
  <c r="J391" i="6"/>
  <c r="P391" i="6"/>
  <c r="O391" i="6" s="1"/>
  <c r="F392" i="6"/>
  <c r="H392" i="6"/>
  <c r="J392" i="6"/>
  <c r="P392" i="6"/>
  <c r="F393" i="6"/>
  <c r="H393" i="6"/>
  <c r="J393" i="6"/>
  <c r="F394" i="6"/>
  <c r="H394" i="6"/>
  <c r="J394" i="6"/>
  <c r="F395" i="6"/>
  <c r="H395" i="6"/>
  <c r="J395" i="6"/>
  <c r="P395" i="6"/>
  <c r="O395" i="6" s="1"/>
  <c r="F396" i="6"/>
  <c r="H396" i="6"/>
  <c r="J396" i="6"/>
  <c r="P396" i="6"/>
  <c r="O396" i="6" s="1"/>
  <c r="F397" i="6"/>
  <c r="H397" i="6"/>
  <c r="J397" i="6"/>
  <c r="P397" i="6"/>
  <c r="F398" i="6"/>
  <c r="H398" i="6"/>
  <c r="J398" i="6"/>
  <c r="F399" i="6"/>
  <c r="H399" i="6"/>
  <c r="J399" i="6"/>
  <c r="F400" i="6"/>
  <c r="H400" i="6"/>
  <c r="J400" i="6"/>
  <c r="P400" i="6"/>
  <c r="F401" i="6"/>
  <c r="H401" i="6"/>
  <c r="J401" i="6"/>
  <c r="Q401" i="6"/>
  <c r="F402" i="6"/>
  <c r="H402" i="6"/>
  <c r="J402" i="6"/>
  <c r="P402" i="6"/>
  <c r="O402" i="6" s="1"/>
  <c r="F403" i="6"/>
  <c r="K403" i="6" s="1"/>
  <c r="L403" i="6" s="1"/>
  <c r="P403" i="6" s="1"/>
  <c r="H403" i="6"/>
  <c r="J403" i="6"/>
  <c r="F404" i="6"/>
  <c r="H404" i="6"/>
  <c r="J404" i="6"/>
  <c r="F405" i="6"/>
  <c r="H405" i="6"/>
  <c r="J405" i="6"/>
  <c r="F406" i="6"/>
  <c r="H406" i="6"/>
  <c r="J406" i="6"/>
  <c r="F407" i="6"/>
  <c r="H407" i="6"/>
  <c r="J407" i="6"/>
  <c r="F408" i="6"/>
  <c r="H408" i="6"/>
  <c r="J408" i="6"/>
  <c r="P408" i="6"/>
  <c r="O408" i="6" s="1"/>
  <c r="F409" i="6"/>
  <c r="H409" i="6"/>
  <c r="J409" i="6"/>
  <c r="F410" i="6"/>
  <c r="H410" i="6"/>
  <c r="J410" i="6"/>
  <c r="F411" i="6"/>
  <c r="H411" i="6"/>
  <c r="J411" i="6"/>
  <c r="P411" i="6"/>
  <c r="O411" i="6" s="1"/>
  <c r="F412" i="6"/>
  <c r="H412" i="6"/>
  <c r="J412" i="6"/>
  <c r="P412" i="6"/>
  <c r="O412" i="6" s="1"/>
  <c r="F413" i="6"/>
  <c r="H413" i="6"/>
  <c r="J413" i="6"/>
  <c r="F414" i="6"/>
  <c r="K414" i="6" s="1"/>
  <c r="L414" i="6" s="1"/>
  <c r="H414" i="6"/>
  <c r="J414" i="6"/>
  <c r="P414" i="6"/>
  <c r="O414" i="6" s="1"/>
  <c r="F415" i="6"/>
  <c r="K415" i="6" s="1"/>
  <c r="L415" i="6" s="1"/>
  <c r="H415" i="6"/>
  <c r="J415" i="6"/>
  <c r="P415" i="6"/>
  <c r="O415" i="6" s="1"/>
  <c r="F416" i="6"/>
  <c r="H416" i="6"/>
  <c r="J416" i="6"/>
  <c r="F417" i="6"/>
  <c r="H417" i="6"/>
  <c r="J417" i="6"/>
  <c r="F418" i="6"/>
  <c r="H418" i="6"/>
  <c r="J418" i="6"/>
  <c r="F419" i="6"/>
  <c r="H419" i="6"/>
  <c r="J419" i="6"/>
  <c r="P419" i="6"/>
  <c r="O419" i="6" s="1"/>
  <c r="F420" i="6"/>
  <c r="H420" i="6"/>
  <c r="J420" i="6"/>
  <c r="P420" i="6"/>
  <c r="O420" i="6" s="1"/>
  <c r="F421" i="6"/>
  <c r="H421" i="6"/>
  <c r="J421" i="6"/>
  <c r="P421" i="6"/>
  <c r="F422" i="6"/>
  <c r="H422" i="6"/>
  <c r="J422" i="6"/>
  <c r="F423" i="6"/>
  <c r="K423" i="6" s="1"/>
  <c r="L423" i="6" s="1"/>
  <c r="H423" i="6"/>
  <c r="J423" i="6"/>
  <c r="P423" i="6"/>
  <c r="O423" i="6" s="1"/>
  <c r="F424" i="6"/>
  <c r="H424" i="6"/>
  <c r="J424" i="6"/>
  <c r="P424" i="6"/>
  <c r="F425" i="6"/>
  <c r="H425" i="6"/>
  <c r="J425" i="6"/>
  <c r="F426" i="6"/>
  <c r="H426" i="6"/>
  <c r="J426" i="6"/>
  <c r="P426" i="6"/>
  <c r="O426" i="6" s="1"/>
  <c r="Q426" i="6"/>
  <c r="F427" i="6"/>
  <c r="K427" i="6" s="1"/>
  <c r="L427" i="6" s="1"/>
  <c r="P427" i="6" s="1"/>
  <c r="H427" i="6"/>
  <c r="J427" i="6"/>
  <c r="F428" i="6"/>
  <c r="H428" i="6"/>
  <c r="J428" i="6"/>
  <c r="F429" i="6"/>
  <c r="H429" i="6"/>
  <c r="J429" i="6"/>
  <c r="P429" i="6"/>
  <c r="F430" i="6"/>
  <c r="H430" i="6"/>
  <c r="J430" i="6"/>
  <c r="P430" i="6"/>
  <c r="F431" i="6"/>
  <c r="H431" i="6"/>
  <c r="J431" i="6"/>
  <c r="P431" i="6"/>
  <c r="O431" i="6" s="1"/>
  <c r="F432" i="6"/>
  <c r="H432" i="6"/>
  <c r="J432" i="6"/>
  <c r="F433" i="6"/>
  <c r="H433" i="6"/>
  <c r="J433" i="6"/>
  <c r="P433" i="6"/>
  <c r="F434" i="6"/>
  <c r="H434" i="6"/>
  <c r="J434" i="6"/>
  <c r="P434" i="6"/>
  <c r="O434" i="6" s="1"/>
  <c r="F435" i="6"/>
  <c r="H435" i="6"/>
  <c r="J435" i="6"/>
  <c r="P435" i="6"/>
  <c r="O435" i="6" s="1"/>
  <c r="F436" i="6"/>
  <c r="H436" i="6"/>
  <c r="J436" i="6"/>
  <c r="F437" i="6"/>
  <c r="K437" i="6" s="1"/>
  <c r="L437" i="6" s="1"/>
  <c r="H437" i="6"/>
  <c r="J437" i="6"/>
  <c r="F438" i="6"/>
  <c r="H438" i="6"/>
  <c r="J438" i="6"/>
  <c r="P438" i="6"/>
  <c r="O438" i="6" s="1"/>
  <c r="F439" i="6"/>
  <c r="H439" i="6"/>
  <c r="J439" i="6"/>
  <c r="P439" i="6"/>
  <c r="O439" i="6" s="1"/>
  <c r="F440" i="6"/>
  <c r="H440" i="6"/>
  <c r="J440" i="6"/>
  <c r="F441" i="6"/>
  <c r="H441" i="6"/>
  <c r="J441" i="6"/>
  <c r="F442" i="6"/>
  <c r="H442" i="6"/>
  <c r="J442" i="6"/>
  <c r="F443" i="6"/>
  <c r="K443" i="6" s="1"/>
  <c r="L443" i="6" s="1"/>
  <c r="H443" i="6"/>
  <c r="J443" i="6"/>
  <c r="P443" i="6"/>
  <c r="O443" i="6" s="1"/>
  <c r="F444" i="6"/>
  <c r="H444" i="6"/>
  <c r="J444" i="6"/>
  <c r="F445" i="6"/>
  <c r="H445" i="6"/>
  <c r="J445" i="6"/>
  <c r="P445" i="6"/>
  <c r="F446" i="6"/>
  <c r="H446" i="6"/>
  <c r="J446" i="6"/>
  <c r="P446" i="6"/>
  <c r="O446" i="6" s="1"/>
  <c r="F447" i="6"/>
  <c r="H447" i="6"/>
  <c r="J447" i="6"/>
  <c r="F448" i="6"/>
  <c r="H448" i="6"/>
  <c r="J448" i="6"/>
  <c r="F449" i="6"/>
  <c r="H449" i="6"/>
  <c r="J449" i="6"/>
  <c r="P449" i="6"/>
  <c r="F450" i="6"/>
  <c r="H450" i="6"/>
  <c r="J450" i="6"/>
  <c r="F451" i="6"/>
  <c r="H451" i="6"/>
  <c r="J451" i="6"/>
  <c r="P451" i="6"/>
  <c r="O451" i="6" s="1"/>
  <c r="F452" i="6"/>
  <c r="H452" i="6"/>
  <c r="J452" i="6"/>
  <c r="F453" i="6"/>
  <c r="H453" i="6"/>
  <c r="J453" i="6"/>
  <c r="P453" i="6"/>
  <c r="F454" i="6"/>
  <c r="H454" i="6"/>
  <c r="J454" i="6"/>
  <c r="P454" i="6"/>
  <c r="F455" i="6"/>
  <c r="H455" i="6"/>
  <c r="J455" i="6"/>
  <c r="P455" i="6"/>
  <c r="O455" i="6" s="1"/>
  <c r="F456" i="6"/>
  <c r="H456" i="6"/>
  <c r="J456" i="6"/>
  <c r="Q456" i="6"/>
  <c r="F457" i="6"/>
  <c r="H457" i="6"/>
  <c r="J457" i="6"/>
  <c r="Q457" i="6"/>
  <c r="F458" i="6"/>
  <c r="H458" i="6"/>
  <c r="J458" i="6"/>
  <c r="F459" i="6"/>
  <c r="H459" i="6"/>
  <c r="J459" i="6"/>
  <c r="F460" i="6"/>
  <c r="H460" i="6"/>
  <c r="J460" i="6"/>
  <c r="P460" i="6"/>
  <c r="O460" i="6" s="1"/>
  <c r="F461" i="6"/>
  <c r="H461" i="6"/>
  <c r="J461" i="6"/>
  <c r="P461" i="6"/>
  <c r="F462" i="6"/>
  <c r="H462" i="6"/>
  <c r="J462" i="6"/>
  <c r="P462" i="6"/>
  <c r="F463" i="6"/>
  <c r="H463" i="6"/>
  <c r="J463" i="6"/>
  <c r="P463" i="6"/>
  <c r="O463" i="6" s="1"/>
  <c r="F464" i="6"/>
  <c r="H464" i="6"/>
  <c r="J464" i="6"/>
  <c r="P464" i="6"/>
  <c r="O464" i="6" s="1"/>
  <c r="F465" i="6"/>
  <c r="H465" i="6"/>
  <c r="J465" i="6"/>
  <c r="P465" i="6"/>
  <c r="O465" i="6" s="1"/>
  <c r="F466" i="6"/>
  <c r="H466" i="6"/>
  <c r="J466" i="6"/>
  <c r="Q466" i="6"/>
  <c r="F467" i="6"/>
  <c r="H467" i="6"/>
  <c r="J467" i="6"/>
  <c r="P467" i="6"/>
  <c r="O467" i="6" s="1"/>
  <c r="F468" i="6"/>
  <c r="H468" i="6"/>
  <c r="J468" i="6"/>
  <c r="P468" i="6"/>
  <c r="O468" i="6" s="1"/>
  <c r="F469" i="6"/>
  <c r="H469" i="6"/>
  <c r="J469" i="6"/>
  <c r="P469" i="6"/>
  <c r="O469" i="6" s="1"/>
  <c r="F470" i="6"/>
  <c r="H470" i="6"/>
  <c r="J470" i="6"/>
  <c r="F471" i="6"/>
  <c r="H471" i="6"/>
  <c r="J471" i="6"/>
  <c r="P471" i="6"/>
  <c r="O471" i="6" s="1"/>
  <c r="F472" i="6"/>
  <c r="H472" i="6"/>
  <c r="J472" i="6"/>
  <c r="P472" i="6"/>
  <c r="O472" i="6" s="1"/>
  <c r="F473" i="6"/>
  <c r="H473" i="6"/>
  <c r="J473" i="6"/>
  <c r="P473" i="6"/>
  <c r="O473" i="6" s="1"/>
  <c r="F474" i="6"/>
  <c r="H474" i="6"/>
  <c r="J474" i="6"/>
  <c r="P474" i="6"/>
  <c r="O474" i="6" s="1"/>
  <c r="F475" i="6"/>
  <c r="H475" i="6"/>
  <c r="J475" i="6"/>
  <c r="F476" i="6"/>
  <c r="H476" i="6"/>
  <c r="J476" i="6"/>
  <c r="F477" i="6"/>
  <c r="H477" i="6"/>
  <c r="J477" i="6"/>
  <c r="P477" i="6"/>
  <c r="O477" i="6" s="1"/>
  <c r="F478" i="6"/>
  <c r="H478" i="6"/>
  <c r="J478" i="6"/>
  <c r="P478" i="6"/>
  <c r="O478" i="6" s="1"/>
  <c r="F479" i="6"/>
  <c r="H479" i="6"/>
  <c r="J479" i="6"/>
  <c r="P479" i="6"/>
  <c r="O479" i="6" s="1"/>
  <c r="F480" i="6"/>
  <c r="H480" i="6"/>
  <c r="J480" i="6"/>
  <c r="P480" i="6"/>
  <c r="O480" i="6" s="1"/>
  <c r="F481" i="6"/>
  <c r="H481" i="6"/>
  <c r="J481" i="6"/>
  <c r="P481" i="6"/>
  <c r="O481" i="6" s="1"/>
  <c r="F482" i="6"/>
  <c r="H482" i="6"/>
  <c r="J482" i="6"/>
  <c r="P482" i="6"/>
  <c r="O482" i="6" s="1"/>
  <c r="F483" i="6"/>
  <c r="H483" i="6"/>
  <c r="J483" i="6"/>
  <c r="P483" i="6"/>
  <c r="O483" i="6" s="1"/>
  <c r="F484" i="6"/>
  <c r="H484" i="6"/>
  <c r="J484" i="6"/>
  <c r="F485" i="6"/>
  <c r="H485" i="6"/>
  <c r="J485" i="6"/>
  <c r="P485" i="6"/>
  <c r="O485" i="6" s="1"/>
  <c r="F486" i="6"/>
  <c r="H486" i="6"/>
  <c r="J486" i="6"/>
  <c r="P486" i="6"/>
  <c r="O486" i="6" s="1"/>
  <c r="F487" i="6"/>
  <c r="H487" i="6"/>
  <c r="J487" i="6"/>
  <c r="P487" i="6"/>
  <c r="O487" i="6" s="1"/>
  <c r="K399" i="6" l="1"/>
  <c r="L399" i="6" s="1"/>
  <c r="P399" i="6" s="1"/>
  <c r="K325" i="6"/>
  <c r="L325" i="6" s="1"/>
  <c r="O309" i="6"/>
  <c r="K240" i="6"/>
  <c r="L240" i="6" s="1"/>
  <c r="K207" i="6"/>
  <c r="L207" i="6" s="1"/>
  <c r="P207" i="6" s="1"/>
  <c r="K167" i="6"/>
  <c r="L167" i="6" s="1"/>
  <c r="K154" i="6"/>
  <c r="L154" i="6" s="1"/>
  <c r="K56" i="6"/>
  <c r="L56" i="6" s="1"/>
  <c r="K450" i="6"/>
  <c r="L450" i="6" s="1"/>
  <c r="P450" i="6" s="1"/>
  <c r="O450" i="6" s="1"/>
  <c r="K449" i="6"/>
  <c r="L449" i="6" s="1"/>
  <c r="K439" i="6"/>
  <c r="L439" i="6" s="1"/>
  <c r="K433" i="6"/>
  <c r="L433" i="6" s="1"/>
  <c r="K421" i="6"/>
  <c r="L421" i="6" s="1"/>
  <c r="K413" i="6"/>
  <c r="L413" i="6" s="1"/>
  <c r="P413" i="6" s="1"/>
  <c r="Q368" i="6"/>
  <c r="Q347" i="6"/>
  <c r="K272" i="6"/>
  <c r="L272" i="6" s="1"/>
  <c r="P272" i="6" s="1"/>
  <c r="P259" i="6"/>
  <c r="K249" i="6"/>
  <c r="L249" i="6" s="1"/>
  <c r="P249" i="6" s="1"/>
  <c r="O249" i="6" s="1"/>
  <c r="Q235" i="6"/>
  <c r="K231" i="6"/>
  <c r="L231" i="6" s="1"/>
  <c r="K193" i="6"/>
  <c r="L193" i="6" s="1"/>
  <c r="P193" i="6" s="1"/>
  <c r="Q185" i="6"/>
  <c r="Q182" i="6"/>
  <c r="Q176" i="6"/>
  <c r="Q134" i="6"/>
  <c r="Q60" i="6"/>
  <c r="K14" i="6"/>
  <c r="L14" i="6" s="1"/>
  <c r="P12" i="6"/>
  <c r="K4" i="6"/>
  <c r="L4" i="6" s="1"/>
  <c r="K445" i="6"/>
  <c r="L445" i="6" s="1"/>
  <c r="K417" i="6"/>
  <c r="L417" i="6" s="1"/>
  <c r="K408" i="6"/>
  <c r="L408" i="6" s="1"/>
  <c r="K335" i="6"/>
  <c r="L335" i="6" s="1"/>
  <c r="P335" i="6" s="1"/>
  <c r="K300" i="6"/>
  <c r="L300" i="6" s="1"/>
  <c r="P300" i="6" s="1"/>
  <c r="K227" i="6"/>
  <c r="L227" i="6" s="1"/>
  <c r="O131" i="6"/>
  <c r="K8" i="6"/>
  <c r="L8" i="6" s="1"/>
  <c r="P8" i="6" s="1"/>
  <c r="O8" i="6" s="1"/>
  <c r="K447" i="6"/>
  <c r="L447" i="6" s="1"/>
  <c r="K438" i="6"/>
  <c r="L438" i="6" s="1"/>
  <c r="K363" i="6"/>
  <c r="L363" i="6" s="1"/>
  <c r="K298" i="6"/>
  <c r="L298" i="6" s="1"/>
  <c r="P298" i="6" s="1"/>
  <c r="O298" i="6" s="1"/>
  <c r="K243" i="6"/>
  <c r="L243" i="6" s="1"/>
  <c r="P243" i="6" s="1"/>
  <c r="K241" i="6"/>
  <c r="L241" i="6" s="1"/>
  <c r="P241" i="6" s="1"/>
  <c r="O241" i="6" s="1"/>
  <c r="K163" i="6"/>
  <c r="L163" i="6" s="1"/>
  <c r="K153" i="6"/>
  <c r="L153" i="6" s="1"/>
  <c r="K448" i="6"/>
  <c r="L448" i="6" s="1"/>
  <c r="P448" i="6" s="1"/>
  <c r="K411" i="6"/>
  <c r="L411" i="6" s="1"/>
  <c r="K405" i="6"/>
  <c r="L405" i="6" s="1"/>
  <c r="P405" i="6" s="1"/>
  <c r="Q402" i="6"/>
  <c r="K402" i="6"/>
  <c r="L402" i="6" s="1"/>
  <c r="K401" i="6"/>
  <c r="L401" i="6" s="1"/>
  <c r="P401" i="6" s="1"/>
  <c r="O401" i="6" s="1"/>
  <c r="K400" i="6"/>
  <c r="L400" i="6" s="1"/>
  <c r="K369" i="6"/>
  <c r="L369" i="6" s="1"/>
  <c r="K365" i="6"/>
  <c r="L365" i="6" s="1"/>
  <c r="Q353" i="6"/>
  <c r="K345" i="6"/>
  <c r="L345" i="6" s="1"/>
  <c r="P345" i="6" s="1"/>
  <c r="P295" i="6"/>
  <c r="K275" i="6"/>
  <c r="L275" i="6" s="1"/>
  <c r="K248" i="6"/>
  <c r="L248" i="6" s="1"/>
  <c r="P248" i="6" s="1"/>
  <c r="K229" i="6"/>
  <c r="L229" i="6" s="1"/>
  <c r="P229" i="6" s="1"/>
  <c r="P225" i="6"/>
  <c r="Q222" i="6"/>
  <c r="K221" i="6"/>
  <c r="L221" i="6" s="1"/>
  <c r="K220" i="6"/>
  <c r="L220" i="6" s="1"/>
  <c r="K219" i="6"/>
  <c r="L219" i="6" s="1"/>
  <c r="K192" i="6"/>
  <c r="L192" i="6" s="1"/>
  <c r="P192" i="6" s="1"/>
  <c r="O192" i="6" s="1"/>
  <c r="K186" i="6"/>
  <c r="L186" i="6" s="1"/>
  <c r="P186" i="6" s="1"/>
  <c r="O186" i="6" s="1"/>
  <c r="K183" i="6"/>
  <c r="L183" i="6" s="1"/>
  <c r="K179" i="6"/>
  <c r="L179" i="6" s="1"/>
  <c r="K177" i="6"/>
  <c r="L177" i="6" s="1"/>
  <c r="P173" i="6"/>
  <c r="Q162" i="6"/>
  <c r="K145" i="6"/>
  <c r="L145" i="6" s="1"/>
  <c r="K135" i="6"/>
  <c r="L135" i="6" s="1"/>
  <c r="K128" i="6"/>
  <c r="L128" i="6" s="1"/>
  <c r="K115" i="6"/>
  <c r="L115" i="6" s="1"/>
  <c r="K113" i="6"/>
  <c r="L113" i="6" s="1"/>
  <c r="K80" i="6"/>
  <c r="L80" i="6" s="1"/>
  <c r="Q75" i="6"/>
  <c r="K72" i="6"/>
  <c r="L72" i="6" s="1"/>
  <c r="Q55" i="6"/>
  <c r="K21" i="6"/>
  <c r="L21" i="6" s="1"/>
  <c r="K9" i="6"/>
  <c r="L9" i="6" s="1"/>
  <c r="P2" i="1"/>
  <c r="N468" i="1"/>
  <c r="J468" i="1"/>
  <c r="N464" i="1"/>
  <c r="J464" i="1"/>
  <c r="N460" i="1"/>
  <c r="J460" i="1"/>
  <c r="N456" i="1"/>
  <c r="J456" i="1"/>
  <c r="N452" i="1"/>
  <c r="J452" i="1"/>
  <c r="N448" i="1"/>
  <c r="O448" i="1" s="1"/>
  <c r="Q448" i="1" s="1"/>
  <c r="J448" i="1"/>
  <c r="N444" i="1"/>
  <c r="J444" i="1"/>
  <c r="N440" i="1"/>
  <c r="O440" i="1" s="1"/>
  <c r="Q440" i="1" s="1"/>
  <c r="J440" i="1"/>
  <c r="N436" i="1"/>
  <c r="J436" i="1"/>
  <c r="N432" i="1"/>
  <c r="O432" i="1" s="1"/>
  <c r="Q432" i="1" s="1"/>
  <c r="J432" i="1"/>
  <c r="N428" i="1"/>
  <c r="J428" i="1"/>
  <c r="N124" i="1"/>
  <c r="O124" i="1" s="1"/>
  <c r="J124" i="1"/>
  <c r="N120" i="1"/>
  <c r="J120" i="1"/>
  <c r="N116" i="1"/>
  <c r="O116" i="1" s="1"/>
  <c r="Q116" i="1" s="1"/>
  <c r="J116" i="1"/>
  <c r="N108" i="1"/>
  <c r="J108" i="1"/>
  <c r="N104" i="1"/>
  <c r="O104" i="1" s="1"/>
  <c r="J104" i="1"/>
  <c r="N100" i="1"/>
  <c r="J100" i="1"/>
  <c r="N92" i="1"/>
  <c r="O92" i="1" s="1"/>
  <c r="Q92" i="1" s="1"/>
  <c r="J92" i="1"/>
  <c r="N88" i="1"/>
  <c r="J88" i="1"/>
  <c r="N84" i="1"/>
  <c r="J84" i="1"/>
  <c r="N80" i="1"/>
  <c r="J80" i="1"/>
  <c r="N76" i="1"/>
  <c r="O76" i="1" s="1"/>
  <c r="Q76" i="1" s="1"/>
  <c r="J76" i="1"/>
  <c r="N72" i="1"/>
  <c r="J72" i="1"/>
  <c r="N68" i="1"/>
  <c r="J68" i="1"/>
  <c r="N64" i="1"/>
  <c r="J64" i="1"/>
  <c r="N44" i="1"/>
  <c r="O44" i="1" s="1"/>
  <c r="Q44" i="1" s="1"/>
  <c r="J44" i="1"/>
  <c r="N40" i="1"/>
  <c r="J40" i="1"/>
  <c r="N28" i="1"/>
  <c r="J28" i="1"/>
  <c r="N24" i="1"/>
  <c r="J24" i="1"/>
  <c r="N20" i="1"/>
  <c r="O20" i="1" s="1"/>
  <c r="J20" i="1"/>
  <c r="N16" i="1"/>
  <c r="J16" i="1"/>
  <c r="N12" i="1"/>
  <c r="O12" i="1" s="1"/>
  <c r="Q12" i="1" s="1"/>
  <c r="J12" i="1"/>
  <c r="N8" i="1"/>
  <c r="J8" i="1"/>
  <c r="N6" i="1"/>
  <c r="O6" i="1" s="1"/>
  <c r="Q6" i="1" s="1"/>
  <c r="J6" i="1"/>
  <c r="N4" i="1"/>
  <c r="J4" i="1"/>
  <c r="S426" i="1"/>
  <c r="V426" i="1" s="1"/>
  <c r="U426" i="1"/>
  <c r="S424" i="1"/>
  <c r="V424" i="1" s="1"/>
  <c r="U424" i="1"/>
  <c r="S420" i="1"/>
  <c r="V420" i="1" s="1"/>
  <c r="U420" i="1"/>
  <c r="S418" i="1"/>
  <c r="V418" i="1" s="1"/>
  <c r="U418" i="1"/>
  <c r="S416" i="1"/>
  <c r="V416" i="1" s="1"/>
  <c r="U416" i="1"/>
  <c r="S412" i="1"/>
  <c r="V412" i="1" s="1"/>
  <c r="U412" i="1"/>
  <c r="S410" i="1"/>
  <c r="V410" i="1" s="1"/>
  <c r="U410" i="1"/>
  <c r="S408" i="1"/>
  <c r="V408" i="1" s="1"/>
  <c r="U408" i="1"/>
  <c r="S406" i="1"/>
  <c r="V406" i="1" s="1"/>
  <c r="U406" i="1"/>
  <c r="S404" i="1"/>
  <c r="V404" i="1" s="1"/>
  <c r="U404" i="1"/>
  <c r="S402" i="1"/>
  <c r="V402" i="1" s="1"/>
  <c r="U402" i="1"/>
  <c r="S400" i="1"/>
  <c r="V400" i="1" s="1"/>
  <c r="U400" i="1"/>
  <c r="S398" i="1"/>
  <c r="V398" i="1" s="1"/>
  <c r="U398" i="1"/>
  <c r="S396" i="1"/>
  <c r="V396" i="1" s="1"/>
  <c r="U396" i="1"/>
  <c r="S394" i="1"/>
  <c r="V394" i="1" s="1"/>
  <c r="U394" i="1"/>
  <c r="S392" i="1"/>
  <c r="V392" i="1" s="1"/>
  <c r="U392" i="1"/>
  <c r="S388" i="1"/>
  <c r="V388" i="1" s="1"/>
  <c r="U388" i="1"/>
  <c r="S386" i="1"/>
  <c r="V386" i="1" s="1"/>
  <c r="U386" i="1"/>
  <c r="S384" i="1"/>
  <c r="V384" i="1" s="1"/>
  <c r="U384" i="1"/>
  <c r="S380" i="1"/>
  <c r="V380" i="1" s="1"/>
  <c r="U380" i="1"/>
  <c r="S378" i="1"/>
  <c r="V378" i="1" s="1"/>
  <c r="U378" i="1"/>
  <c r="S376" i="1"/>
  <c r="V376" i="1" s="1"/>
  <c r="U376" i="1"/>
  <c r="S374" i="1"/>
  <c r="V374" i="1" s="1"/>
  <c r="U374" i="1"/>
  <c r="S372" i="1"/>
  <c r="V372" i="1" s="1"/>
  <c r="U372" i="1"/>
  <c r="S370" i="1"/>
  <c r="V370" i="1" s="1"/>
  <c r="U370" i="1"/>
  <c r="S368" i="1"/>
  <c r="V368" i="1" s="1"/>
  <c r="U368" i="1"/>
  <c r="S366" i="1"/>
  <c r="V366" i="1" s="1"/>
  <c r="U366" i="1"/>
  <c r="S364" i="1"/>
  <c r="V364" i="1" s="1"/>
  <c r="U364" i="1"/>
  <c r="S362" i="1"/>
  <c r="V362" i="1" s="1"/>
  <c r="U362" i="1"/>
  <c r="S360" i="1"/>
  <c r="V360" i="1" s="1"/>
  <c r="U360" i="1"/>
  <c r="S356" i="1"/>
  <c r="V356" i="1" s="1"/>
  <c r="U356" i="1"/>
  <c r="S354" i="1"/>
  <c r="V354" i="1" s="1"/>
  <c r="U354" i="1"/>
  <c r="S352" i="1"/>
  <c r="V352" i="1" s="1"/>
  <c r="U352" i="1"/>
  <c r="S348" i="1"/>
  <c r="V348" i="1" s="1"/>
  <c r="U348" i="1"/>
  <c r="S346" i="1"/>
  <c r="V346" i="1" s="1"/>
  <c r="U346" i="1"/>
  <c r="S344" i="1"/>
  <c r="V344" i="1" s="1"/>
  <c r="U344" i="1"/>
  <c r="S342" i="1"/>
  <c r="V342" i="1" s="1"/>
  <c r="U342" i="1"/>
  <c r="S340" i="1"/>
  <c r="V340" i="1" s="1"/>
  <c r="U340" i="1"/>
  <c r="S338" i="1"/>
  <c r="V338" i="1" s="1"/>
  <c r="U338" i="1"/>
  <c r="S336" i="1"/>
  <c r="V336" i="1" s="1"/>
  <c r="U336" i="1"/>
  <c r="S334" i="1"/>
  <c r="V334" i="1" s="1"/>
  <c r="U334" i="1"/>
  <c r="S332" i="1"/>
  <c r="V332" i="1" s="1"/>
  <c r="U332" i="1"/>
  <c r="S330" i="1"/>
  <c r="V330" i="1" s="1"/>
  <c r="U330" i="1"/>
  <c r="S328" i="1"/>
  <c r="V328" i="1" s="1"/>
  <c r="U328" i="1"/>
  <c r="S326" i="1"/>
  <c r="V326" i="1" s="1"/>
  <c r="U326" i="1"/>
  <c r="S324" i="1"/>
  <c r="V324" i="1" s="1"/>
  <c r="U324" i="1"/>
  <c r="S322" i="1"/>
  <c r="V322" i="1" s="1"/>
  <c r="U322" i="1"/>
  <c r="S320" i="1"/>
  <c r="V320" i="1" s="1"/>
  <c r="U320" i="1"/>
  <c r="S318" i="1"/>
  <c r="V318" i="1" s="1"/>
  <c r="U318" i="1"/>
  <c r="S316" i="1"/>
  <c r="V316" i="1" s="1"/>
  <c r="U316" i="1"/>
  <c r="S314" i="1"/>
  <c r="V314" i="1" s="1"/>
  <c r="U314" i="1"/>
  <c r="S312" i="1"/>
  <c r="V312" i="1" s="1"/>
  <c r="U312" i="1"/>
  <c r="S310" i="1"/>
  <c r="V310" i="1" s="1"/>
  <c r="U310" i="1"/>
  <c r="S308" i="1"/>
  <c r="V308" i="1" s="1"/>
  <c r="U308" i="1"/>
  <c r="S306" i="1"/>
  <c r="V306" i="1" s="1"/>
  <c r="U306" i="1"/>
  <c r="S304" i="1"/>
  <c r="V304" i="1" s="1"/>
  <c r="U304" i="1"/>
  <c r="S302" i="1"/>
  <c r="V302" i="1" s="1"/>
  <c r="U302" i="1"/>
  <c r="S300" i="1"/>
  <c r="V300" i="1" s="1"/>
  <c r="U300" i="1"/>
  <c r="S298" i="1"/>
  <c r="V298" i="1" s="1"/>
  <c r="U298" i="1"/>
  <c r="S296" i="1"/>
  <c r="V296" i="1" s="1"/>
  <c r="U296" i="1"/>
  <c r="S294" i="1"/>
  <c r="V294" i="1" s="1"/>
  <c r="U294" i="1"/>
  <c r="S292" i="1"/>
  <c r="V292" i="1" s="1"/>
  <c r="U292" i="1"/>
  <c r="S290" i="1"/>
  <c r="V290" i="1" s="1"/>
  <c r="U290" i="1"/>
  <c r="S288" i="1"/>
  <c r="V288" i="1" s="1"/>
  <c r="U288" i="1"/>
  <c r="S286" i="1"/>
  <c r="V286" i="1" s="1"/>
  <c r="U286" i="1"/>
  <c r="S284" i="1"/>
  <c r="V284" i="1" s="1"/>
  <c r="U284" i="1"/>
  <c r="S282" i="1"/>
  <c r="V282" i="1" s="1"/>
  <c r="U282" i="1"/>
  <c r="S280" i="1"/>
  <c r="V280" i="1" s="1"/>
  <c r="U280" i="1"/>
  <c r="S278" i="1"/>
  <c r="V278" i="1" s="1"/>
  <c r="U278" i="1"/>
  <c r="S276" i="1"/>
  <c r="V276" i="1" s="1"/>
  <c r="U276" i="1"/>
  <c r="S274" i="1"/>
  <c r="V274" i="1" s="1"/>
  <c r="U274" i="1"/>
  <c r="S272" i="1"/>
  <c r="V272" i="1" s="1"/>
  <c r="U272" i="1"/>
  <c r="S270" i="1"/>
  <c r="V270" i="1" s="1"/>
  <c r="U270" i="1"/>
  <c r="S268" i="1"/>
  <c r="V268" i="1" s="1"/>
  <c r="U268" i="1"/>
  <c r="S266" i="1"/>
  <c r="V266" i="1" s="1"/>
  <c r="U266" i="1"/>
  <c r="S264" i="1"/>
  <c r="V264" i="1" s="1"/>
  <c r="U264" i="1"/>
  <c r="S262" i="1"/>
  <c r="V262" i="1" s="1"/>
  <c r="U262" i="1"/>
  <c r="S260" i="1"/>
  <c r="V260" i="1" s="1"/>
  <c r="U260" i="1"/>
  <c r="S258" i="1"/>
  <c r="V258" i="1" s="1"/>
  <c r="U258" i="1"/>
  <c r="S256" i="1"/>
  <c r="V256" i="1" s="1"/>
  <c r="U256" i="1"/>
  <c r="S254" i="1"/>
  <c r="V254" i="1" s="1"/>
  <c r="U254" i="1"/>
  <c r="S252" i="1"/>
  <c r="V252" i="1" s="1"/>
  <c r="U252" i="1"/>
  <c r="S250" i="1"/>
  <c r="V250" i="1" s="1"/>
  <c r="U250" i="1"/>
  <c r="S248" i="1"/>
  <c r="V248" i="1" s="1"/>
  <c r="U248" i="1"/>
  <c r="S246" i="1"/>
  <c r="V246" i="1" s="1"/>
  <c r="U246" i="1"/>
  <c r="S244" i="1"/>
  <c r="V244" i="1" s="1"/>
  <c r="U244" i="1"/>
  <c r="S242" i="1"/>
  <c r="V242" i="1" s="1"/>
  <c r="U242" i="1"/>
  <c r="S240" i="1"/>
  <c r="V240" i="1" s="1"/>
  <c r="U240" i="1"/>
  <c r="S238" i="1"/>
  <c r="V238" i="1" s="1"/>
  <c r="U238" i="1"/>
  <c r="S236" i="1"/>
  <c r="V236" i="1" s="1"/>
  <c r="U236" i="1"/>
  <c r="S234" i="1"/>
  <c r="V234" i="1" s="1"/>
  <c r="U234" i="1"/>
  <c r="S232" i="1"/>
  <c r="V232" i="1" s="1"/>
  <c r="U232" i="1"/>
  <c r="S230" i="1"/>
  <c r="V230" i="1" s="1"/>
  <c r="U230" i="1"/>
  <c r="S228" i="1"/>
  <c r="V228" i="1" s="1"/>
  <c r="U228" i="1"/>
  <c r="S226" i="1"/>
  <c r="V226" i="1" s="1"/>
  <c r="U226" i="1"/>
  <c r="S224" i="1"/>
  <c r="V224" i="1" s="1"/>
  <c r="U224" i="1"/>
  <c r="S222" i="1"/>
  <c r="V222" i="1" s="1"/>
  <c r="U222" i="1"/>
  <c r="S220" i="1"/>
  <c r="V220" i="1" s="1"/>
  <c r="U220" i="1"/>
  <c r="S218" i="1"/>
  <c r="V218" i="1" s="1"/>
  <c r="U218" i="1"/>
  <c r="S216" i="1"/>
  <c r="V216" i="1" s="1"/>
  <c r="U216" i="1"/>
  <c r="S214" i="1"/>
  <c r="V214" i="1" s="1"/>
  <c r="U214" i="1"/>
  <c r="S212" i="1"/>
  <c r="V212" i="1" s="1"/>
  <c r="U212" i="1"/>
  <c r="S210" i="1"/>
  <c r="V210" i="1" s="1"/>
  <c r="U210" i="1"/>
  <c r="S208" i="1"/>
  <c r="V208" i="1" s="1"/>
  <c r="U208" i="1"/>
  <c r="S206" i="1"/>
  <c r="V206" i="1" s="1"/>
  <c r="U206" i="1"/>
  <c r="S204" i="1"/>
  <c r="V204" i="1" s="1"/>
  <c r="U204" i="1"/>
  <c r="S202" i="1"/>
  <c r="V202" i="1" s="1"/>
  <c r="U202" i="1"/>
  <c r="S200" i="1"/>
  <c r="V200" i="1" s="1"/>
  <c r="U200" i="1"/>
  <c r="S198" i="1"/>
  <c r="V198" i="1" s="1"/>
  <c r="U198" i="1"/>
  <c r="S196" i="1"/>
  <c r="V196" i="1" s="1"/>
  <c r="U196" i="1"/>
  <c r="S194" i="1"/>
  <c r="V194" i="1" s="1"/>
  <c r="U194" i="1"/>
  <c r="S192" i="1"/>
  <c r="V192" i="1" s="1"/>
  <c r="U192" i="1"/>
  <c r="S190" i="1"/>
  <c r="V190" i="1" s="1"/>
  <c r="U190" i="1"/>
  <c r="S188" i="1"/>
  <c r="V188" i="1" s="1"/>
  <c r="U188" i="1"/>
  <c r="S186" i="1"/>
  <c r="V186" i="1" s="1"/>
  <c r="U186" i="1"/>
  <c r="S184" i="1"/>
  <c r="V184" i="1" s="1"/>
  <c r="U184" i="1"/>
  <c r="S182" i="1"/>
  <c r="V182" i="1" s="1"/>
  <c r="U182" i="1"/>
  <c r="S180" i="1"/>
  <c r="V180" i="1" s="1"/>
  <c r="U180" i="1"/>
  <c r="S178" i="1"/>
  <c r="V178" i="1" s="1"/>
  <c r="U178" i="1"/>
  <c r="S176" i="1"/>
  <c r="V176" i="1" s="1"/>
  <c r="U176" i="1"/>
  <c r="S174" i="1"/>
  <c r="V174" i="1" s="1"/>
  <c r="U174" i="1"/>
  <c r="S172" i="1"/>
  <c r="V172" i="1" s="1"/>
  <c r="U172" i="1"/>
  <c r="S170" i="1"/>
  <c r="V170" i="1" s="1"/>
  <c r="U170" i="1"/>
  <c r="S168" i="1"/>
  <c r="V168" i="1" s="1"/>
  <c r="U168" i="1"/>
  <c r="S166" i="1"/>
  <c r="V166" i="1" s="1"/>
  <c r="U166" i="1"/>
  <c r="S164" i="1"/>
  <c r="V164" i="1" s="1"/>
  <c r="U164" i="1"/>
  <c r="S162" i="1"/>
  <c r="V162" i="1" s="1"/>
  <c r="U162" i="1"/>
  <c r="S160" i="1"/>
  <c r="V160" i="1" s="1"/>
  <c r="U160" i="1"/>
  <c r="G14" i="4"/>
  <c r="H14" i="4" s="1"/>
  <c r="D14" i="4"/>
  <c r="E14" i="4" s="1"/>
  <c r="S158" i="1"/>
  <c r="V158" i="1" s="1"/>
  <c r="U158" i="1"/>
  <c r="S156" i="1"/>
  <c r="V156" i="1" s="1"/>
  <c r="U156" i="1"/>
  <c r="S154" i="1"/>
  <c r="V154" i="1" s="1"/>
  <c r="U154" i="1"/>
  <c r="S152" i="1"/>
  <c r="V152" i="1" s="1"/>
  <c r="U152" i="1"/>
  <c r="S150" i="1"/>
  <c r="V150" i="1" s="1"/>
  <c r="U150" i="1"/>
  <c r="S148" i="1"/>
  <c r="V148" i="1" s="1"/>
  <c r="U148" i="1"/>
  <c r="S146" i="1"/>
  <c r="V146" i="1" s="1"/>
  <c r="U146" i="1"/>
  <c r="S144" i="1"/>
  <c r="V144" i="1" s="1"/>
  <c r="U144" i="1"/>
  <c r="S142" i="1"/>
  <c r="V142" i="1" s="1"/>
  <c r="U142" i="1"/>
  <c r="S140" i="1"/>
  <c r="V140" i="1" s="1"/>
  <c r="U140" i="1"/>
  <c r="S138" i="1"/>
  <c r="V138" i="1" s="1"/>
  <c r="U138" i="1"/>
  <c r="S136" i="1"/>
  <c r="V136" i="1" s="1"/>
  <c r="U136" i="1"/>
  <c r="S134" i="1"/>
  <c r="V134" i="1" s="1"/>
  <c r="U134" i="1"/>
  <c r="S132" i="1"/>
  <c r="V132" i="1" s="1"/>
  <c r="U132" i="1"/>
  <c r="S130" i="1"/>
  <c r="V130" i="1" s="1"/>
  <c r="U130" i="1"/>
  <c r="D13" i="4"/>
  <c r="E13" i="4" s="1"/>
  <c r="G13" i="4"/>
  <c r="H13" i="4" s="1"/>
  <c r="S128" i="1"/>
  <c r="V128" i="1" s="1"/>
  <c r="U128" i="1"/>
  <c r="S112" i="1"/>
  <c r="V112" i="1" s="1"/>
  <c r="U112" i="1"/>
  <c r="S110" i="1"/>
  <c r="V110" i="1" s="1"/>
  <c r="U110" i="1"/>
  <c r="S96" i="1"/>
  <c r="V96" i="1" s="1"/>
  <c r="U96" i="1"/>
  <c r="S90" i="1"/>
  <c r="V90" i="1" s="1"/>
  <c r="U90" i="1"/>
  <c r="S82" i="1"/>
  <c r="V82" i="1" s="1"/>
  <c r="U82" i="1"/>
  <c r="S60" i="1"/>
  <c r="T60" i="1" s="1"/>
  <c r="U60" i="1"/>
  <c r="S58" i="1"/>
  <c r="V58" i="1" s="1"/>
  <c r="U58" i="1"/>
  <c r="S56" i="1"/>
  <c r="V56" i="1" s="1"/>
  <c r="U56" i="1"/>
  <c r="S54" i="1"/>
  <c r="V54" i="1" s="1"/>
  <c r="U54" i="1"/>
  <c r="S52" i="1"/>
  <c r="V52" i="1" s="1"/>
  <c r="U52" i="1"/>
  <c r="S50" i="1"/>
  <c r="V50" i="1" s="1"/>
  <c r="U50" i="1"/>
  <c r="S48" i="1"/>
  <c r="V48" i="1" s="1"/>
  <c r="U48" i="1"/>
  <c r="S38" i="1"/>
  <c r="V38" i="1" s="1"/>
  <c r="U38" i="1"/>
  <c r="S36" i="1"/>
  <c r="V36" i="1" s="1"/>
  <c r="U36" i="1"/>
  <c r="S34" i="1"/>
  <c r="V34" i="1" s="1"/>
  <c r="U34" i="1"/>
  <c r="S32" i="1"/>
  <c r="V32" i="1" s="1"/>
  <c r="U32" i="1"/>
  <c r="S30" i="1"/>
  <c r="V30" i="1" s="1"/>
  <c r="U30" i="1"/>
  <c r="S14" i="1"/>
  <c r="V14" i="1" s="1"/>
  <c r="U14" i="1"/>
  <c r="K2" i="1"/>
  <c r="S427" i="1"/>
  <c r="V427" i="1" s="1"/>
  <c r="U427" i="1"/>
  <c r="S425" i="1"/>
  <c r="V425" i="1" s="1"/>
  <c r="U425" i="1"/>
  <c r="S423" i="1"/>
  <c r="V423" i="1" s="1"/>
  <c r="U423" i="1"/>
  <c r="S421" i="1"/>
  <c r="V421" i="1" s="1"/>
  <c r="U421" i="1"/>
  <c r="S419" i="1"/>
  <c r="V419" i="1" s="1"/>
  <c r="U419" i="1"/>
  <c r="S417" i="1"/>
  <c r="V417" i="1" s="1"/>
  <c r="U417" i="1"/>
  <c r="S415" i="1"/>
  <c r="V415" i="1" s="1"/>
  <c r="U415" i="1"/>
  <c r="S413" i="1"/>
  <c r="V413" i="1" s="1"/>
  <c r="U413" i="1"/>
  <c r="S411" i="1"/>
  <c r="V411" i="1" s="1"/>
  <c r="U411" i="1"/>
  <c r="S409" i="1"/>
  <c r="V409" i="1" s="1"/>
  <c r="U409" i="1"/>
  <c r="S407" i="1"/>
  <c r="V407" i="1" s="1"/>
  <c r="U407" i="1"/>
  <c r="S405" i="1"/>
  <c r="V405" i="1" s="1"/>
  <c r="U405" i="1"/>
  <c r="S403" i="1"/>
  <c r="V403" i="1" s="1"/>
  <c r="U403" i="1"/>
  <c r="S401" i="1"/>
  <c r="V401" i="1" s="1"/>
  <c r="U401" i="1"/>
  <c r="S399" i="1"/>
  <c r="V399" i="1" s="1"/>
  <c r="U399" i="1"/>
  <c r="S397" i="1"/>
  <c r="V397" i="1" s="1"/>
  <c r="U397" i="1"/>
  <c r="S395" i="1"/>
  <c r="V395" i="1" s="1"/>
  <c r="U395" i="1"/>
  <c r="S393" i="1"/>
  <c r="V393" i="1" s="1"/>
  <c r="U393" i="1"/>
  <c r="S391" i="1"/>
  <c r="V391" i="1" s="1"/>
  <c r="U391" i="1"/>
  <c r="S389" i="1"/>
  <c r="V389" i="1" s="1"/>
  <c r="U389" i="1"/>
  <c r="S387" i="1"/>
  <c r="V387" i="1" s="1"/>
  <c r="U387" i="1"/>
  <c r="S385" i="1"/>
  <c r="V385" i="1" s="1"/>
  <c r="U385" i="1"/>
  <c r="S383" i="1"/>
  <c r="V383" i="1" s="1"/>
  <c r="U383" i="1"/>
  <c r="S381" i="1"/>
  <c r="V381" i="1" s="1"/>
  <c r="U381" i="1"/>
  <c r="S379" i="1"/>
  <c r="V379" i="1" s="1"/>
  <c r="U379" i="1"/>
  <c r="S377" i="1"/>
  <c r="V377" i="1" s="1"/>
  <c r="U377" i="1"/>
  <c r="S375" i="1"/>
  <c r="V375" i="1" s="1"/>
  <c r="U375" i="1"/>
  <c r="S373" i="1"/>
  <c r="V373" i="1" s="1"/>
  <c r="U373" i="1"/>
  <c r="S371" i="1"/>
  <c r="V371" i="1" s="1"/>
  <c r="U371" i="1"/>
  <c r="S369" i="1"/>
  <c r="V369" i="1" s="1"/>
  <c r="U369" i="1"/>
  <c r="S367" i="1"/>
  <c r="V367" i="1" s="1"/>
  <c r="U367" i="1"/>
  <c r="S365" i="1"/>
  <c r="V365" i="1" s="1"/>
  <c r="U365" i="1"/>
  <c r="S363" i="1"/>
  <c r="V363" i="1" s="1"/>
  <c r="U363" i="1"/>
  <c r="S361" i="1"/>
  <c r="V361" i="1" s="1"/>
  <c r="U361" i="1"/>
  <c r="S359" i="1"/>
  <c r="V359" i="1" s="1"/>
  <c r="U359" i="1"/>
  <c r="S357" i="1"/>
  <c r="V357" i="1" s="1"/>
  <c r="U357" i="1"/>
  <c r="S355" i="1"/>
  <c r="V355" i="1" s="1"/>
  <c r="U355" i="1"/>
  <c r="S353" i="1"/>
  <c r="V353" i="1" s="1"/>
  <c r="U353" i="1"/>
  <c r="S351" i="1"/>
  <c r="V351" i="1" s="1"/>
  <c r="U351" i="1"/>
  <c r="S349" i="1"/>
  <c r="V349" i="1" s="1"/>
  <c r="U349" i="1"/>
  <c r="S347" i="1"/>
  <c r="V347" i="1" s="1"/>
  <c r="U347" i="1"/>
  <c r="S345" i="1"/>
  <c r="V345" i="1" s="1"/>
  <c r="U345" i="1"/>
  <c r="S343" i="1"/>
  <c r="V343" i="1" s="1"/>
  <c r="U343" i="1"/>
  <c r="S341" i="1"/>
  <c r="V341" i="1" s="1"/>
  <c r="U341" i="1"/>
  <c r="S339" i="1"/>
  <c r="V339" i="1" s="1"/>
  <c r="U339" i="1"/>
  <c r="S337" i="1"/>
  <c r="V337" i="1" s="1"/>
  <c r="U337" i="1"/>
  <c r="S335" i="1"/>
  <c r="V335" i="1" s="1"/>
  <c r="U335" i="1"/>
  <c r="S333" i="1"/>
  <c r="V333" i="1" s="1"/>
  <c r="U333" i="1"/>
  <c r="S331" i="1"/>
  <c r="V331" i="1" s="1"/>
  <c r="U331" i="1"/>
  <c r="S329" i="1"/>
  <c r="V329" i="1" s="1"/>
  <c r="U329" i="1"/>
  <c r="S327" i="1"/>
  <c r="V327" i="1" s="1"/>
  <c r="U327" i="1"/>
  <c r="S325" i="1"/>
  <c r="V325" i="1" s="1"/>
  <c r="U325" i="1"/>
  <c r="S323" i="1"/>
  <c r="V323" i="1" s="1"/>
  <c r="U323" i="1"/>
  <c r="S321" i="1"/>
  <c r="V321" i="1" s="1"/>
  <c r="U321" i="1"/>
  <c r="S319" i="1"/>
  <c r="V319" i="1" s="1"/>
  <c r="U319" i="1"/>
  <c r="S317" i="1"/>
  <c r="V317" i="1" s="1"/>
  <c r="U317" i="1"/>
  <c r="S315" i="1"/>
  <c r="V315" i="1" s="1"/>
  <c r="U315" i="1"/>
  <c r="S313" i="1"/>
  <c r="V313" i="1" s="1"/>
  <c r="U313" i="1"/>
  <c r="S311" i="1"/>
  <c r="V311" i="1" s="1"/>
  <c r="U311" i="1"/>
  <c r="S309" i="1"/>
  <c r="V309" i="1" s="1"/>
  <c r="U309" i="1"/>
  <c r="S307" i="1"/>
  <c r="V307" i="1" s="1"/>
  <c r="U307" i="1"/>
  <c r="S305" i="1"/>
  <c r="V305" i="1" s="1"/>
  <c r="U305" i="1"/>
  <c r="S303" i="1"/>
  <c r="V303" i="1" s="1"/>
  <c r="U303" i="1"/>
  <c r="S301" i="1"/>
  <c r="V301" i="1" s="1"/>
  <c r="U301" i="1"/>
  <c r="S299" i="1"/>
  <c r="V299" i="1" s="1"/>
  <c r="U299" i="1"/>
  <c r="S297" i="1"/>
  <c r="V297" i="1" s="1"/>
  <c r="U297" i="1"/>
  <c r="S295" i="1"/>
  <c r="V295" i="1" s="1"/>
  <c r="U295" i="1"/>
  <c r="S293" i="1"/>
  <c r="V293" i="1" s="1"/>
  <c r="U293" i="1"/>
  <c r="S291" i="1"/>
  <c r="V291" i="1" s="1"/>
  <c r="U291" i="1"/>
  <c r="S289" i="1"/>
  <c r="V289" i="1" s="1"/>
  <c r="U289" i="1"/>
  <c r="S287" i="1"/>
  <c r="V287" i="1" s="1"/>
  <c r="U287" i="1"/>
  <c r="S285" i="1"/>
  <c r="V285" i="1" s="1"/>
  <c r="U285" i="1"/>
  <c r="S283" i="1"/>
  <c r="V283" i="1" s="1"/>
  <c r="U283" i="1"/>
  <c r="S281" i="1"/>
  <c r="V281" i="1" s="1"/>
  <c r="U281" i="1"/>
  <c r="S279" i="1"/>
  <c r="V279" i="1" s="1"/>
  <c r="U279" i="1"/>
  <c r="S277" i="1"/>
  <c r="V277" i="1" s="1"/>
  <c r="U277" i="1"/>
  <c r="S275" i="1"/>
  <c r="V275" i="1" s="1"/>
  <c r="U275" i="1"/>
  <c r="S273" i="1"/>
  <c r="V273" i="1" s="1"/>
  <c r="U273" i="1"/>
  <c r="S271" i="1"/>
  <c r="V271" i="1" s="1"/>
  <c r="U271" i="1"/>
  <c r="S269" i="1"/>
  <c r="V269" i="1" s="1"/>
  <c r="U269" i="1"/>
  <c r="S267" i="1"/>
  <c r="V267" i="1" s="1"/>
  <c r="U267" i="1"/>
  <c r="S265" i="1"/>
  <c r="V265" i="1" s="1"/>
  <c r="U265" i="1"/>
  <c r="S263" i="1"/>
  <c r="V263" i="1" s="1"/>
  <c r="U263" i="1"/>
  <c r="S261" i="1"/>
  <c r="V261" i="1" s="1"/>
  <c r="U261" i="1"/>
  <c r="S259" i="1"/>
  <c r="V259" i="1" s="1"/>
  <c r="U259" i="1"/>
  <c r="S257" i="1"/>
  <c r="V257" i="1" s="1"/>
  <c r="U257" i="1"/>
  <c r="S255" i="1"/>
  <c r="V255" i="1" s="1"/>
  <c r="U255" i="1"/>
  <c r="S253" i="1"/>
  <c r="V253" i="1" s="1"/>
  <c r="U253" i="1"/>
  <c r="S251" i="1"/>
  <c r="V251" i="1" s="1"/>
  <c r="U251" i="1"/>
  <c r="S249" i="1"/>
  <c r="V249" i="1" s="1"/>
  <c r="U249" i="1"/>
  <c r="S247" i="1"/>
  <c r="V247" i="1" s="1"/>
  <c r="U247" i="1"/>
  <c r="S245" i="1"/>
  <c r="V245" i="1" s="1"/>
  <c r="U245" i="1"/>
  <c r="S243" i="1"/>
  <c r="V243" i="1" s="1"/>
  <c r="U243" i="1"/>
  <c r="S241" i="1"/>
  <c r="V241" i="1" s="1"/>
  <c r="U241" i="1"/>
  <c r="S239" i="1"/>
  <c r="V239" i="1" s="1"/>
  <c r="U239" i="1"/>
  <c r="S237" i="1"/>
  <c r="V237" i="1" s="1"/>
  <c r="U237" i="1"/>
  <c r="S235" i="1"/>
  <c r="V235" i="1" s="1"/>
  <c r="U235" i="1"/>
  <c r="S233" i="1"/>
  <c r="V233" i="1" s="1"/>
  <c r="U233" i="1"/>
  <c r="S231" i="1"/>
  <c r="V231" i="1" s="1"/>
  <c r="U231" i="1"/>
  <c r="S229" i="1"/>
  <c r="V229" i="1" s="1"/>
  <c r="U229" i="1"/>
  <c r="S227" i="1"/>
  <c r="V227" i="1" s="1"/>
  <c r="U227" i="1"/>
  <c r="S225" i="1"/>
  <c r="V225" i="1" s="1"/>
  <c r="U225" i="1"/>
  <c r="S223" i="1"/>
  <c r="V223" i="1" s="1"/>
  <c r="U223" i="1"/>
  <c r="S221" i="1"/>
  <c r="V221" i="1" s="1"/>
  <c r="U221" i="1"/>
  <c r="S219" i="1"/>
  <c r="V219" i="1" s="1"/>
  <c r="U219" i="1"/>
  <c r="S217" i="1"/>
  <c r="V217" i="1" s="1"/>
  <c r="U217" i="1"/>
  <c r="S215" i="1"/>
  <c r="V215" i="1" s="1"/>
  <c r="U215" i="1"/>
  <c r="S213" i="1"/>
  <c r="V213" i="1" s="1"/>
  <c r="U213" i="1"/>
  <c r="S211" i="1"/>
  <c r="V211" i="1" s="1"/>
  <c r="U211" i="1"/>
  <c r="S209" i="1"/>
  <c r="V209" i="1" s="1"/>
  <c r="U209" i="1"/>
  <c r="S207" i="1"/>
  <c r="V207" i="1" s="1"/>
  <c r="U207" i="1"/>
  <c r="S205" i="1"/>
  <c r="V205" i="1" s="1"/>
  <c r="U205" i="1"/>
  <c r="S203" i="1"/>
  <c r="V203" i="1" s="1"/>
  <c r="U203" i="1"/>
  <c r="S201" i="1"/>
  <c r="V201" i="1" s="1"/>
  <c r="U201" i="1"/>
  <c r="S199" i="1"/>
  <c r="V199" i="1" s="1"/>
  <c r="U199" i="1"/>
  <c r="S197" i="1"/>
  <c r="V197" i="1" s="1"/>
  <c r="U197" i="1"/>
  <c r="S195" i="1"/>
  <c r="V195" i="1" s="1"/>
  <c r="U195" i="1"/>
  <c r="S193" i="1"/>
  <c r="V193" i="1" s="1"/>
  <c r="U193" i="1"/>
  <c r="S191" i="1"/>
  <c r="V191" i="1" s="1"/>
  <c r="U191" i="1"/>
  <c r="S189" i="1"/>
  <c r="V189" i="1" s="1"/>
  <c r="U189" i="1"/>
  <c r="S187" i="1"/>
  <c r="V187" i="1" s="1"/>
  <c r="U187" i="1"/>
  <c r="S185" i="1"/>
  <c r="V185" i="1" s="1"/>
  <c r="U185" i="1"/>
  <c r="S183" i="1"/>
  <c r="V183" i="1" s="1"/>
  <c r="U183" i="1"/>
  <c r="S181" i="1"/>
  <c r="V181" i="1" s="1"/>
  <c r="U181" i="1"/>
  <c r="S179" i="1"/>
  <c r="V179" i="1" s="1"/>
  <c r="U179" i="1"/>
  <c r="S177" i="1"/>
  <c r="V177" i="1" s="1"/>
  <c r="U177" i="1"/>
  <c r="S175" i="1"/>
  <c r="V175" i="1" s="1"/>
  <c r="U175" i="1"/>
  <c r="S173" i="1"/>
  <c r="V173" i="1" s="1"/>
  <c r="U173" i="1"/>
  <c r="S171" i="1"/>
  <c r="V171" i="1" s="1"/>
  <c r="U171" i="1"/>
  <c r="S169" i="1"/>
  <c r="V169" i="1" s="1"/>
  <c r="U169" i="1"/>
  <c r="S167" i="1"/>
  <c r="V167" i="1" s="1"/>
  <c r="U167" i="1"/>
  <c r="S165" i="1"/>
  <c r="V165" i="1" s="1"/>
  <c r="U165" i="1"/>
  <c r="S163" i="1"/>
  <c r="V163" i="1" s="1"/>
  <c r="U163" i="1"/>
  <c r="S161" i="1"/>
  <c r="V161" i="1" s="1"/>
  <c r="U161" i="1"/>
  <c r="S159" i="1"/>
  <c r="V159" i="1" s="1"/>
  <c r="U159" i="1"/>
  <c r="S157" i="1"/>
  <c r="V157" i="1" s="1"/>
  <c r="U157" i="1"/>
  <c r="S155" i="1"/>
  <c r="V155" i="1" s="1"/>
  <c r="U155" i="1"/>
  <c r="S153" i="1"/>
  <c r="V153" i="1" s="1"/>
  <c r="U153" i="1"/>
  <c r="S151" i="1"/>
  <c r="V151" i="1" s="1"/>
  <c r="U151" i="1"/>
  <c r="S149" i="1"/>
  <c r="V149" i="1" s="1"/>
  <c r="U149" i="1"/>
  <c r="S147" i="1"/>
  <c r="V147" i="1" s="1"/>
  <c r="U147" i="1"/>
  <c r="S145" i="1"/>
  <c r="V145" i="1" s="1"/>
  <c r="U145" i="1"/>
  <c r="S143" i="1"/>
  <c r="V143" i="1" s="1"/>
  <c r="U143" i="1"/>
  <c r="S141" i="1"/>
  <c r="V141" i="1" s="1"/>
  <c r="U141" i="1"/>
  <c r="S139" i="1"/>
  <c r="V139" i="1" s="1"/>
  <c r="U139" i="1"/>
  <c r="S137" i="1"/>
  <c r="V137" i="1" s="1"/>
  <c r="U137" i="1"/>
  <c r="S135" i="1"/>
  <c r="V135" i="1" s="1"/>
  <c r="U135" i="1"/>
  <c r="S133" i="1"/>
  <c r="V133" i="1" s="1"/>
  <c r="U133" i="1"/>
  <c r="S131" i="1"/>
  <c r="V131" i="1" s="1"/>
  <c r="U131" i="1"/>
  <c r="S123" i="1"/>
  <c r="V123" i="1" s="1"/>
  <c r="U123" i="1"/>
  <c r="S119" i="1"/>
  <c r="V119" i="1" s="1"/>
  <c r="U119" i="1"/>
  <c r="S111" i="1"/>
  <c r="V111" i="1" s="1"/>
  <c r="U111" i="1"/>
  <c r="S97" i="1"/>
  <c r="V97" i="1" s="1"/>
  <c r="U97" i="1"/>
  <c r="S91" i="1"/>
  <c r="V91" i="1" s="1"/>
  <c r="U91" i="1"/>
  <c r="S83" i="1"/>
  <c r="V83" i="1" s="1"/>
  <c r="U83" i="1"/>
  <c r="S81" i="1"/>
  <c r="V81" i="1" s="1"/>
  <c r="U81" i="1"/>
  <c r="S77" i="1"/>
  <c r="V77" i="1" s="1"/>
  <c r="U77" i="1"/>
  <c r="S73" i="1"/>
  <c r="V73" i="1" s="1"/>
  <c r="U73" i="1"/>
  <c r="S59" i="1"/>
  <c r="V59" i="1" s="1"/>
  <c r="U59" i="1"/>
  <c r="S57" i="1"/>
  <c r="V57" i="1" s="1"/>
  <c r="U57" i="1"/>
  <c r="S55" i="1"/>
  <c r="V55" i="1" s="1"/>
  <c r="U55" i="1"/>
  <c r="S53" i="1"/>
  <c r="V53" i="1" s="1"/>
  <c r="U53" i="1"/>
  <c r="S51" i="1"/>
  <c r="V51" i="1" s="1"/>
  <c r="U51" i="1"/>
  <c r="S49" i="1"/>
  <c r="V49" i="1" s="1"/>
  <c r="U49" i="1"/>
  <c r="S47" i="1"/>
  <c r="V47" i="1" s="1"/>
  <c r="U47" i="1"/>
  <c r="S37" i="1"/>
  <c r="V37" i="1" s="1"/>
  <c r="U37" i="1"/>
  <c r="S35" i="1"/>
  <c r="V35" i="1" s="1"/>
  <c r="U35" i="1"/>
  <c r="S33" i="1"/>
  <c r="V33" i="1" s="1"/>
  <c r="U33" i="1"/>
  <c r="S31" i="1"/>
  <c r="V31" i="1" s="1"/>
  <c r="U31" i="1"/>
  <c r="S29" i="1"/>
  <c r="V29" i="1" s="1"/>
  <c r="U29" i="1"/>
  <c r="S13" i="1"/>
  <c r="V13" i="1" s="1"/>
  <c r="U13" i="1"/>
  <c r="H2" i="1"/>
  <c r="M2" i="1"/>
  <c r="O422" i="1"/>
  <c r="Q422" i="1" s="1"/>
  <c r="O414" i="1"/>
  <c r="Q414" i="1" s="1"/>
  <c r="O390" i="1"/>
  <c r="Q390" i="1" s="1"/>
  <c r="O382" i="1"/>
  <c r="Q382" i="1" s="1"/>
  <c r="O358" i="1"/>
  <c r="Q358" i="1" s="1"/>
  <c r="O350" i="1"/>
  <c r="Q350" i="1" s="1"/>
  <c r="W60" i="1"/>
  <c r="O64" i="1"/>
  <c r="N466" i="1"/>
  <c r="N462" i="1"/>
  <c r="N458" i="1"/>
  <c r="N454" i="1"/>
  <c r="N450" i="1"/>
  <c r="N446" i="1"/>
  <c r="N442" i="1"/>
  <c r="N438" i="1"/>
  <c r="N434" i="1"/>
  <c r="N430" i="1"/>
  <c r="N126" i="1"/>
  <c r="N122" i="1"/>
  <c r="N118" i="1"/>
  <c r="N114" i="1"/>
  <c r="N106" i="1"/>
  <c r="N102" i="1"/>
  <c r="N98" i="1"/>
  <c r="N94" i="1"/>
  <c r="N86" i="1"/>
  <c r="N78" i="1"/>
  <c r="N74" i="1"/>
  <c r="N70" i="1"/>
  <c r="N66" i="1"/>
  <c r="N62" i="1"/>
  <c r="N46" i="1"/>
  <c r="N42" i="1"/>
  <c r="N26" i="1"/>
  <c r="N22" i="1"/>
  <c r="N18" i="1"/>
  <c r="N10" i="1"/>
  <c r="O464" i="1"/>
  <c r="Q464" i="1" s="1"/>
  <c r="N469" i="1"/>
  <c r="N465" i="1"/>
  <c r="N461" i="1"/>
  <c r="N457" i="1"/>
  <c r="N453" i="1"/>
  <c r="N449" i="1"/>
  <c r="N445" i="1"/>
  <c r="N441" i="1"/>
  <c r="N437" i="1"/>
  <c r="N433" i="1"/>
  <c r="N429" i="1"/>
  <c r="N129" i="1"/>
  <c r="N125" i="1"/>
  <c r="N121" i="1"/>
  <c r="N117" i="1"/>
  <c r="N113" i="1"/>
  <c r="N109" i="1"/>
  <c r="N105" i="1"/>
  <c r="N101" i="1"/>
  <c r="N93" i="1"/>
  <c r="N89" i="1"/>
  <c r="N85" i="1"/>
  <c r="N69" i="1"/>
  <c r="N65" i="1"/>
  <c r="N61" i="1"/>
  <c r="N45" i="1"/>
  <c r="N41" i="1"/>
  <c r="N25" i="1"/>
  <c r="N21" i="1"/>
  <c r="N17" i="1"/>
  <c r="N9" i="1"/>
  <c r="N5" i="1"/>
  <c r="O460" i="1"/>
  <c r="O444" i="1"/>
  <c r="Q444" i="1" s="1"/>
  <c r="O428" i="1"/>
  <c r="Q428" i="1" s="1"/>
  <c r="O108" i="1"/>
  <c r="Q108" i="1" s="1"/>
  <c r="O88" i="1"/>
  <c r="Q88" i="1" s="1"/>
  <c r="O456" i="1"/>
  <c r="Q456" i="1" s="1"/>
  <c r="O84" i="1"/>
  <c r="Q84" i="1" s="1"/>
  <c r="O72" i="1"/>
  <c r="Q72" i="1" s="1"/>
  <c r="O16" i="1"/>
  <c r="Q16" i="1" s="1"/>
  <c r="O8" i="1"/>
  <c r="Q8" i="1" s="1"/>
  <c r="N467" i="1"/>
  <c r="N463" i="1"/>
  <c r="N459" i="1"/>
  <c r="N455" i="1"/>
  <c r="N451" i="1"/>
  <c r="N447" i="1"/>
  <c r="N443" i="1"/>
  <c r="N439" i="1"/>
  <c r="N435" i="1"/>
  <c r="N431" i="1"/>
  <c r="N127" i="1"/>
  <c r="N115" i="1"/>
  <c r="N107" i="1"/>
  <c r="N103" i="1"/>
  <c r="N99" i="1"/>
  <c r="N95" i="1"/>
  <c r="N87" i="1"/>
  <c r="N79" i="1"/>
  <c r="N75" i="1"/>
  <c r="N71" i="1"/>
  <c r="N67" i="1"/>
  <c r="N63" i="1"/>
  <c r="N43" i="1"/>
  <c r="N39" i="1"/>
  <c r="N27" i="1"/>
  <c r="N23" i="1"/>
  <c r="N19" i="1"/>
  <c r="N15" i="1"/>
  <c r="N11" i="1"/>
  <c r="N7" i="1"/>
  <c r="O468" i="1"/>
  <c r="O452" i="1"/>
  <c r="Q452" i="1" s="1"/>
  <c r="O436" i="1"/>
  <c r="Q436" i="1" s="1"/>
  <c r="O120" i="1"/>
  <c r="Q120" i="1" s="1"/>
  <c r="O100" i="1"/>
  <c r="Q100" i="1" s="1"/>
  <c r="O28" i="1"/>
  <c r="Q28" i="1" s="1"/>
  <c r="O4" i="1"/>
  <c r="Q4" i="1" s="1"/>
  <c r="P459" i="6"/>
  <c r="O459" i="6" s="1"/>
  <c r="P437" i="6"/>
  <c r="Q437" i="6" s="1"/>
  <c r="K441" i="6"/>
  <c r="L441" i="6" s="1"/>
  <c r="P441" i="6" s="1"/>
  <c r="O441" i="6" s="1"/>
  <c r="K367" i="6"/>
  <c r="L367" i="6" s="1"/>
  <c r="K235" i="6"/>
  <c r="L235" i="6" s="1"/>
  <c r="K234" i="6"/>
  <c r="L234" i="6" s="1"/>
  <c r="P234" i="6" s="1"/>
  <c r="O234" i="6" s="1"/>
  <c r="K174" i="6"/>
  <c r="L174" i="6" s="1"/>
  <c r="P174" i="6" s="1"/>
  <c r="O174" i="6" s="1"/>
  <c r="K139" i="6"/>
  <c r="L139" i="6" s="1"/>
  <c r="K51" i="6"/>
  <c r="L51" i="6" s="1"/>
  <c r="K457" i="6"/>
  <c r="L457" i="6" s="1"/>
  <c r="P457" i="6" s="1"/>
  <c r="O457" i="6" s="1"/>
  <c r="P447" i="6"/>
  <c r="O447" i="6" s="1"/>
  <c r="Q446" i="6"/>
  <c r="Q420" i="6"/>
  <c r="Q414" i="6"/>
  <c r="Q412" i="6"/>
  <c r="P385" i="6"/>
  <c r="Q355" i="6"/>
  <c r="Q339" i="6"/>
  <c r="K286" i="6"/>
  <c r="L286" i="6" s="1"/>
  <c r="P286" i="6" s="1"/>
  <c r="O286" i="6" s="1"/>
  <c r="K279" i="6"/>
  <c r="L279" i="6" s="1"/>
  <c r="P279" i="6" s="1"/>
  <c r="O279" i="6" s="1"/>
  <c r="K274" i="6"/>
  <c r="L274" i="6" s="1"/>
  <c r="P274" i="6" s="1"/>
  <c r="O274" i="6" s="1"/>
  <c r="K262" i="6"/>
  <c r="L262" i="6" s="1"/>
  <c r="P262" i="6" s="1"/>
  <c r="Q262" i="6" s="1"/>
  <c r="K156" i="6"/>
  <c r="L156" i="6" s="1"/>
  <c r="Q153" i="6"/>
  <c r="Q148" i="6"/>
  <c r="Q68" i="6"/>
  <c r="Q56" i="6"/>
  <c r="Q30" i="6"/>
  <c r="Q28" i="6"/>
  <c r="Q20" i="6"/>
  <c r="Q374" i="6"/>
  <c r="Q349" i="6"/>
  <c r="Q333" i="6"/>
  <c r="O313" i="6"/>
  <c r="Q312" i="6"/>
  <c r="Q230" i="6"/>
  <c r="K176" i="6"/>
  <c r="L176" i="6" s="1"/>
  <c r="Q166" i="6"/>
  <c r="K132" i="6"/>
  <c r="L132" i="6" s="1"/>
  <c r="Q126" i="6"/>
  <c r="Q114" i="6"/>
  <c r="O380" i="6"/>
  <c r="Q380" i="6"/>
  <c r="K459" i="6"/>
  <c r="L459" i="6" s="1"/>
  <c r="K451" i="6"/>
  <c r="L451" i="6" s="1"/>
  <c r="K428" i="6"/>
  <c r="L428" i="6" s="1"/>
  <c r="P428" i="6" s="1"/>
  <c r="O428" i="6" s="1"/>
  <c r="K371" i="6"/>
  <c r="L371" i="6" s="1"/>
  <c r="P371" i="6" s="1"/>
  <c r="O371" i="6" s="1"/>
  <c r="K347" i="6"/>
  <c r="L347" i="6" s="1"/>
  <c r="O344" i="6"/>
  <c r="Q344" i="6"/>
  <c r="K337" i="6"/>
  <c r="L337" i="6" s="1"/>
  <c r="P337" i="6" s="1"/>
  <c r="O337" i="6" s="1"/>
  <c r="O317" i="6"/>
  <c r="Q317" i="6"/>
  <c r="K316" i="6"/>
  <c r="L316" i="6" s="1"/>
  <c r="K301" i="6"/>
  <c r="L301" i="6" s="1"/>
  <c r="P301" i="6" s="1"/>
  <c r="O301" i="6" s="1"/>
  <c r="K287" i="6"/>
  <c r="L287" i="6" s="1"/>
  <c r="P287" i="6" s="1"/>
  <c r="K282" i="6"/>
  <c r="L282" i="6" s="1"/>
  <c r="P282" i="6" s="1"/>
  <c r="K280" i="6"/>
  <c r="L280" i="6" s="1"/>
  <c r="P280" i="6" s="1"/>
  <c r="O280" i="6" s="1"/>
  <c r="K269" i="6"/>
  <c r="L269" i="6" s="1"/>
  <c r="P269" i="6" s="1"/>
  <c r="O269" i="6" s="1"/>
  <c r="K255" i="6"/>
  <c r="L255" i="6" s="1"/>
  <c r="P255" i="6" s="1"/>
  <c r="K251" i="6"/>
  <c r="L251" i="6" s="1"/>
  <c r="P251" i="6" s="1"/>
  <c r="Q192" i="6"/>
  <c r="K190" i="6"/>
  <c r="L190" i="6" s="1"/>
  <c r="P190" i="6" s="1"/>
  <c r="O190" i="6" s="1"/>
  <c r="K187" i="6"/>
  <c r="L187" i="6" s="1"/>
  <c r="K181" i="6"/>
  <c r="L181" i="6" s="1"/>
  <c r="O178" i="6"/>
  <c r="Q178" i="6"/>
  <c r="Q170" i="6"/>
  <c r="K161" i="6"/>
  <c r="L161" i="6" s="1"/>
  <c r="K137" i="6"/>
  <c r="L137" i="6" s="1"/>
  <c r="P137" i="6" s="1"/>
  <c r="O137" i="6" s="1"/>
  <c r="K60" i="6"/>
  <c r="L60" i="6" s="1"/>
  <c r="K11" i="6"/>
  <c r="L11" i="6" s="1"/>
  <c r="O359" i="6"/>
  <c r="Q359" i="6"/>
  <c r="O342" i="6"/>
  <c r="Q342" i="6"/>
  <c r="O194" i="6"/>
  <c r="Q194" i="6"/>
  <c r="O71" i="6"/>
  <c r="Q71" i="6"/>
  <c r="K483" i="6"/>
  <c r="L483" i="6" s="1"/>
  <c r="K435" i="6"/>
  <c r="L435" i="6" s="1"/>
  <c r="K431" i="6"/>
  <c r="L431" i="6" s="1"/>
  <c r="K409" i="6"/>
  <c r="L409" i="6" s="1"/>
  <c r="P409" i="6" s="1"/>
  <c r="K407" i="6"/>
  <c r="L407" i="6" s="1"/>
  <c r="P407" i="6" s="1"/>
  <c r="K397" i="6"/>
  <c r="L397" i="6" s="1"/>
  <c r="Q386" i="6"/>
  <c r="K379" i="6"/>
  <c r="L379" i="6" s="1"/>
  <c r="K374" i="6"/>
  <c r="L374" i="6" s="1"/>
  <c r="K373" i="6"/>
  <c r="L373" i="6" s="1"/>
  <c r="O367" i="6"/>
  <c r="Q367" i="6"/>
  <c r="K362" i="6"/>
  <c r="L362" i="6" s="1"/>
  <c r="P362" i="6" s="1"/>
  <c r="K353" i="6"/>
  <c r="L353" i="6" s="1"/>
  <c r="O346" i="6"/>
  <c r="Q346" i="6"/>
  <c r="K341" i="6"/>
  <c r="L341" i="6" s="1"/>
  <c r="P341" i="6" s="1"/>
  <c r="K339" i="6"/>
  <c r="L339" i="6" s="1"/>
  <c r="O336" i="6"/>
  <c r="Q336" i="6"/>
  <c r="Q329" i="6"/>
  <c r="K326" i="6"/>
  <c r="L326" i="6" s="1"/>
  <c r="O316" i="6"/>
  <c r="Q315" i="6"/>
  <c r="P289" i="6"/>
  <c r="O289" i="6" s="1"/>
  <c r="K283" i="6"/>
  <c r="L283" i="6" s="1"/>
  <c r="P283" i="6" s="1"/>
  <c r="Q283" i="6" s="1"/>
  <c r="K211" i="6"/>
  <c r="L211" i="6" s="1"/>
  <c r="P211" i="6" s="1"/>
  <c r="O211" i="6" s="1"/>
  <c r="K195" i="6"/>
  <c r="L195" i="6" s="1"/>
  <c r="P195" i="6" s="1"/>
  <c r="K158" i="6"/>
  <c r="L158" i="6" s="1"/>
  <c r="K147" i="6"/>
  <c r="L147" i="6" s="1"/>
  <c r="Q144" i="6"/>
  <c r="K141" i="6"/>
  <c r="L141" i="6" s="1"/>
  <c r="O80" i="6"/>
  <c r="Q80" i="6"/>
  <c r="Q76" i="6"/>
  <c r="O52" i="6"/>
  <c r="Q52" i="6"/>
  <c r="K28" i="6"/>
  <c r="L28" i="6" s="1"/>
  <c r="K17" i="6"/>
  <c r="L17" i="6" s="1"/>
  <c r="K13" i="6"/>
  <c r="L13" i="6" s="1"/>
  <c r="P13" i="6" s="1"/>
  <c r="Q460" i="6"/>
  <c r="Q438" i="6"/>
  <c r="Q434" i="6"/>
  <c r="O430" i="6"/>
  <c r="Q430" i="6"/>
  <c r="K419" i="6"/>
  <c r="L419" i="6" s="1"/>
  <c r="Q396" i="6"/>
  <c r="K381" i="6"/>
  <c r="L381" i="6" s="1"/>
  <c r="P381" i="6"/>
  <c r="Q365" i="6"/>
  <c r="Q363" i="6"/>
  <c r="Q361" i="6"/>
  <c r="O351" i="6"/>
  <c r="Q351" i="6"/>
  <c r="Q350" i="6"/>
  <c r="O338" i="6"/>
  <c r="Q338" i="6"/>
  <c r="Q325" i="6"/>
  <c r="Q231" i="6"/>
  <c r="Q227" i="6"/>
  <c r="K180" i="6"/>
  <c r="L180" i="6" s="1"/>
  <c r="O157" i="6"/>
  <c r="Q157" i="6"/>
  <c r="Q83" i="6"/>
  <c r="Q2" i="6"/>
  <c r="K215" i="6"/>
  <c r="L215" i="6" s="1"/>
  <c r="P215" i="6" s="1"/>
  <c r="Q215" i="6" s="1"/>
  <c r="K203" i="6"/>
  <c r="L203" i="6" s="1"/>
  <c r="P203" i="6" s="1"/>
  <c r="O203" i="6" s="1"/>
  <c r="K178" i="6"/>
  <c r="L178" i="6" s="1"/>
  <c r="K169" i="6"/>
  <c r="L169" i="6" s="1"/>
  <c r="K160" i="6"/>
  <c r="L160" i="6" s="1"/>
  <c r="K151" i="6"/>
  <c r="L151" i="6" s="1"/>
  <c r="P151" i="6" s="1"/>
  <c r="O151" i="6" s="1"/>
  <c r="K148" i="6"/>
  <c r="L148" i="6" s="1"/>
  <c r="K143" i="6"/>
  <c r="L143" i="6" s="1"/>
  <c r="K140" i="6"/>
  <c r="L140" i="6" s="1"/>
  <c r="K134" i="6"/>
  <c r="L134" i="6" s="1"/>
  <c r="K121" i="6"/>
  <c r="L121" i="6" s="1"/>
  <c r="K109" i="6"/>
  <c r="L109" i="6" s="1"/>
  <c r="K106" i="6"/>
  <c r="L106" i="6" s="1"/>
  <c r="K105" i="6"/>
  <c r="L105" i="6" s="1"/>
  <c r="K104" i="6"/>
  <c r="L104" i="6" s="1"/>
  <c r="K103" i="6"/>
  <c r="L103" i="6" s="1"/>
  <c r="K102" i="6"/>
  <c r="L102" i="6" s="1"/>
  <c r="K101" i="6"/>
  <c r="L101" i="6" s="1"/>
  <c r="K100" i="6"/>
  <c r="L100" i="6" s="1"/>
  <c r="K99" i="6"/>
  <c r="L99" i="6" s="1"/>
  <c r="K67" i="6"/>
  <c r="L67" i="6" s="1"/>
  <c r="K63" i="6"/>
  <c r="L63" i="6" s="1"/>
  <c r="K54" i="6"/>
  <c r="L54" i="6" s="1"/>
  <c r="K53" i="6"/>
  <c r="L53" i="6" s="1"/>
  <c r="K39" i="6"/>
  <c r="L39" i="6" s="1"/>
  <c r="K10" i="6"/>
  <c r="L10" i="6" s="1"/>
  <c r="P4" i="6"/>
  <c r="O4" i="6" s="1"/>
  <c r="K213" i="6"/>
  <c r="L213" i="6" s="1"/>
  <c r="K200" i="6"/>
  <c r="L200" i="6" s="1"/>
  <c r="P200" i="6" s="1"/>
  <c r="O200" i="6" s="1"/>
  <c r="K191" i="6"/>
  <c r="L191" i="6" s="1"/>
  <c r="P191" i="6" s="1"/>
  <c r="Q191" i="6" s="1"/>
  <c r="K487" i="6"/>
  <c r="L487" i="6" s="1"/>
  <c r="K486" i="6"/>
  <c r="L486" i="6" s="1"/>
  <c r="K465" i="6"/>
  <c r="L465" i="6" s="1"/>
  <c r="K464" i="6"/>
  <c r="L464" i="6" s="1"/>
  <c r="K463" i="6"/>
  <c r="L463" i="6" s="1"/>
  <c r="K461" i="6"/>
  <c r="L461" i="6" s="1"/>
  <c r="K456" i="6"/>
  <c r="L456" i="6" s="1"/>
  <c r="P456" i="6" s="1"/>
  <c r="O456" i="6" s="1"/>
  <c r="K455" i="6"/>
  <c r="L455" i="6" s="1"/>
  <c r="K453" i="6"/>
  <c r="L453" i="6" s="1"/>
  <c r="K429" i="6"/>
  <c r="L429" i="6" s="1"/>
  <c r="P417" i="6"/>
  <c r="Q417" i="6" s="1"/>
  <c r="K391" i="6"/>
  <c r="L391" i="6" s="1"/>
  <c r="K388" i="6"/>
  <c r="L388" i="6" s="1"/>
  <c r="K387" i="6"/>
  <c r="L387" i="6" s="1"/>
  <c r="K383" i="6"/>
  <c r="L383" i="6" s="1"/>
  <c r="K377" i="6"/>
  <c r="L377" i="6" s="1"/>
  <c r="K359" i="6"/>
  <c r="L359" i="6" s="1"/>
  <c r="K358" i="6"/>
  <c r="L358" i="6" s="1"/>
  <c r="P358" i="6" s="1"/>
  <c r="O358" i="6" s="1"/>
  <c r="K351" i="6"/>
  <c r="L351" i="6" s="1"/>
  <c r="K317" i="6"/>
  <c r="L317" i="6" s="1"/>
  <c r="K313" i="6"/>
  <c r="L313" i="6" s="1"/>
  <c r="K308" i="6"/>
  <c r="L308" i="6" s="1"/>
  <c r="P308" i="6" s="1"/>
  <c r="O308" i="6" s="1"/>
  <c r="K306" i="6"/>
  <c r="L306" i="6" s="1"/>
  <c r="P306" i="6" s="1"/>
  <c r="O306" i="6" s="1"/>
  <c r="K297" i="6"/>
  <c r="L297" i="6" s="1"/>
  <c r="P297" i="6" s="1"/>
  <c r="Q297" i="6" s="1"/>
  <c r="K266" i="6"/>
  <c r="L266" i="6" s="1"/>
  <c r="K263" i="6"/>
  <c r="L263" i="6" s="1"/>
  <c r="P263" i="6" s="1"/>
  <c r="K259" i="6"/>
  <c r="L259" i="6" s="1"/>
  <c r="K257" i="6"/>
  <c r="L257" i="6" s="1"/>
  <c r="K252" i="6"/>
  <c r="L252" i="6" s="1"/>
  <c r="P252" i="6" s="1"/>
  <c r="K247" i="6"/>
  <c r="L247" i="6" s="1"/>
  <c r="P247" i="6" s="1"/>
  <c r="K228" i="6"/>
  <c r="L228" i="6" s="1"/>
  <c r="P228" i="6" s="1"/>
  <c r="O228" i="6" s="1"/>
  <c r="K197" i="6"/>
  <c r="L197" i="6" s="1"/>
  <c r="K184" i="6"/>
  <c r="L184" i="6" s="1"/>
  <c r="P184" i="6" s="1"/>
  <c r="O184" i="6" s="1"/>
  <c r="P180" i="6"/>
  <c r="K175" i="6"/>
  <c r="L175" i="6" s="1"/>
  <c r="P175" i="6" s="1"/>
  <c r="O175" i="6" s="1"/>
  <c r="K171" i="6"/>
  <c r="L171" i="6" s="1"/>
  <c r="K165" i="6"/>
  <c r="L165" i="6" s="1"/>
  <c r="K157" i="6"/>
  <c r="L157" i="6" s="1"/>
  <c r="K152" i="6"/>
  <c r="L152" i="6" s="1"/>
  <c r="K138" i="6"/>
  <c r="L138" i="6" s="1"/>
  <c r="P138" i="6" s="1"/>
  <c r="O138" i="6" s="1"/>
  <c r="K123" i="6"/>
  <c r="L123" i="6" s="1"/>
  <c r="K111" i="6"/>
  <c r="L111" i="6" s="1"/>
  <c r="K84" i="6"/>
  <c r="L84" i="6" s="1"/>
  <c r="K76" i="6"/>
  <c r="L76" i="6" s="1"/>
  <c r="K75" i="6"/>
  <c r="L75" i="6" s="1"/>
  <c r="K70" i="6"/>
  <c r="L70" i="6" s="1"/>
  <c r="K69" i="6"/>
  <c r="L69" i="6" s="1"/>
  <c r="K32" i="6"/>
  <c r="L32" i="6" s="1"/>
  <c r="K25" i="6"/>
  <c r="L25" i="6" s="1"/>
  <c r="K22" i="6"/>
  <c r="L22" i="6" s="1"/>
  <c r="P3" i="6"/>
  <c r="O3" i="6" s="1"/>
  <c r="O12" i="6"/>
  <c r="Q12" i="6"/>
  <c r="Q174" i="6"/>
  <c r="O163" i="6"/>
  <c r="Q163" i="6"/>
  <c r="K485" i="6"/>
  <c r="L485" i="6" s="1"/>
  <c r="K481" i="6"/>
  <c r="L481" i="6" s="1"/>
  <c r="K479" i="6"/>
  <c r="L479" i="6" s="1"/>
  <c r="K467" i="6"/>
  <c r="L467" i="6" s="1"/>
  <c r="K466" i="6"/>
  <c r="L466" i="6" s="1"/>
  <c r="P466" i="6" s="1"/>
  <c r="O466" i="6" s="1"/>
  <c r="K446" i="6"/>
  <c r="L446" i="6" s="1"/>
  <c r="K434" i="6"/>
  <c r="L434" i="6" s="1"/>
  <c r="O424" i="6"/>
  <c r="Q424" i="6"/>
  <c r="K422" i="6"/>
  <c r="L422" i="6" s="1"/>
  <c r="P422" i="6" s="1"/>
  <c r="Q408" i="6"/>
  <c r="K404" i="6"/>
  <c r="L404" i="6" s="1"/>
  <c r="P404" i="6" s="1"/>
  <c r="Q390" i="6"/>
  <c r="K389" i="6"/>
  <c r="L389" i="6" s="1"/>
  <c r="Q384" i="6"/>
  <c r="K384" i="6"/>
  <c r="L384" i="6" s="1"/>
  <c r="Q378" i="6"/>
  <c r="K378" i="6"/>
  <c r="L378" i="6" s="1"/>
  <c r="K370" i="6"/>
  <c r="L370" i="6" s="1"/>
  <c r="O360" i="6"/>
  <c r="Q360" i="6"/>
  <c r="Q354" i="6"/>
  <c r="K354" i="6"/>
  <c r="L354" i="6" s="1"/>
  <c r="K349" i="6"/>
  <c r="L349" i="6" s="1"/>
  <c r="O328" i="6"/>
  <c r="Q328" i="6"/>
  <c r="O327" i="6"/>
  <c r="Q327" i="6"/>
  <c r="Q326" i="6"/>
  <c r="Q295" i="6"/>
  <c r="O295" i="6"/>
  <c r="K290" i="6"/>
  <c r="L290" i="6" s="1"/>
  <c r="K230" i="6"/>
  <c r="L230" i="6" s="1"/>
  <c r="K188" i="6"/>
  <c r="L188" i="6" s="1"/>
  <c r="P188" i="6" s="1"/>
  <c r="K166" i="6"/>
  <c r="L166" i="6" s="1"/>
  <c r="O84" i="6"/>
  <c r="Q84" i="6"/>
  <c r="K68" i="6"/>
  <c r="L68" i="6" s="1"/>
  <c r="K19" i="6"/>
  <c r="L19" i="6" s="1"/>
  <c r="O388" i="6"/>
  <c r="Q388" i="6"/>
  <c r="O369" i="6"/>
  <c r="Q369" i="6"/>
  <c r="P305" i="6"/>
  <c r="K305" i="6"/>
  <c r="L305" i="6" s="1"/>
  <c r="P199" i="6"/>
  <c r="O199" i="6" s="1"/>
  <c r="K199" i="6"/>
  <c r="L199" i="6" s="1"/>
  <c r="O171" i="6"/>
  <c r="Q171" i="6"/>
  <c r="O16" i="6"/>
  <c r="Q16" i="6"/>
  <c r="O14" i="6"/>
  <c r="Q14" i="6"/>
  <c r="K473" i="6"/>
  <c r="L473" i="6" s="1"/>
  <c r="O454" i="6"/>
  <c r="Q454" i="6"/>
  <c r="K393" i="6"/>
  <c r="L393" i="6" s="1"/>
  <c r="K380" i="6"/>
  <c r="L380" i="6" s="1"/>
  <c r="O352" i="6"/>
  <c r="Q352" i="6"/>
  <c r="K344" i="6"/>
  <c r="L344" i="6" s="1"/>
  <c r="K338" i="6"/>
  <c r="L338" i="6" s="1"/>
  <c r="K336" i="6"/>
  <c r="L336" i="6" s="1"/>
  <c r="K170" i="6"/>
  <c r="L170" i="6" s="1"/>
  <c r="O63" i="6"/>
  <c r="Q63" i="6"/>
  <c r="K27" i="6"/>
  <c r="L27" i="6" s="1"/>
  <c r="P27" i="6" s="1"/>
  <c r="K2" i="6"/>
  <c r="L2" i="6" s="1"/>
  <c r="O348" i="6"/>
  <c r="Q348" i="6"/>
  <c r="O321" i="6"/>
  <c r="Q321" i="6"/>
  <c r="Q289" i="6"/>
  <c r="O181" i="6"/>
  <c r="Q181" i="6"/>
  <c r="O164" i="6"/>
  <c r="Q164" i="6"/>
  <c r="K475" i="6"/>
  <c r="L475" i="6" s="1"/>
  <c r="P475" i="6" s="1"/>
  <c r="O475" i="6" s="1"/>
  <c r="K474" i="6"/>
  <c r="L474" i="6" s="1"/>
  <c r="O462" i="6"/>
  <c r="Q462" i="6"/>
  <c r="K420" i="6"/>
  <c r="L420" i="6" s="1"/>
  <c r="O400" i="6"/>
  <c r="Q400" i="6"/>
  <c r="K394" i="6"/>
  <c r="L394" i="6" s="1"/>
  <c r="O372" i="6"/>
  <c r="Q372" i="6"/>
  <c r="K368" i="6"/>
  <c r="L368" i="6" s="1"/>
  <c r="K357" i="6"/>
  <c r="L357" i="6" s="1"/>
  <c r="K346" i="6"/>
  <c r="L346" i="6" s="1"/>
  <c r="K342" i="6"/>
  <c r="L342" i="6" s="1"/>
  <c r="O323" i="6"/>
  <c r="Q323" i="6"/>
  <c r="O311" i="6"/>
  <c r="Q311" i="6"/>
  <c r="K310" i="6"/>
  <c r="L310" i="6" s="1"/>
  <c r="K307" i="6"/>
  <c r="L307" i="6" s="1"/>
  <c r="K236" i="6"/>
  <c r="L236" i="6" s="1"/>
  <c r="P236" i="6" s="1"/>
  <c r="O236" i="6" s="1"/>
  <c r="O187" i="6"/>
  <c r="Q187" i="6"/>
  <c r="K185" i="6"/>
  <c r="L185" i="6" s="1"/>
  <c r="K162" i="6"/>
  <c r="L162" i="6" s="1"/>
  <c r="O64" i="6"/>
  <c r="Q64" i="6"/>
  <c r="O40" i="6"/>
  <c r="Q40" i="6"/>
  <c r="O39" i="6"/>
  <c r="Q39" i="6"/>
  <c r="K29" i="6"/>
  <c r="L29" i="6" s="1"/>
  <c r="Q8" i="6"/>
  <c r="K482" i="6"/>
  <c r="L482" i="6" s="1"/>
  <c r="K480" i="6"/>
  <c r="L480" i="6" s="1"/>
  <c r="K460" i="6"/>
  <c r="L460" i="6" s="1"/>
  <c r="Q450" i="6"/>
  <c r="K426" i="6"/>
  <c r="L426" i="6" s="1"/>
  <c r="K425" i="6"/>
  <c r="L425" i="6" s="1"/>
  <c r="P425" i="6" s="1"/>
  <c r="K396" i="6"/>
  <c r="L396" i="6" s="1"/>
  <c r="K395" i="6"/>
  <c r="L395" i="6" s="1"/>
  <c r="P393" i="6"/>
  <c r="Q393" i="6" s="1"/>
  <c r="O392" i="6"/>
  <c r="Q392" i="6"/>
  <c r="K361" i="6"/>
  <c r="L361" i="6" s="1"/>
  <c r="O356" i="6"/>
  <c r="Q356" i="6"/>
  <c r="K355" i="6"/>
  <c r="L355" i="6" s="1"/>
  <c r="K350" i="6"/>
  <c r="L350" i="6" s="1"/>
  <c r="K329" i="6"/>
  <c r="L329" i="6" s="1"/>
  <c r="O314" i="6"/>
  <c r="O310" i="6"/>
  <c r="O300" i="6"/>
  <c r="Q300" i="6"/>
  <c r="K264" i="6"/>
  <c r="L264" i="6" s="1"/>
  <c r="P264" i="6" s="1"/>
  <c r="O262" i="6"/>
  <c r="K237" i="6"/>
  <c r="L237" i="6" s="1"/>
  <c r="P237" i="6" s="1"/>
  <c r="O219" i="6"/>
  <c r="Q219" i="6"/>
  <c r="O183" i="6"/>
  <c r="Q183" i="6"/>
  <c r="K182" i="6"/>
  <c r="L182" i="6" s="1"/>
  <c r="O168" i="6"/>
  <c r="Q168" i="6"/>
  <c r="O167" i="6"/>
  <c r="Q167" i="6"/>
  <c r="O160" i="6"/>
  <c r="Q160" i="6"/>
  <c r="O44" i="6"/>
  <c r="Q44" i="6"/>
  <c r="O43" i="6"/>
  <c r="Q43" i="6"/>
  <c r="O32" i="6"/>
  <c r="Q32" i="6"/>
  <c r="O24" i="6"/>
  <c r="Q24" i="6"/>
  <c r="O22" i="6"/>
  <c r="Q22" i="6"/>
  <c r="Q4" i="6"/>
  <c r="K3" i="6"/>
  <c r="L3" i="6" s="1"/>
  <c r="K327" i="6"/>
  <c r="L327" i="6" s="1"/>
  <c r="K323" i="6"/>
  <c r="L323" i="6" s="1"/>
  <c r="K321" i="6"/>
  <c r="L321" i="6" s="1"/>
  <c r="K319" i="6"/>
  <c r="L319" i="6" s="1"/>
  <c r="P319" i="6" s="1"/>
  <c r="O319" i="6" s="1"/>
  <c r="K318" i="6"/>
  <c r="L318" i="6" s="1"/>
  <c r="P318" i="6" s="1"/>
  <c r="K311" i="6"/>
  <c r="L311" i="6" s="1"/>
  <c r="P290" i="6"/>
  <c r="O290" i="6" s="1"/>
  <c r="K278" i="6"/>
  <c r="L278" i="6" s="1"/>
  <c r="P278" i="6" s="1"/>
  <c r="K271" i="6"/>
  <c r="L271" i="6" s="1"/>
  <c r="P271" i="6" s="1"/>
  <c r="O271" i="6" s="1"/>
  <c r="O266" i="6"/>
  <c r="Q266" i="6"/>
  <c r="K261" i="6"/>
  <c r="L261" i="6" s="1"/>
  <c r="P261" i="6" s="1"/>
  <c r="O261" i="6" s="1"/>
  <c r="K258" i="6"/>
  <c r="L258" i="6" s="1"/>
  <c r="P258" i="6" s="1"/>
  <c r="O258" i="6" s="1"/>
  <c r="K226" i="6"/>
  <c r="L226" i="6" s="1"/>
  <c r="K205" i="6"/>
  <c r="L205" i="6" s="1"/>
  <c r="P205" i="6" s="1"/>
  <c r="O205" i="6" s="1"/>
  <c r="K198" i="6"/>
  <c r="L198" i="6" s="1"/>
  <c r="P198" i="6" s="1"/>
  <c r="P172" i="6"/>
  <c r="K172" i="6"/>
  <c r="L172" i="6" s="1"/>
  <c r="K168" i="6"/>
  <c r="L168" i="6" s="1"/>
  <c r="K164" i="6"/>
  <c r="L164" i="6" s="1"/>
  <c r="O158" i="6"/>
  <c r="Q158" i="6"/>
  <c r="O154" i="6"/>
  <c r="Q154" i="6"/>
  <c r="O149" i="6"/>
  <c r="Q149" i="6"/>
  <c r="O145" i="6"/>
  <c r="Q145" i="6"/>
  <c r="O141" i="6"/>
  <c r="Q141" i="6"/>
  <c r="O135" i="6"/>
  <c r="Q135" i="6"/>
  <c r="O128" i="6"/>
  <c r="Q128" i="6"/>
  <c r="O116" i="6"/>
  <c r="Q116" i="6"/>
  <c r="O106" i="6"/>
  <c r="Q106" i="6"/>
  <c r="K98" i="6"/>
  <c r="L98" i="6" s="1"/>
  <c r="P98" i="6" s="1"/>
  <c r="Q98" i="6" s="1"/>
  <c r="K97" i="6"/>
  <c r="L97" i="6" s="1"/>
  <c r="K96" i="6"/>
  <c r="L96" i="6" s="1"/>
  <c r="K95" i="6"/>
  <c r="L95" i="6" s="1"/>
  <c r="K94" i="6"/>
  <c r="L94" i="6" s="1"/>
  <c r="K93" i="6"/>
  <c r="L93" i="6" s="1"/>
  <c r="K92" i="6"/>
  <c r="L92" i="6" s="1"/>
  <c r="K91" i="6"/>
  <c r="L91" i="6" s="1"/>
  <c r="K90" i="6"/>
  <c r="L90" i="6" s="1"/>
  <c r="K89" i="6"/>
  <c r="L89" i="6" s="1"/>
  <c r="K88" i="6"/>
  <c r="L88" i="6" s="1"/>
  <c r="K87" i="6"/>
  <c r="L87" i="6" s="1"/>
  <c r="K82" i="6"/>
  <c r="L82" i="6" s="1"/>
  <c r="P82" i="6" s="1"/>
  <c r="K74" i="6"/>
  <c r="L74" i="6" s="1"/>
  <c r="K73" i="6"/>
  <c r="L73" i="6" s="1"/>
  <c r="O67" i="6"/>
  <c r="Q67" i="6"/>
  <c r="K64" i="6"/>
  <c r="L64" i="6" s="1"/>
  <c r="O48" i="6"/>
  <c r="Q48" i="6"/>
  <c r="K26" i="6"/>
  <c r="L26" i="6" s="1"/>
  <c r="K23" i="6"/>
  <c r="L23" i="6" s="1"/>
  <c r="K18" i="6"/>
  <c r="L18" i="6" s="1"/>
  <c r="K15" i="6"/>
  <c r="L15" i="6" s="1"/>
  <c r="P10" i="6"/>
  <c r="O6" i="6"/>
  <c r="Q6" i="6"/>
  <c r="O5" i="6"/>
  <c r="Q5" i="6"/>
  <c r="K478" i="6"/>
  <c r="L478" i="6" s="1"/>
  <c r="K477" i="6"/>
  <c r="L477" i="6" s="1"/>
  <c r="K472" i="6"/>
  <c r="L472" i="6" s="1"/>
  <c r="K471" i="6"/>
  <c r="L471" i="6" s="1"/>
  <c r="K469" i="6"/>
  <c r="L469" i="6" s="1"/>
  <c r="K468" i="6"/>
  <c r="L468" i="6" s="1"/>
  <c r="K444" i="6"/>
  <c r="L444" i="6" s="1"/>
  <c r="P444" i="6" s="1"/>
  <c r="K424" i="6"/>
  <c r="L424" i="6" s="1"/>
  <c r="K418" i="6"/>
  <c r="L418" i="6" s="1"/>
  <c r="P418" i="6" s="1"/>
  <c r="K416" i="6"/>
  <c r="L416" i="6" s="1"/>
  <c r="P416" i="6" s="1"/>
  <c r="O416" i="6" s="1"/>
  <c r="K412" i="6"/>
  <c r="L412" i="6" s="1"/>
  <c r="K410" i="6"/>
  <c r="L410" i="6" s="1"/>
  <c r="P410" i="6" s="1"/>
  <c r="O410" i="6" s="1"/>
  <c r="K398" i="6"/>
  <c r="L398" i="6" s="1"/>
  <c r="K392" i="6"/>
  <c r="L392" i="6" s="1"/>
  <c r="K376" i="6"/>
  <c r="L376" i="6" s="1"/>
  <c r="K372" i="6"/>
  <c r="L372" i="6" s="1"/>
  <c r="K364" i="6"/>
  <c r="L364" i="6" s="1"/>
  <c r="P364" i="6" s="1"/>
  <c r="O364" i="6" s="1"/>
  <c r="K356" i="6"/>
  <c r="L356" i="6" s="1"/>
  <c r="K352" i="6"/>
  <c r="L352" i="6" s="1"/>
  <c r="K348" i="6"/>
  <c r="L348" i="6" s="1"/>
  <c r="K340" i="6"/>
  <c r="L340" i="6" s="1"/>
  <c r="P340" i="6" s="1"/>
  <c r="Q340" i="6" s="1"/>
  <c r="K334" i="6"/>
  <c r="L334" i="6" s="1"/>
  <c r="P334" i="6" s="1"/>
  <c r="O334" i="6" s="1"/>
  <c r="K332" i="6"/>
  <c r="L332" i="6" s="1"/>
  <c r="P332" i="6" s="1"/>
  <c r="O332" i="6" s="1"/>
  <c r="K328" i="6"/>
  <c r="L328" i="6" s="1"/>
  <c r="Q324" i="6"/>
  <c r="K324" i="6"/>
  <c r="L324" i="6" s="1"/>
  <c r="K322" i="6"/>
  <c r="L322" i="6" s="1"/>
  <c r="P322" i="6" s="1"/>
  <c r="O322" i="6" s="1"/>
  <c r="K320" i="6"/>
  <c r="L320" i="6" s="1"/>
  <c r="P320" i="6" s="1"/>
  <c r="O320" i="6" s="1"/>
  <c r="K315" i="6"/>
  <c r="L315" i="6" s="1"/>
  <c r="K312" i="6"/>
  <c r="L312" i="6" s="1"/>
  <c r="K304" i="6"/>
  <c r="L304" i="6" s="1"/>
  <c r="P304" i="6" s="1"/>
  <c r="K302" i="6"/>
  <c r="L302" i="6" s="1"/>
  <c r="P302" i="6" s="1"/>
  <c r="O302" i="6" s="1"/>
  <c r="P291" i="6"/>
  <c r="O291" i="6" s="1"/>
  <c r="K291" i="6"/>
  <c r="L291" i="6" s="1"/>
  <c r="Q285" i="6"/>
  <c r="K285" i="6"/>
  <c r="L285" i="6" s="1"/>
  <c r="Q275" i="6"/>
  <c r="K268" i="6"/>
  <c r="L268" i="6" s="1"/>
  <c r="K267" i="6"/>
  <c r="L267" i="6" s="1"/>
  <c r="P267" i="6" s="1"/>
  <c r="O267" i="6" s="1"/>
  <c r="K260" i="6"/>
  <c r="L260" i="6" s="1"/>
  <c r="P260" i="6" s="1"/>
  <c r="O260" i="6" s="1"/>
  <c r="K253" i="6"/>
  <c r="L253" i="6" s="1"/>
  <c r="P253" i="6" s="1"/>
  <c r="Q253" i="6" s="1"/>
  <c r="K250" i="6"/>
  <c r="L250" i="6" s="1"/>
  <c r="P250" i="6" s="1"/>
  <c r="O250" i="6" s="1"/>
  <c r="K246" i="6"/>
  <c r="L246" i="6" s="1"/>
  <c r="P246" i="6" s="1"/>
  <c r="K242" i="6"/>
  <c r="L242" i="6" s="1"/>
  <c r="P242" i="6" s="1"/>
  <c r="O242" i="6" s="1"/>
  <c r="Q239" i="6"/>
  <c r="K239" i="6"/>
  <c r="L239" i="6" s="1"/>
  <c r="O226" i="6"/>
  <c r="Q226" i="6"/>
  <c r="Q223" i="6"/>
  <c r="K222" i="6"/>
  <c r="L222" i="6" s="1"/>
  <c r="Q218" i="6"/>
  <c r="K217" i="6"/>
  <c r="L217" i="6" s="1"/>
  <c r="K216" i="6"/>
  <c r="L216" i="6" s="1"/>
  <c r="P216" i="6" s="1"/>
  <c r="O216" i="6" s="1"/>
  <c r="K210" i="6"/>
  <c r="L210" i="6" s="1"/>
  <c r="P210" i="6" s="1"/>
  <c r="K206" i="6"/>
  <c r="L206" i="6" s="1"/>
  <c r="P206" i="6" s="1"/>
  <c r="K204" i="6"/>
  <c r="L204" i="6" s="1"/>
  <c r="P204" i="6" s="1"/>
  <c r="O204" i="6" s="1"/>
  <c r="K201" i="6"/>
  <c r="L201" i="6" s="1"/>
  <c r="K189" i="6"/>
  <c r="L189" i="6" s="1"/>
  <c r="P189" i="6" s="1"/>
  <c r="O189" i="6" s="1"/>
  <c r="Q179" i="6"/>
  <c r="Q177" i="6"/>
  <c r="O169" i="6"/>
  <c r="Q169" i="6"/>
  <c r="O165" i="6"/>
  <c r="Q165" i="6"/>
  <c r="O161" i="6"/>
  <c r="Q161" i="6"/>
  <c r="K159" i="6"/>
  <c r="L159" i="6" s="1"/>
  <c r="P159" i="6" s="1"/>
  <c r="Q155" i="6"/>
  <c r="K155" i="6"/>
  <c r="L155" i="6" s="1"/>
  <c r="Q150" i="6"/>
  <c r="K150" i="6"/>
  <c r="L150" i="6" s="1"/>
  <c r="Q146" i="6"/>
  <c r="K146" i="6"/>
  <c r="L146" i="6" s="1"/>
  <c r="Q142" i="6"/>
  <c r="K142" i="6"/>
  <c r="L142" i="6" s="1"/>
  <c r="P136" i="6"/>
  <c r="K136" i="6"/>
  <c r="L136" i="6" s="1"/>
  <c r="K133" i="6"/>
  <c r="L133" i="6" s="1"/>
  <c r="Q130" i="6"/>
  <c r="K129" i="6"/>
  <c r="L129" i="6" s="1"/>
  <c r="K124" i="6"/>
  <c r="L124" i="6" s="1"/>
  <c r="K120" i="6"/>
  <c r="L120" i="6" s="1"/>
  <c r="P120" i="6" s="1"/>
  <c r="O120" i="6" s="1"/>
  <c r="Q118" i="6"/>
  <c r="K117" i="6"/>
  <c r="L117" i="6" s="1"/>
  <c r="K112" i="6"/>
  <c r="L112" i="6" s="1"/>
  <c r="Q108" i="6"/>
  <c r="K107" i="6"/>
  <c r="L107" i="6" s="1"/>
  <c r="K83" i="6"/>
  <c r="L83" i="6" s="1"/>
  <c r="K79" i="6"/>
  <c r="L79" i="6" s="1"/>
  <c r="P79" i="6" s="1"/>
  <c r="K58" i="6"/>
  <c r="L58" i="6" s="1"/>
  <c r="P58" i="6"/>
  <c r="O58" i="6" s="1"/>
  <c r="K57" i="6"/>
  <c r="L57" i="6" s="1"/>
  <c r="P57" i="6" s="1"/>
  <c r="O57" i="6" s="1"/>
  <c r="K52" i="6"/>
  <c r="L52" i="6" s="1"/>
  <c r="Q7" i="6"/>
  <c r="K7" i="6"/>
  <c r="L7" i="6" s="1"/>
  <c r="K6" i="6"/>
  <c r="L6" i="6" s="1"/>
  <c r="K314" i="6"/>
  <c r="L314" i="6" s="1"/>
  <c r="K309" i="6"/>
  <c r="L309" i="6" s="1"/>
  <c r="K296" i="6"/>
  <c r="L296" i="6" s="1"/>
  <c r="P296" i="6" s="1"/>
  <c r="K294" i="6"/>
  <c r="L294" i="6" s="1"/>
  <c r="P294" i="6" s="1"/>
  <c r="K289" i="6"/>
  <c r="L289" i="6" s="1"/>
  <c r="K288" i="6"/>
  <c r="L288" i="6" s="1"/>
  <c r="K284" i="6"/>
  <c r="L284" i="6" s="1"/>
  <c r="P284" i="6" s="1"/>
  <c r="O284" i="6" s="1"/>
  <c r="K281" i="6"/>
  <c r="L281" i="6" s="1"/>
  <c r="P281" i="6" s="1"/>
  <c r="O281" i="6" s="1"/>
  <c r="K277" i="6"/>
  <c r="L277" i="6" s="1"/>
  <c r="P277" i="6" s="1"/>
  <c r="Q277" i="6" s="1"/>
  <c r="K276" i="6"/>
  <c r="L276" i="6" s="1"/>
  <c r="P276" i="6" s="1"/>
  <c r="Q276" i="6" s="1"/>
  <c r="K273" i="6"/>
  <c r="L273" i="6" s="1"/>
  <c r="P273" i="6" s="1"/>
  <c r="O273" i="6" s="1"/>
  <c r="K270" i="6"/>
  <c r="L270" i="6" s="1"/>
  <c r="P270" i="6" s="1"/>
  <c r="O270" i="6" s="1"/>
  <c r="K265" i="6"/>
  <c r="L265" i="6" s="1"/>
  <c r="K256" i="6"/>
  <c r="L256" i="6" s="1"/>
  <c r="P256" i="6" s="1"/>
  <c r="Q256" i="6" s="1"/>
  <c r="K245" i="6"/>
  <c r="L245" i="6" s="1"/>
  <c r="P245" i="6" s="1"/>
  <c r="O245" i="6" s="1"/>
  <c r="K244" i="6"/>
  <c r="L244" i="6" s="1"/>
  <c r="P244" i="6" s="1"/>
  <c r="K238" i="6"/>
  <c r="L238" i="6" s="1"/>
  <c r="P238" i="6" s="1"/>
  <c r="O238" i="6" s="1"/>
  <c r="K233" i="6"/>
  <c r="L233" i="6" s="1"/>
  <c r="K232" i="6"/>
  <c r="L232" i="6" s="1"/>
  <c r="K225" i="6"/>
  <c r="L225" i="6" s="1"/>
  <c r="K224" i="6"/>
  <c r="L224" i="6" s="1"/>
  <c r="K218" i="6"/>
  <c r="L218" i="6" s="1"/>
  <c r="K209" i="6"/>
  <c r="L209" i="6" s="1"/>
  <c r="P209" i="6" s="1"/>
  <c r="O209" i="6" s="1"/>
  <c r="K208" i="6"/>
  <c r="L208" i="6" s="1"/>
  <c r="P208" i="6" s="1"/>
  <c r="O208" i="6" s="1"/>
  <c r="K202" i="6"/>
  <c r="L202" i="6" s="1"/>
  <c r="P202" i="6" s="1"/>
  <c r="O202" i="6" s="1"/>
  <c r="O156" i="6"/>
  <c r="Q156" i="6"/>
  <c r="O152" i="6"/>
  <c r="Q152" i="6"/>
  <c r="O147" i="6"/>
  <c r="Q147" i="6"/>
  <c r="O143" i="6"/>
  <c r="Q143" i="6"/>
  <c r="O139" i="6"/>
  <c r="Q139" i="6"/>
  <c r="O133" i="6"/>
  <c r="Q133" i="6"/>
  <c r="O124" i="6"/>
  <c r="Q124" i="6"/>
  <c r="O112" i="6"/>
  <c r="Q112" i="6"/>
  <c r="K86" i="6"/>
  <c r="L86" i="6" s="1"/>
  <c r="O72" i="6"/>
  <c r="Q72" i="6"/>
  <c r="K66" i="6"/>
  <c r="L66" i="6" s="1"/>
  <c r="K65" i="6"/>
  <c r="L65" i="6" s="1"/>
  <c r="K55" i="6"/>
  <c r="L55" i="6" s="1"/>
  <c r="O51" i="6"/>
  <c r="Q51" i="6"/>
  <c r="K47" i="6"/>
  <c r="L47" i="6" s="1"/>
  <c r="K42" i="6"/>
  <c r="L42" i="6" s="1"/>
  <c r="K40" i="6"/>
  <c r="L40" i="6" s="1"/>
  <c r="O36" i="6"/>
  <c r="Q36" i="6"/>
  <c r="O26" i="6"/>
  <c r="Q26" i="6"/>
  <c r="O18" i="6"/>
  <c r="Q18" i="6"/>
  <c r="K12" i="6"/>
  <c r="L12" i="6" s="1"/>
  <c r="K5" i="6"/>
  <c r="L5" i="6" s="1"/>
  <c r="L2" i="1"/>
  <c r="K131" i="6"/>
  <c r="L131" i="6" s="1"/>
  <c r="K130" i="6"/>
  <c r="L130" i="6" s="1"/>
  <c r="K126" i="6"/>
  <c r="L126" i="6" s="1"/>
  <c r="K118" i="6"/>
  <c r="L118" i="6" s="1"/>
  <c r="K114" i="6"/>
  <c r="L114" i="6" s="1"/>
  <c r="K108" i="6"/>
  <c r="L108" i="6" s="1"/>
  <c r="K85" i="6"/>
  <c r="L85" i="6" s="1"/>
  <c r="K78" i="6"/>
  <c r="L78" i="6" s="1"/>
  <c r="K77" i="6"/>
  <c r="L77" i="6" s="1"/>
  <c r="K71" i="6"/>
  <c r="L71" i="6" s="1"/>
  <c r="K62" i="6"/>
  <c r="L62" i="6" s="1"/>
  <c r="K61" i="6"/>
  <c r="L61" i="6" s="1"/>
  <c r="K59" i="6"/>
  <c r="L59" i="6" s="1"/>
  <c r="P59" i="6" s="1"/>
  <c r="K50" i="6"/>
  <c r="L50" i="6" s="1"/>
  <c r="K49" i="6"/>
  <c r="L49" i="6" s="1"/>
  <c r="K43" i="6"/>
  <c r="L43" i="6" s="1"/>
  <c r="K38" i="6"/>
  <c r="L38" i="6" s="1"/>
  <c r="K35" i="6"/>
  <c r="L35" i="6" s="1"/>
  <c r="K34" i="6"/>
  <c r="L34" i="6" s="1"/>
  <c r="K30" i="6"/>
  <c r="L30" i="6" s="1"/>
  <c r="P29" i="6"/>
  <c r="Q29" i="6" s="1"/>
  <c r="K24" i="6"/>
  <c r="L24" i="6" s="1"/>
  <c r="K20" i="6"/>
  <c r="L20" i="6" s="1"/>
  <c r="K16" i="6"/>
  <c r="L16" i="6" s="1"/>
  <c r="O448" i="6"/>
  <c r="Q448" i="6"/>
  <c r="Q441" i="6"/>
  <c r="O409" i="6"/>
  <c r="Q409" i="6"/>
  <c r="O404" i="6"/>
  <c r="Q404" i="6"/>
  <c r="Q416" i="6"/>
  <c r="O413" i="6"/>
  <c r="Q413" i="6"/>
  <c r="P452" i="6"/>
  <c r="K452" i="6"/>
  <c r="L452" i="6" s="1"/>
  <c r="O429" i="6"/>
  <c r="Q429" i="6"/>
  <c r="O381" i="6"/>
  <c r="Q381" i="6"/>
  <c r="Q332" i="6"/>
  <c r="O445" i="6"/>
  <c r="Q445" i="6"/>
  <c r="O433" i="6"/>
  <c r="Q433" i="6"/>
  <c r="P432" i="6"/>
  <c r="K432" i="6"/>
  <c r="L432" i="6" s="1"/>
  <c r="O427" i="6"/>
  <c r="Q427" i="6"/>
  <c r="O403" i="6"/>
  <c r="Q403" i="6"/>
  <c r="O377" i="6"/>
  <c r="Q377" i="6"/>
  <c r="O366" i="6"/>
  <c r="Q366" i="6"/>
  <c r="O345" i="6"/>
  <c r="Q345" i="6"/>
  <c r="O341" i="6"/>
  <c r="Q341" i="6"/>
  <c r="O335" i="6"/>
  <c r="Q335" i="6"/>
  <c r="O453" i="6"/>
  <c r="Q453" i="6"/>
  <c r="O407" i="6"/>
  <c r="Q407" i="6"/>
  <c r="O405" i="6"/>
  <c r="Q405" i="6"/>
  <c r="O340" i="6"/>
  <c r="P476" i="6"/>
  <c r="K476" i="6"/>
  <c r="L476" i="6" s="1"/>
  <c r="P470" i="6"/>
  <c r="K470" i="6"/>
  <c r="L470" i="6" s="1"/>
  <c r="K462" i="6"/>
  <c r="L462" i="6" s="1"/>
  <c r="K458" i="6"/>
  <c r="L458" i="6" s="1"/>
  <c r="O449" i="6"/>
  <c r="Q449" i="6"/>
  <c r="O444" i="6"/>
  <c r="Q444" i="6"/>
  <c r="K442" i="6"/>
  <c r="L442" i="6" s="1"/>
  <c r="P442" i="6" s="1"/>
  <c r="O437" i="6"/>
  <c r="P436" i="6"/>
  <c r="K436" i="6"/>
  <c r="L436" i="6" s="1"/>
  <c r="O425" i="6"/>
  <c r="Q425" i="6"/>
  <c r="O421" i="6"/>
  <c r="Q421" i="6"/>
  <c r="O417" i="6"/>
  <c r="O399" i="6"/>
  <c r="Q399" i="6"/>
  <c r="O397" i="6"/>
  <c r="Q397" i="6"/>
  <c r="O393" i="6"/>
  <c r="K390" i="6"/>
  <c r="L390" i="6" s="1"/>
  <c r="O373" i="6"/>
  <c r="Q373" i="6"/>
  <c r="O385" i="6"/>
  <c r="Q385" i="6"/>
  <c r="Q334" i="6"/>
  <c r="P484" i="6"/>
  <c r="K484" i="6"/>
  <c r="L484" i="6" s="1"/>
  <c r="O461" i="6"/>
  <c r="Q461" i="6"/>
  <c r="K454" i="6"/>
  <c r="L454" i="6" s="1"/>
  <c r="P440" i="6"/>
  <c r="K440" i="6"/>
  <c r="L440" i="6" s="1"/>
  <c r="K430" i="6"/>
  <c r="L430" i="6" s="1"/>
  <c r="K406" i="6"/>
  <c r="L406" i="6" s="1"/>
  <c r="P406" i="6" s="1"/>
  <c r="O389" i="6"/>
  <c r="Q389" i="6"/>
  <c r="K386" i="6"/>
  <c r="L386" i="6" s="1"/>
  <c r="K382" i="6"/>
  <c r="L382" i="6" s="1"/>
  <c r="P382" i="6" s="1"/>
  <c r="O362" i="6"/>
  <c r="Q362" i="6"/>
  <c r="O294" i="6"/>
  <c r="Q294" i="6"/>
  <c r="O217" i="6"/>
  <c r="Q217" i="6"/>
  <c r="O213" i="6"/>
  <c r="Q213" i="6"/>
  <c r="Q200" i="6"/>
  <c r="O193" i="6"/>
  <c r="Q193" i="6"/>
  <c r="O13" i="6"/>
  <c r="Q13" i="6"/>
  <c r="Q487" i="6"/>
  <c r="Q486" i="6"/>
  <c r="Q485" i="6"/>
  <c r="Q483" i="6"/>
  <c r="Q482" i="6"/>
  <c r="Q481" i="6"/>
  <c r="Q480" i="6"/>
  <c r="Q479" i="6"/>
  <c r="Q478" i="6"/>
  <c r="Q477" i="6"/>
  <c r="Q474" i="6"/>
  <c r="Q473" i="6"/>
  <c r="Q472" i="6"/>
  <c r="Q471" i="6"/>
  <c r="Q469" i="6"/>
  <c r="Q468" i="6"/>
  <c r="Q467" i="6"/>
  <c r="Q465" i="6"/>
  <c r="Q464" i="6"/>
  <c r="Q463" i="6"/>
  <c r="Q459" i="6"/>
  <c r="P458" i="6"/>
  <c r="Q455" i="6"/>
  <c r="Q451" i="6"/>
  <c r="Q443" i="6"/>
  <c r="Q439" i="6"/>
  <c r="Q435" i="6"/>
  <c r="Q431" i="6"/>
  <c r="Q423" i="6"/>
  <c r="Q419" i="6"/>
  <c r="Q415" i="6"/>
  <c r="Q411" i="6"/>
  <c r="P398" i="6"/>
  <c r="Q395" i="6"/>
  <c r="P394" i="6"/>
  <c r="Q391" i="6"/>
  <c r="Q387" i="6"/>
  <c r="Q383" i="6"/>
  <c r="Q379" i="6"/>
  <c r="Q375" i="6"/>
  <c r="P370" i="6"/>
  <c r="O297" i="6"/>
  <c r="O293" i="6"/>
  <c r="Q293" i="6"/>
  <c r="O256" i="6"/>
  <c r="O221" i="6"/>
  <c r="Q221" i="6"/>
  <c r="Q204" i="6"/>
  <c r="P343" i="6"/>
  <c r="K343" i="6"/>
  <c r="L343" i="6" s="1"/>
  <c r="Q302" i="6"/>
  <c r="O272" i="6"/>
  <c r="Q272" i="6"/>
  <c r="P331" i="6"/>
  <c r="K331" i="6"/>
  <c r="L331" i="6" s="1"/>
  <c r="P330" i="6"/>
  <c r="K330" i="6"/>
  <c r="L330" i="6" s="1"/>
  <c r="O287" i="6"/>
  <c r="Q287" i="6"/>
  <c r="O283" i="6"/>
  <c r="O282" i="6"/>
  <c r="Q282" i="6"/>
  <c r="O277" i="6"/>
  <c r="Q269" i="6"/>
  <c r="O252" i="6"/>
  <c r="Q252" i="6"/>
  <c r="Q228" i="6"/>
  <c r="O225" i="6"/>
  <c r="Q225" i="6"/>
  <c r="Q205" i="6"/>
  <c r="O318" i="6"/>
  <c r="Q318" i="6"/>
  <c r="O264" i="6"/>
  <c r="Q264" i="6"/>
  <c r="O215" i="6"/>
  <c r="K303" i="6"/>
  <c r="L303" i="6" s="1"/>
  <c r="P303" i="6" s="1"/>
  <c r="K299" i="6"/>
  <c r="L299" i="6" s="1"/>
  <c r="P299" i="6" s="1"/>
  <c r="O253" i="6"/>
  <c r="O246" i="6"/>
  <c r="Q246" i="6"/>
  <c r="O229" i="6"/>
  <c r="Q229" i="6"/>
  <c r="P292" i="6"/>
  <c r="K292" i="6"/>
  <c r="L292" i="6" s="1"/>
  <c r="O288" i="6"/>
  <c r="Q288" i="6"/>
  <c r="O265" i="6"/>
  <c r="Q265" i="6"/>
  <c r="O263" i="6"/>
  <c r="Q263" i="6"/>
  <c r="O259" i="6"/>
  <c r="Q259" i="6"/>
  <c r="O233" i="6"/>
  <c r="Q233" i="6"/>
  <c r="K214" i="6"/>
  <c r="L214" i="6" s="1"/>
  <c r="P214" i="6"/>
  <c r="O207" i="6"/>
  <c r="Q207" i="6"/>
  <c r="O201" i="6"/>
  <c r="Q201" i="6"/>
  <c r="O197" i="6"/>
  <c r="Q197" i="6"/>
  <c r="O195" i="6"/>
  <c r="Q195" i="6"/>
  <c r="K122" i="6"/>
  <c r="L122" i="6" s="1"/>
  <c r="P122" i="6"/>
  <c r="K110" i="6"/>
  <c r="L110" i="6" s="1"/>
  <c r="P110" i="6"/>
  <c r="O54" i="6"/>
  <c r="Q54" i="6"/>
  <c r="K295" i="6"/>
  <c r="L295" i="6" s="1"/>
  <c r="Q274" i="6"/>
  <c r="Q270" i="6"/>
  <c r="Q258" i="6"/>
  <c r="O257" i="6"/>
  <c r="Q257" i="6"/>
  <c r="O255" i="6"/>
  <c r="Q255" i="6"/>
  <c r="O251" i="6"/>
  <c r="Q251" i="6"/>
  <c r="Q250" i="6"/>
  <c r="K196" i="6"/>
  <c r="L196" i="6" s="1"/>
  <c r="P196" i="6"/>
  <c r="Q186" i="6"/>
  <c r="Q290" i="6"/>
  <c r="K254" i="6"/>
  <c r="L254" i="6" s="1"/>
  <c r="P254" i="6"/>
  <c r="O248" i="6"/>
  <c r="Q248" i="6"/>
  <c r="O247" i="6"/>
  <c r="Q247" i="6"/>
  <c r="O244" i="6"/>
  <c r="Q244" i="6"/>
  <c r="O243" i="6"/>
  <c r="Q243" i="6"/>
  <c r="O237" i="6"/>
  <c r="Q237" i="6"/>
  <c r="P212" i="6"/>
  <c r="K212" i="6"/>
  <c r="L212" i="6" s="1"/>
  <c r="O159" i="6"/>
  <c r="Q159" i="6"/>
  <c r="O129" i="6"/>
  <c r="Q129" i="6"/>
  <c r="O125" i="6"/>
  <c r="Q125" i="6"/>
  <c r="O117" i="6"/>
  <c r="Q117" i="6"/>
  <c r="O113" i="6"/>
  <c r="Q113" i="6"/>
  <c r="O107" i="6"/>
  <c r="Q107" i="6"/>
  <c r="O42" i="6"/>
  <c r="Q42" i="6"/>
  <c r="Q268" i="6"/>
  <c r="Q240" i="6"/>
  <c r="Q232" i="6"/>
  <c r="Q224" i="6"/>
  <c r="Q220" i="6"/>
  <c r="Q190" i="6"/>
  <c r="Q184" i="6"/>
  <c r="O46" i="6"/>
  <c r="Q46" i="6"/>
  <c r="Q132" i="6"/>
  <c r="O132" i="6"/>
  <c r="O127" i="6"/>
  <c r="Q127" i="6"/>
  <c r="O123" i="6"/>
  <c r="Q123" i="6"/>
  <c r="O121" i="6"/>
  <c r="Q121" i="6"/>
  <c r="O119" i="6"/>
  <c r="Q119" i="6"/>
  <c r="O115" i="6"/>
  <c r="Q115" i="6"/>
  <c r="O111" i="6"/>
  <c r="Q111" i="6"/>
  <c r="O109" i="6"/>
  <c r="Q109" i="6"/>
  <c r="O98" i="6"/>
  <c r="O50" i="6"/>
  <c r="Q50" i="6"/>
  <c r="O78" i="6"/>
  <c r="Q78" i="6"/>
  <c r="O74" i="6"/>
  <c r="Q74" i="6"/>
  <c r="O70" i="6"/>
  <c r="Q70" i="6"/>
  <c r="O66" i="6"/>
  <c r="Q66" i="6"/>
  <c r="O62" i="6"/>
  <c r="Q62" i="6"/>
  <c r="P81" i="6"/>
  <c r="K81" i="6"/>
  <c r="L81" i="6" s="1"/>
  <c r="P37" i="6"/>
  <c r="K37" i="6"/>
  <c r="L37" i="6" s="1"/>
  <c r="O34" i="6"/>
  <c r="Q34" i="6"/>
  <c r="Q105" i="6"/>
  <c r="O105" i="6"/>
  <c r="Q104" i="6"/>
  <c r="O104" i="6"/>
  <c r="Q103" i="6"/>
  <c r="O103" i="6"/>
  <c r="Q102" i="6"/>
  <c r="O102" i="6"/>
  <c r="Q101" i="6"/>
  <c r="O101" i="6"/>
  <c r="Q100" i="6"/>
  <c r="O100" i="6"/>
  <c r="Q99" i="6"/>
  <c r="O99" i="6"/>
  <c r="Q97" i="6"/>
  <c r="O97" i="6"/>
  <c r="Q96" i="6"/>
  <c r="O96" i="6"/>
  <c r="Q95" i="6"/>
  <c r="O95" i="6"/>
  <c r="Q94" i="6"/>
  <c r="O94" i="6"/>
  <c r="Q93" i="6"/>
  <c r="O93" i="6"/>
  <c r="Q92" i="6"/>
  <c r="O92" i="6"/>
  <c r="Q91" i="6"/>
  <c r="O91" i="6"/>
  <c r="Q90" i="6"/>
  <c r="O90" i="6"/>
  <c r="Q89" i="6"/>
  <c r="O89" i="6"/>
  <c r="Q88" i="6"/>
  <c r="O88" i="6"/>
  <c r="Q87" i="6"/>
  <c r="O87" i="6"/>
  <c r="O86" i="6"/>
  <c r="Q86" i="6"/>
  <c r="O82" i="6"/>
  <c r="Q82" i="6"/>
  <c r="P41" i="6"/>
  <c r="K41" i="6"/>
  <c r="L41" i="6" s="1"/>
  <c r="O38" i="6"/>
  <c r="Q38" i="6"/>
  <c r="O29" i="6"/>
  <c r="O27" i="6"/>
  <c r="Q27" i="6"/>
  <c r="Q85" i="6"/>
  <c r="Q77" i="6"/>
  <c r="Q73" i="6"/>
  <c r="Q69" i="6"/>
  <c r="Q65" i="6"/>
  <c r="Q61" i="6"/>
  <c r="Q53" i="6"/>
  <c r="Q49" i="6"/>
  <c r="Q45" i="6"/>
  <c r="Q33" i="6"/>
  <c r="Q31" i="6"/>
  <c r="Q25" i="6"/>
  <c r="Q23" i="6"/>
  <c r="Q21" i="6"/>
  <c r="Q19" i="6"/>
  <c r="Q17" i="6"/>
  <c r="Q15" i="6"/>
  <c r="Q11" i="6"/>
  <c r="Q9" i="6"/>
  <c r="Q151" i="6" l="1"/>
  <c r="Q286" i="6"/>
  <c r="Q280" i="6"/>
  <c r="Q238" i="6"/>
  <c r="Q447" i="6"/>
  <c r="Q211" i="6"/>
  <c r="Q216" i="6"/>
  <c r="Q301" i="6"/>
  <c r="Q364" i="6"/>
  <c r="Q306" i="6"/>
  <c r="Q337" i="6"/>
  <c r="Q371" i="6"/>
  <c r="O173" i="6"/>
  <c r="Q173" i="6"/>
  <c r="Q236" i="6"/>
  <c r="Q271" i="6"/>
  <c r="Q120" i="6"/>
  <c r="Q138" i="6"/>
  <c r="Q203" i="6"/>
  <c r="Q175" i="6"/>
  <c r="O276" i="6"/>
  <c r="Q199" i="6"/>
  <c r="Q428" i="6"/>
  <c r="O191" i="6"/>
  <c r="O10" i="1"/>
  <c r="Q10" i="1" s="1"/>
  <c r="O22" i="1"/>
  <c r="Q22" i="1" s="1"/>
  <c r="U22" i="1" s="1"/>
  <c r="O42" i="1"/>
  <c r="Q42" i="1" s="1"/>
  <c r="U42" i="1" s="1"/>
  <c r="O62" i="1"/>
  <c r="Q62" i="1" s="1"/>
  <c r="U62" i="1" s="1"/>
  <c r="O78" i="1"/>
  <c r="Q78" i="1" s="1"/>
  <c r="O102" i="1"/>
  <c r="Q102" i="1" s="1"/>
  <c r="U102" i="1" s="1"/>
  <c r="O114" i="1"/>
  <c r="Q114" i="1" s="1"/>
  <c r="U114" i="1" s="1"/>
  <c r="O122" i="1"/>
  <c r="Q122" i="1" s="1"/>
  <c r="U122" i="1" s="1"/>
  <c r="O438" i="1"/>
  <c r="Q438" i="1" s="1"/>
  <c r="O454" i="1"/>
  <c r="Q454" i="1" s="1"/>
  <c r="U454" i="1" s="1"/>
  <c r="O7" i="1"/>
  <c r="Q7" i="1" s="1"/>
  <c r="S7" i="1" s="1"/>
  <c r="V7" i="1" s="1"/>
  <c r="O19" i="1"/>
  <c r="O23" i="1"/>
  <c r="Q23" i="1" s="1"/>
  <c r="O43" i="1"/>
  <c r="Q43" i="1" s="1"/>
  <c r="O63" i="1"/>
  <c r="Q63" i="1" s="1"/>
  <c r="S63" i="1" s="1"/>
  <c r="V63" i="1" s="1"/>
  <c r="O71" i="1"/>
  <c r="Q71" i="1" s="1"/>
  <c r="U71" i="1" s="1"/>
  <c r="O75" i="1"/>
  <c r="O79" i="1"/>
  <c r="Q79" i="1" s="1"/>
  <c r="U79" i="1" s="1"/>
  <c r="O87" i="1"/>
  <c r="Q87" i="1" s="1"/>
  <c r="O99" i="1"/>
  <c r="O103" i="1"/>
  <c r="Q103" i="1" s="1"/>
  <c r="O107" i="1"/>
  <c r="Q107" i="1" s="1"/>
  <c r="U107" i="1" s="1"/>
  <c r="O431" i="1"/>
  <c r="Q431" i="1" s="1"/>
  <c r="S431" i="1" s="1"/>
  <c r="V431" i="1" s="1"/>
  <c r="O435" i="1"/>
  <c r="Q435" i="1" s="1"/>
  <c r="U435" i="1" s="1"/>
  <c r="O443" i="1"/>
  <c r="O447" i="1"/>
  <c r="Q447" i="1" s="1"/>
  <c r="U447" i="1" s="1"/>
  <c r="T14" i="1"/>
  <c r="W14" i="1" s="1"/>
  <c r="T32" i="1"/>
  <c r="W32" i="1" s="1"/>
  <c r="T36" i="1"/>
  <c r="W36" i="1" s="1"/>
  <c r="T48" i="1"/>
  <c r="W48" i="1" s="1"/>
  <c r="T52" i="1"/>
  <c r="W52" i="1" s="1"/>
  <c r="T56" i="1"/>
  <c r="W56" i="1" s="1"/>
  <c r="T82" i="1"/>
  <c r="W82" i="1" s="1"/>
  <c r="T96" i="1"/>
  <c r="W96" i="1" s="1"/>
  <c r="T112" i="1"/>
  <c r="W112" i="1" s="1"/>
  <c r="T130" i="1"/>
  <c r="W130" i="1" s="1"/>
  <c r="T134" i="1"/>
  <c r="W134" i="1" s="1"/>
  <c r="T138" i="1"/>
  <c r="W138" i="1" s="1"/>
  <c r="T142" i="1"/>
  <c r="W142" i="1" s="1"/>
  <c r="T146" i="1"/>
  <c r="W146" i="1" s="1"/>
  <c r="T150" i="1"/>
  <c r="W150" i="1" s="1"/>
  <c r="T154" i="1"/>
  <c r="W154" i="1" s="1"/>
  <c r="T158" i="1"/>
  <c r="W158" i="1" s="1"/>
  <c r="T162" i="1"/>
  <c r="W162" i="1" s="1"/>
  <c r="T166" i="1"/>
  <c r="W166" i="1" s="1"/>
  <c r="T170" i="1"/>
  <c r="W170" i="1" s="1"/>
  <c r="T174" i="1"/>
  <c r="W174" i="1" s="1"/>
  <c r="T178" i="1"/>
  <c r="W178" i="1" s="1"/>
  <c r="T182" i="1"/>
  <c r="W182" i="1" s="1"/>
  <c r="T186" i="1"/>
  <c r="W186" i="1" s="1"/>
  <c r="T190" i="1"/>
  <c r="W190" i="1" s="1"/>
  <c r="T194" i="1"/>
  <c r="W194" i="1" s="1"/>
  <c r="T198" i="1"/>
  <c r="W198" i="1" s="1"/>
  <c r="T202" i="1"/>
  <c r="W202" i="1" s="1"/>
  <c r="T206" i="1"/>
  <c r="W206" i="1" s="1"/>
  <c r="T210" i="1"/>
  <c r="W210" i="1" s="1"/>
  <c r="T214" i="1"/>
  <c r="W214" i="1" s="1"/>
  <c r="T218" i="1"/>
  <c r="W218" i="1" s="1"/>
  <c r="T222" i="1"/>
  <c r="W222" i="1" s="1"/>
  <c r="T226" i="1"/>
  <c r="W226" i="1" s="1"/>
  <c r="T230" i="1"/>
  <c r="W230" i="1" s="1"/>
  <c r="T234" i="1"/>
  <c r="W234" i="1" s="1"/>
  <c r="T238" i="1"/>
  <c r="W238" i="1" s="1"/>
  <c r="T242" i="1"/>
  <c r="W242" i="1" s="1"/>
  <c r="T246" i="1"/>
  <c r="W246" i="1" s="1"/>
  <c r="T250" i="1"/>
  <c r="W250" i="1" s="1"/>
  <c r="T254" i="1"/>
  <c r="W254" i="1" s="1"/>
  <c r="T258" i="1"/>
  <c r="W258" i="1" s="1"/>
  <c r="T262" i="1"/>
  <c r="W262" i="1" s="1"/>
  <c r="T266" i="1"/>
  <c r="W266" i="1" s="1"/>
  <c r="T270" i="1"/>
  <c r="W270" i="1" s="1"/>
  <c r="T274" i="1"/>
  <c r="W274" i="1" s="1"/>
  <c r="T278" i="1"/>
  <c r="W278" i="1" s="1"/>
  <c r="T282" i="1"/>
  <c r="W282" i="1" s="1"/>
  <c r="T286" i="1"/>
  <c r="W286" i="1" s="1"/>
  <c r="T290" i="1"/>
  <c r="W290" i="1" s="1"/>
  <c r="T294" i="1"/>
  <c r="W294" i="1" s="1"/>
  <c r="T298" i="1"/>
  <c r="W298" i="1" s="1"/>
  <c r="T302" i="1"/>
  <c r="W302" i="1" s="1"/>
  <c r="T306" i="1"/>
  <c r="W306" i="1" s="1"/>
  <c r="T310" i="1"/>
  <c r="W310" i="1" s="1"/>
  <c r="T314" i="1"/>
  <c r="W314" i="1" s="1"/>
  <c r="T318" i="1"/>
  <c r="W318" i="1" s="1"/>
  <c r="T322" i="1"/>
  <c r="W322" i="1" s="1"/>
  <c r="T326" i="1"/>
  <c r="W326" i="1" s="1"/>
  <c r="T330" i="1"/>
  <c r="W330" i="1" s="1"/>
  <c r="T334" i="1"/>
  <c r="W334" i="1" s="1"/>
  <c r="T338" i="1"/>
  <c r="W338" i="1" s="1"/>
  <c r="T342" i="1"/>
  <c r="W342" i="1" s="1"/>
  <c r="T346" i="1"/>
  <c r="W346" i="1" s="1"/>
  <c r="T352" i="1"/>
  <c r="W352" i="1" s="1"/>
  <c r="T356" i="1"/>
  <c r="W356" i="1" s="1"/>
  <c r="T362" i="1"/>
  <c r="W362" i="1" s="1"/>
  <c r="T366" i="1"/>
  <c r="W366" i="1" s="1"/>
  <c r="T370" i="1"/>
  <c r="W370" i="1" s="1"/>
  <c r="T374" i="1"/>
  <c r="W374" i="1" s="1"/>
  <c r="T378" i="1"/>
  <c r="W378" i="1" s="1"/>
  <c r="T384" i="1"/>
  <c r="W384" i="1" s="1"/>
  <c r="T388" i="1"/>
  <c r="W388" i="1" s="1"/>
  <c r="T394" i="1"/>
  <c r="W394" i="1" s="1"/>
  <c r="T398" i="1"/>
  <c r="W398" i="1" s="1"/>
  <c r="T402" i="1"/>
  <c r="W402" i="1" s="1"/>
  <c r="T406" i="1"/>
  <c r="W406" i="1" s="1"/>
  <c r="T410" i="1"/>
  <c r="W410" i="1" s="1"/>
  <c r="T416" i="1"/>
  <c r="W416" i="1" s="1"/>
  <c r="T420" i="1"/>
  <c r="W420" i="1" s="1"/>
  <c r="T426" i="1"/>
  <c r="W426" i="1" s="1"/>
  <c r="T29" i="1"/>
  <c r="W29" i="1" s="1"/>
  <c r="T33" i="1"/>
  <c r="W33" i="1" s="1"/>
  <c r="T37" i="1"/>
  <c r="W37" i="1" s="1"/>
  <c r="T49" i="1"/>
  <c r="W49" i="1" s="1"/>
  <c r="T53" i="1"/>
  <c r="W53" i="1" s="1"/>
  <c r="T57" i="1"/>
  <c r="W57" i="1" s="1"/>
  <c r="T73" i="1"/>
  <c r="W73" i="1" s="1"/>
  <c r="T81" i="1"/>
  <c r="W81" i="1" s="1"/>
  <c r="T91" i="1"/>
  <c r="W91" i="1" s="1"/>
  <c r="T111" i="1"/>
  <c r="W111" i="1" s="1"/>
  <c r="T123" i="1"/>
  <c r="W123" i="1" s="1"/>
  <c r="T133" i="1"/>
  <c r="W133" i="1" s="1"/>
  <c r="T137" i="1"/>
  <c r="W137" i="1" s="1"/>
  <c r="T141" i="1"/>
  <c r="W141" i="1" s="1"/>
  <c r="T145" i="1"/>
  <c r="W145" i="1" s="1"/>
  <c r="T149" i="1"/>
  <c r="W149" i="1" s="1"/>
  <c r="T153" i="1"/>
  <c r="W153" i="1" s="1"/>
  <c r="T157" i="1"/>
  <c r="W157" i="1" s="1"/>
  <c r="T161" i="1"/>
  <c r="W161" i="1" s="1"/>
  <c r="T165" i="1"/>
  <c r="W165" i="1" s="1"/>
  <c r="T169" i="1"/>
  <c r="W169" i="1" s="1"/>
  <c r="T173" i="1"/>
  <c r="W173" i="1" s="1"/>
  <c r="T177" i="1"/>
  <c r="W177" i="1" s="1"/>
  <c r="T181" i="1"/>
  <c r="W181" i="1" s="1"/>
  <c r="T185" i="1"/>
  <c r="W185" i="1" s="1"/>
  <c r="T189" i="1"/>
  <c r="W189" i="1" s="1"/>
  <c r="T193" i="1"/>
  <c r="W193" i="1" s="1"/>
  <c r="T197" i="1"/>
  <c r="W197" i="1" s="1"/>
  <c r="T201" i="1"/>
  <c r="W201" i="1" s="1"/>
  <c r="T205" i="1"/>
  <c r="W205" i="1" s="1"/>
  <c r="T209" i="1"/>
  <c r="W209" i="1" s="1"/>
  <c r="T213" i="1"/>
  <c r="W213" i="1" s="1"/>
  <c r="T217" i="1"/>
  <c r="W217" i="1" s="1"/>
  <c r="T221" i="1"/>
  <c r="W221" i="1" s="1"/>
  <c r="T225" i="1"/>
  <c r="W225" i="1" s="1"/>
  <c r="T229" i="1"/>
  <c r="W229" i="1" s="1"/>
  <c r="T233" i="1"/>
  <c r="W233" i="1" s="1"/>
  <c r="T237" i="1"/>
  <c r="W237" i="1" s="1"/>
  <c r="T241" i="1"/>
  <c r="W241" i="1" s="1"/>
  <c r="T245" i="1"/>
  <c r="W245" i="1" s="1"/>
  <c r="T249" i="1"/>
  <c r="W249" i="1" s="1"/>
  <c r="T253" i="1"/>
  <c r="W253" i="1" s="1"/>
  <c r="T257" i="1"/>
  <c r="W257" i="1" s="1"/>
  <c r="T261" i="1"/>
  <c r="W261" i="1" s="1"/>
  <c r="T265" i="1"/>
  <c r="W265" i="1" s="1"/>
  <c r="T269" i="1"/>
  <c r="W269" i="1" s="1"/>
  <c r="T273" i="1"/>
  <c r="W273" i="1" s="1"/>
  <c r="T277" i="1"/>
  <c r="W277" i="1" s="1"/>
  <c r="T281" i="1"/>
  <c r="W281" i="1" s="1"/>
  <c r="T285" i="1"/>
  <c r="W285" i="1" s="1"/>
  <c r="T289" i="1"/>
  <c r="W289" i="1" s="1"/>
  <c r="T293" i="1"/>
  <c r="W293" i="1" s="1"/>
  <c r="T297" i="1"/>
  <c r="W297" i="1" s="1"/>
  <c r="T301" i="1"/>
  <c r="W301" i="1" s="1"/>
  <c r="T305" i="1"/>
  <c r="W305" i="1" s="1"/>
  <c r="T309" i="1"/>
  <c r="W309" i="1" s="1"/>
  <c r="T313" i="1"/>
  <c r="W313" i="1" s="1"/>
  <c r="T317" i="1"/>
  <c r="W317" i="1" s="1"/>
  <c r="T321" i="1"/>
  <c r="W321" i="1" s="1"/>
  <c r="T325" i="1"/>
  <c r="W325" i="1" s="1"/>
  <c r="T329" i="1"/>
  <c r="W329" i="1" s="1"/>
  <c r="T333" i="1"/>
  <c r="W333" i="1" s="1"/>
  <c r="T337" i="1"/>
  <c r="W337" i="1" s="1"/>
  <c r="T341" i="1"/>
  <c r="W341" i="1" s="1"/>
  <c r="T345" i="1"/>
  <c r="W345" i="1" s="1"/>
  <c r="T349" i="1"/>
  <c r="W349" i="1" s="1"/>
  <c r="T353" i="1"/>
  <c r="W353" i="1" s="1"/>
  <c r="T357" i="1"/>
  <c r="W357" i="1" s="1"/>
  <c r="T361" i="1"/>
  <c r="W361" i="1" s="1"/>
  <c r="T365" i="1"/>
  <c r="W365" i="1" s="1"/>
  <c r="T369" i="1"/>
  <c r="W369" i="1" s="1"/>
  <c r="T373" i="1"/>
  <c r="W373" i="1" s="1"/>
  <c r="T377" i="1"/>
  <c r="W377" i="1" s="1"/>
  <c r="T381" i="1"/>
  <c r="W381" i="1" s="1"/>
  <c r="T385" i="1"/>
  <c r="W385" i="1" s="1"/>
  <c r="T389" i="1"/>
  <c r="W389" i="1" s="1"/>
  <c r="T393" i="1"/>
  <c r="W393" i="1" s="1"/>
  <c r="T397" i="1"/>
  <c r="W397" i="1" s="1"/>
  <c r="T401" i="1"/>
  <c r="W401" i="1" s="1"/>
  <c r="T405" i="1"/>
  <c r="W405" i="1" s="1"/>
  <c r="T409" i="1"/>
  <c r="W409" i="1" s="1"/>
  <c r="T413" i="1"/>
  <c r="W413" i="1" s="1"/>
  <c r="T417" i="1"/>
  <c r="W417" i="1" s="1"/>
  <c r="T421" i="1"/>
  <c r="W421" i="1" s="1"/>
  <c r="T425" i="1"/>
  <c r="W425" i="1" s="1"/>
  <c r="V60" i="1"/>
  <c r="T30" i="1"/>
  <c r="W30" i="1" s="1"/>
  <c r="T34" i="1"/>
  <c r="W34" i="1" s="1"/>
  <c r="T38" i="1"/>
  <c r="W38" i="1" s="1"/>
  <c r="T50" i="1"/>
  <c r="W50" i="1" s="1"/>
  <c r="T54" i="1"/>
  <c r="W54" i="1" s="1"/>
  <c r="T58" i="1"/>
  <c r="W58" i="1" s="1"/>
  <c r="T90" i="1"/>
  <c r="W90" i="1" s="1"/>
  <c r="T110" i="1"/>
  <c r="W110" i="1" s="1"/>
  <c r="T128" i="1"/>
  <c r="W128" i="1" s="1"/>
  <c r="T132" i="1"/>
  <c r="W132" i="1" s="1"/>
  <c r="T136" i="1"/>
  <c r="W136" i="1" s="1"/>
  <c r="T140" i="1"/>
  <c r="W140" i="1" s="1"/>
  <c r="T144" i="1"/>
  <c r="W144" i="1" s="1"/>
  <c r="T148" i="1"/>
  <c r="W148" i="1" s="1"/>
  <c r="T152" i="1"/>
  <c r="W152" i="1" s="1"/>
  <c r="T156" i="1"/>
  <c r="W156" i="1" s="1"/>
  <c r="T160" i="1"/>
  <c r="W160" i="1" s="1"/>
  <c r="T164" i="1"/>
  <c r="W164" i="1" s="1"/>
  <c r="T168" i="1"/>
  <c r="W168" i="1" s="1"/>
  <c r="T172" i="1"/>
  <c r="W172" i="1" s="1"/>
  <c r="T176" i="1"/>
  <c r="W176" i="1" s="1"/>
  <c r="T180" i="1"/>
  <c r="W180" i="1" s="1"/>
  <c r="T184" i="1"/>
  <c r="W184" i="1" s="1"/>
  <c r="T188" i="1"/>
  <c r="W188" i="1" s="1"/>
  <c r="T192" i="1"/>
  <c r="W192" i="1" s="1"/>
  <c r="T196" i="1"/>
  <c r="W196" i="1" s="1"/>
  <c r="T200" i="1"/>
  <c r="W200" i="1" s="1"/>
  <c r="T204" i="1"/>
  <c r="W204" i="1" s="1"/>
  <c r="T208" i="1"/>
  <c r="W208" i="1" s="1"/>
  <c r="T212" i="1"/>
  <c r="W212" i="1" s="1"/>
  <c r="T216" i="1"/>
  <c r="W216" i="1" s="1"/>
  <c r="T220" i="1"/>
  <c r="W220" i="1" s="1"/>
  <c r="T224" i="1"/>
  <c r="W224" i="1" s="1"/>
  <c r="T228" i="1"/>
  <c r="W228" i="1" s="1"/>
  <c r="T232" i="1"/>
  <c r="W232" i="1" s="1"/>
  <c r="T236" i="1"/>
  <c r="W236" i="1" s="1"/>
  <c r="T240" i="1"/>
  <c r="W240" i="1" s="1"/>
  <c r="T244" i="1"/>
  <c r="W244" i="1" s="1"/>
  <c r="T248" i="1"/>
  <c r="W248" i="1" s="1"/>
  <c r="T252" i="1"/>
  <c r="W252" i="1" s="1"/>
  <c r="T256" i="1"/>
  <c r="W256" i="1" s="1"/>
  <c r="T260" i="1"/>
  <c r="W260" i="1" s="1"/>
  <c r="T264" i="1"/>
  <c r="W264" i="1" s="1"/>
  <c r="T268" i="1"/>
  <c r="W268" i="1" s="1"/>
  <c r="T272" i="1"/>
  <c r="W272" i="1" s="1"/>
  <c r="T276" i="1"/>
  <c r="W276" i="1" s="1"/>
  <c r="T280" i="1"/>
  <c r="W280" i="1" s="1"/>
  <c r="T284" i="1"/>
  <c r="W284" i="1" s="1"/>
  <c r="T288" i="1"/>
  <c r="W288" i="1" s="1"/>
  <c r="T292" i="1"/>
  <c r="W292" i="1" s="1"/>
  <c r="T296" i="1"/>
  <c r="W296" i="1" s="1"/>
  <c r="T300" i="1"/>
  <c r="W300" i="1" s="1"/>
  <c r="T304" i="1"/>
  <c r="W304" i="1" s="1"/>
  <c r="T308" i="1"/>
  <c r="W308" i="1" s="1"/>
  <c r="T312" i="1"/>
  <c r="W312" i="1" s="1"/>
  <c r="T316" i="1"/>
  <c r="W316" i="1" s="1"/>
  <c r="T320" i="1"/>
  <c r="W320" i="1" s="1"/>
  <c r="T324" i="1"/>
  <c r="W324" i="1" s="1"/>
  <c r="T328" i="1"/>
  <c r="W328" i="1" s="1"/>
  <c r="T332" i="1"/>
  <c r="W332" i="1" s="1"/>
  <c r="T336" i="1"/>
  <c r="W336" i="1" s="1"/>
  <c r="T340" i="1"/>
  <c r="W340" i="1" s="1"/>
  <c r="T344" i="1"/>
  <c r="W344" i="1" s="1"/>
  <c r="T348" i="1"/>
  <c r="W348" i="1" s="1"/>
  <c r="T354" i="1"/>
  <c r="W354" i="1" s="1"/>
  <c r="T360" i="1"/>
  <c r="W360" i="1" s="1"/>
  <c r="T364" i="1"/>
  <c r="W364" i="1" s="1"/>
  <c r="T368" i="1"/>
  <c r="W368" i="1" s="1"/>
  <c r="T372" i="1"/>
  <c r="W372" i="1" s="1"/>
  <c r="T376" i="1"/>
  <c r="W376" i="1" s="1"/>
  <c r="T380" i="1"/>
  <c r="W380" i="1" s="1"/>
  <c r="T386" i="1"/>
  <c r="W386" i="1" s="1"/>
  <c r="T392" i="1"/>
  <c r="W392" i="1" s="1"/>
  <c r="T396" i="1"/>
  <c r="W396" i="1" s="1"/>
  <c r="T400" i="1"/>
  <c r="W400" i="1" s="1"/>
  <c r="T404" i="1"/>
  <c r="W404" i="1" s="1"/>
  <c r="T408" i="1"/>
  <c r="W408" i="1" s="1"/>
  <c r="T412" i="1"/>
  <c r="W412" i="1" s="1"/>
  <c r="T418" i="1"/>
  <c r="W418" i="1" s="1"/>
  <c r="T424" i="1"/>
  <c r="W424" i="1" s="1"/>
  <c r="T13" i="1"/>
  <c r="W13" i="1" s="1"/>
  <c r="T31" i="1"/>
  <c r="W31" i="1" s="1"/>
  <c r="T35" i="1"/>
  <c r="W35" i="1" s="1"/>
  <c r="T47" i="1"/>
  <c r="W47" i="1" s="1"/>
  <c r="T51" i="1"/>
  <c r="W51" i="1" s="1"/>
  <c r="T55" i="1"/>
  <c r="W55" i="1" s="1"/>
  <c r="T59" i="1"/>
  <c r="W59" i="1" s="1"/>
  <c r="T77" i="1"/>
  <c r="W77" i="1" s="1"/>
  <c r="T83" i="1"/>
  <c r="W83" i="1" s="1"/>
  <c r="T97" i="1"/>
  <c r="W97" i="1" s="1"/>
  <c r="T119" i="1"/>
  <c r="W119" i="1" s="1"/>
  <c r="T131" i="1"/>
  <c r="W131" i="1" s="1"/>
  <c r="T135" i="1"/>
  <c r="W135" i="1" s="1"/>
  <c r="T139" i="1"/>
  <c r="W139" i="1" s="1"/>
  <c r="T143" i="1"/>
  <c r="W143" i="1" s="1"/>
  <c r="T147" i="1"/>
  <c r="W147" i="1" s="1"/>
  <c r="T151" i="1"/>
  <c r="W151" i="1" s="1"/>
  <c r="T155" i="1"/>
  <c r="W155" i="1" s="1"/>
  <c r="T159" i="1"/>
  <c r="W159" i="1" s="1"/>
  <c r="T163" i="1"/>
  <c r="W163" i="1" s="1"/>
  <c r="T167" i="1"/>
  <c r="W167" i="1" s="1"/>
  <c r="T171" i="1"/>
  <c r="W171" i="1" s="1"/>
  <c r="T175" i="1"/>
  <c r="W175" i="1" s="1"/>
  <c r="T179" i="1"/>
  <c r="W179" i="1" s="1"/>
  <c r="T183" i="1"/>
  <c r="W183" i="1" s="1"/>
  <c r="T187" i="1"/>
  <c r="W187" i="1" s="1"/>
  <c r="T191" i="1"/>
  <c r="W191" i="1" s="1"/>
  <c r="T195" i="1"/>
  <c r="W195" i="1" s="1"/>
  <c r="T199" i="1"/>
  <c r="W199" i="1" s="1"/>
  <c r="T203" i="1"/>
  <c r="W203" i="1" s="1"/>
  <c r="T207" i="1"/>
  <c r="W207" i="1" s="1"/>
  <c r="T211" i="1"/>
  <c r="W211" i="1" s="1"/>
  <c r="T215" i="1"/>
  <c r="W215" i="1" s="1"/>
  <c r="T219" i="1"/>
  <c r="W219" i="1" s="1"/>
  <c r="T223" i="1"/>
  <c r="W223" i="1" s="1"/>
  <c r="T227" i="1"/>
  <c r="W227" i="1" s="1"/>
  <c r="T231" i="1"/>
  <c r="W231" i="1" s="1"/>
  <c r="T235" i="1"/>
  <c r="W235" i="1" s="1"/>
  <c r="T239" i="1"/>
  <c r="W239" i="1" s="1"/>
  <c r="T243" i="1"/>
  <c r="W243" i="1" s="1"/>
  <c r="T247" i="1"/>
  <c r="W247" i="1" s="1"/>
  <c r="T251" i="1"/>
  <c r="W251" i="1" s="1"/>
  <c r="T255" i="1"/>
  <c r="W255" i="1" s="1"/>
  <c r="T259" i="1"/>
  <c r="W259" i="1" s="1"/>
  <c r="T263" i="1"/>
  <c r="W263" i="1" s="1"/>
  <c r="T267" i="1"/>
  <c r="W267" i="1" s="1"/>
  <c r="T271" i="1"/>
  <c r="W271" i="1" s="1"/>
  <c r="T275" i="1"/>
  <c r="W275" i="1" s="1"/>
  <c r="T279" i="1"/>
  <c r="W279" i="1" s="1"/>
  <c r="T283" i="1"/>
  <c r="W283" i="1" s="1"/>
  <c r="T287" i="1"/>
  <c r="W287" i="1" s="1"/>
  <c r="T291" i="1"/>
  <c r="W291" i="1" s="1"/>
  <c r="T295" i="1"/>
  <c r="W295" i="1" s="1"/>
  <c r="T299" i="1"/>
  <c r="W299" i="1" s="1"/>
  <c r="T303" i="1"/>
  <c r="W303" i="1" s="1"/>
  <c r="T307" i="1"/>
  <c r="W307" i="1" s="1"/>
  <c r="T311" i="1"/>
  <c r="W311" i="1" s="1"/>
  <c r="T315" i="1"/>
  <c r="W315" i="1" s="1"/>
  <c r="T319" i="1"/>
  <c r="W319" i="1" s="1"/>
  <c r="T323" i="1"/>
  <c r="W323" i="1" s="1"/>
  <c r="T327" i="1"/>
  <c r="W327" i="1" s="1"/>
  <c r="T331" i="1"/>
  <c r="W331" i="1" s="1"/>
  <c r="T335" i="1"/>
  <c r="W335" i="1" s="1"/>
  <c r="T339" i="1"/>
  <c r="W339" i="1" s="1"/>
  <c r="T343" i="1"/>
  <c r="W343" i="1" s="1"/>
  <c r="T347" i="1"/>
  <c r="W347" i="1" s="1"/>
  <c r="T351" i="1"/>
  <c r="W351" i="1" s="1"/>
  <c r="T355" i="1"/>
  <c r="W355" i="1" s="1"/>
  <c r="T359" i="1"/>
  <c r="W359" i="1" s="1"/>
  <c r="T363" i="1"/>
  <c r="W363" i="1" s="1"/>
  <c r="T367" i="1"/>
  <c r="W367" i="1" s="1"/>
  <c r="T371" i="1"/>
  <c r="W371" i="1" s="1"/>
  <c r="T375" i="1"/>
  <c r="W375" i="1" s="1"/>
  <c r="T379" i="1"/>
  <c r="W379" i="1" s="1"/>
  <c r="T383" i="1"/>
  <c r="W383" i="1" s="1"/>
  <c r="T387" i="1"/>
  <c r="W387" i="1" s="1"/>
  <c r="T391" i="1"/>
  <c r="W391" i="1" s="1"/>
  <c r="T395" i="1"/>
  <c r="W395" i="1" s="1"/>
  <c r="T399" i="1"/>
  <c r="W399" i="1" s="1"/>
  <c r="T403" i="1"/>
  <c r="W403" i="1" s="1"/>
  <c r="T407" i="1"/>
  <c r="W407" i="1" s="1"/>
  <c r="T411" i="1"/>
  <c r="W411" i="1" s="1"/>
  <c r="T415" i="1"/>
  <c r="W415" i="1" s="1"/>
  <c r="T419" i="1"/>
  <c r="W419" i="1" s="1"/>
  <c r="T423" i="1"/>
  <c r="W423" i="1" s="1"/>
  <c r="T427" i="1"/>
  <c r="W427" i="1" s="1"/>
  <c r="O459" i="1"/>
  <c r="Q459" i="1" s="1"/>
  <c r="N2" i="1"/>
  <c r="S6" i="1"/>
  <c r="V6" i="1" s="1"/>
  <c r="U6" i="1"/>
  <c r="S28" i="1"/>
  <c r="V28" i="1" s="1"/>
  <c r="U28" i="1"/>
  <c r="S120" i="1"/>
  <c r="T120" i="1" s="1"/>
  <c r="U120" i="1"/>
  <c r="S452" i="1"/>
  <c r="V452" i="1" s="1"/>
  <c r="U452" i="1"/>
  <c r="U7" i="1"/>
  <c r="S23" i="1"/>
  <c r="V23" i="1" s="1"/>
  <c r="U23" i="1"/>
  <c r="U63" i="1"/>
  <c r="S71" i="1"/>
  <c r="V71" i="1" s="1"/>
  <c r="S103" i="1"/>
  <c r="V103" i="1" s="1"/>
  <c r="U103" i="1"/>
  <c r="S435" i="1"/>
  <c r="V435" i="1" s="1"/>
  <c r="O463" i="1"/>
  <c r="Q463" i="1" s="1"/>
  <c r="S8" i="1"/>
  <c r="V8" i="1" s="1"/>
  <c r="U8" i="1"/>
  <c r="S72" i="1"/>
  <c r="V72" i="1" s="1"/>
  <c r="U72" i="1"/>
  <c r="S84" i="1"/>
  <c r="U84" i="1"/>
  <c r="S456" i="1"/>
  <c r="V456" i="1" s="1"/>
  <c r="U456" i="1"/>
  <c r="S108" i="1"/>
  <c r="V108" i="1" s="1"/>
  <c r="U108" i="1"/>
  <c r="S444" i="1"/>
  <c r="V444" i="1" s="1"/>
  <c r="U444" i="1"/>
  <c r="O21" i="1"/>
  <c r="Q21" i="1" s="1"/>
  <c r="O61" i="1"/>
  <c r="Q61" i="1" s="1"/>
  <c r="O69" i="1"/>
  <c r="O89" i="1"/>
  <c r="Q89" i="1" s="1"/>
  <c r="O101" i="1"/>
  <c r="O109" i="1"/>
  <c r="Q109" i="1" s="1"/>
  <c r="O117" i="1"/>
  <c r="Q117" i="1" s="1"/>
  <c r="O125" i="1"/>
  <c r="Q125" i="1" s="1"/>
  <c r="O429" i="1"/>
  <c r="O445" i="1"/>
  <c r="Q445" i="1" s="1"/>
  <c r="O461" i="1"/>
  <c r="Q461" i="1" s="1"/>
  <c r="O469" i="1"/>
  <c r="Q469" i="1" s="1"/>
  <c r="S432" i="1"/>
  <c r="V432" i="1" s="1"/>
  <c r="U432" i="1"/>
  <c r="S464" i="1"/>
  <c r="V464" i="1" s="1"/>
  <c r="U464" i="1"/>
  <c r="S350" i="1"/>
  <c r="V350" i="1" s="1"/>
  <c r="U350" i="1"/>
  <c r="S382" i="1"/>
  <c r="V382" i="1" s="1"/>
  <c r="U382" i="1"/>
  <c r="S414" i="1"/>
  <c r="V414" i="1" s="1"/>
  <c r="U414" i="1"/>
  <c r="D15" i="4"/>
  <c r="S4" i="1"/>
  <c r="U4" i="1"/>
  <c r="S44" i="1"/>
  <c r="V44" i="1" s="1"/>
  <c r="U44" i="1"/>
  <c r="S100" i="1"/>
  <c r="V100" i="1" s="1"/>
  <c r="U100" i="1"/>
  <c r="S436" i="1"/>
  <c r="V436" i="1" s="1"/>
  <c r="U436" i="1"/>
  <c r="S16" i="1"/>
  <c r="V16" i="1" s="1"/>
  <c r="U16" i="1"/>
  <c r="S92" i="1"/>
  <c r="T92" i="1" s="1"/>
  <c r="U92" i="1"/>
  <c r="S440" i="1"/>
  <c r="V440" i="1" s="1"/>
  <c r="U440" i="1"/>
  <c r="S12" i="1"/>
  <c r="V12" i="1" s="1"/>
  <c r="U12" i="1"/>
  <c r="S88" i="1"/>
  <c r="V88" i="1" s="1"/>
  <c r="U88" i="1"/>
  <c r="S116" i="1"/>
  <c r="V116" i="1" s="1"/>
  <c r="U116" i="1"/>
  <c r="S428" i="1"/>
  <c r="V428" i="1" s="1"/>
  <c r="U428" i="1"/>
  <c r="S448" i="1"/>
  <c r="V448" i="1" s="1"/>
  <c r="U448" i="1"/>
  <c r="S10" i="1"/>
  <c r="V10" i="1" s="1"/>
  <c r="U10" i="1"/>
  <c r="S22" i="1"/>
  <c r="V22" i="1" s="1"/>
  <c r="S42" i="1"/>
  <c r="V42" i="1" s="1"/>
  <c r="S62" i="1"/>
  <c r="V62" i="1" s="1"/>
  <c r="S78" i="1"/>
  <c r="T78" i="1" s="1"/>
  <c r="U78" i="1"/>
  <c r="S122" i="1"/>
  <c r="V122" i="1" s="1"/>
  <c r="S438" i="1"/>
  <c r="V438" i="1" s="1"/>
  <c r="U438" i="1"/>
  <c r="S454" i="1"/>
  <c r="V454" i="1" s="1"/>
  <c r="S76" i="1"/>
  <c r="V76" i="1" s="1"/>
  <c r="U76" i="1"/>
  <c r="S358" i="1"/>
  <c r="V358" i="1" s="1"/>
  <c r="U358" i="1"/>
  <c r="S390" i="1"/>
  <c r="V390" i="1" s="1"/>
  <c r="U390" i="1"/>
  <c r="S422" i="1"/>
  <c r="V422" i="1" s="1"/>
  <c r="U422" i="1"/>
  <c r="G15" i="4"/>
  <c r="O129" i="1"/>
  <c r="Q129" i="1" s="1"/>
  <c r="O18" i="1"/>
  <c r="Q18" i="1" s="1"/>
  <c r="O26" i="1"/>
  <c r="Q26" i="1" s="1"/>
  <c r="O46" i="1"/>
  <c r="Q46" i="1" s="1"/>
  <c r="O66" i="1"/>
  <c r="Q66" i="1" s="1"/>
  <c r="O74" i="1"/>
  <c r="Q74" i="1" s="1"/>
  <c r="O86" i="1"/>
  <c r="Q86" i="1" s="1"/>
  <c r="O98" i="1"/>
  <c r="Q98" i="1" s="1"/>
  <c r="O106" i="1"/>
  <c r="Q106" i="1" s="1"/>
  <c r="O118" i="1"/>
  <c r="Q118" i="1" s="1"/>
  <c r="O126" i="1"/>
  <c r="Q126" i="1" s="1"/>
  <c r="O434" i="1"/>
  <c r="Q434" i="1" s="1"/>
  <c r="O442" i="1"/>
  <c r="Q442" i="1" s="1"/>
  <c r="O450" i="1"/>
  <c r="Q450" i="1" s="1"/>
  <c r="O458" i="1"/>
  <c r="Q458" i="1" s="1"/>
  <c r="O466" i="1"/>
  <c r="Q466" i="1" s="1"/>
  <c r="Q101" i="1"/>
  <c r="Q64" i="1"/>
  <c r="Q460" i="1"/>
  <c r="Q69" i="1"/>
  <c r="Q429" i="1"/>
  <c r="Q19" i="1"/>
  <c r="Q75" i="1"/>
  <c r="Q99" i="1"/>
  <c r="Q443" i="1"/>
  <c r="Q104" i="1"/>
  <c r="Q20" i="1"/>
  <c r="Q124" i="1"/>
  <c r="Q468" i="1"/>
  <c r="O465" i="1"/>
  <c r="Q465" i="1" s="1"/>
  <c r="O24" i="1"/>
  <c r="Q24" i="1" s="1"/>
  <c r="O67" i="1"/>
  <c r="Q67" i="1" s="1"/>
  <c r="O451" i="1"/>
  <c r="Q451" i="1" s="1"/>
  <c r="O467" i="1"/>
  <c r="Q467" i="1" s="1"/>
  <c r="O80" i="1"/>
  <c r="Q80" i="1" s="1"/>
  <c r="O5" i="1"/>
  <c r="Q5" i="1" s="1"/>
  <c r="D6" i="4" s="1"/>
  <c r="O25" i="1"/>
  <c r="Q25" i="1" s="1"/>
  <c r="O65" i="1"/>
  <c r="Q65" i="1" s="1"/>
  <c r="O93" i="1"/>
  <c r="Q93" i="1" s="1"/>
  <c r="O113" i="1"/>
  <c r="Q113" i="1" s="1"/>
  <c r="O11" i="1"/>
  <c r="Q11" i="1" s="1"/>
  <c r="O27" i="1"/>
  <c r="Q27" i="1" s="1"/>
  <c r="O95" i="1"/>
  <c r="Q95" i="1" s="1"/>
  <c r="O115" i="1"/>
  <c r="Q115" i="1" s="1"/>
  <c r="O439" i="1"/>
  <c r="Q439" i="1" s="1"/>
  <c r="O455" i="1"/>
  <c r="Q455" i="1" s="1"/>
  <c r="O433" i="1"/>
  <c r="Q433" i="1" s="1"/>
  <c r="O68" i="1"/>
  <c r="Q68" i="1" s="1"/>
  <c r="O437" i="1"/>
  <c r="Q437" i="1" s="1"/>
  <c r="O9" i="1"/>
  <c r="Q9" i="1" s="1"/>
  <c r="O41" i="1"/>
  <c r="Q41" i="1" s="1"/>
  <c r="O441" i="1"/>
  <c r="Q441" i="1" s="1"/>
  <c r="O15" i="1"/>
  <c r="Q15" i="1" s="1"/>
  <c r="O39" i="1"/>
  <c r="Q39" i="1" s="1"/>
  <c r="O40" i="1"/>
  <c r="Q40" i="1" s="1"/>
  <c r="O70" i="1"/>
  <c r="Q70" i="1" s="1"/>
  <c r="O94" i="1"/>
  <c r="Q94" i="1" s="1"/>
  <c r="O430" i="1"/>
  <c r="Q430" i="1" s="1"/>
  <c r="O446" i="1"/>
  <c r="Q446" i="1" s="1"/>
  <c r="O462" i="1"/>
  <c r="Q462" i="1" s="1"/>
  <c r="O127" i="1"/>
  <c r="Q127" i="1" s="1"/>
  <c r="O449" i="1"/>
  <c r="Q449" i="1" s="1"/>
  <c r="O453" i="1"/>
  <c r="Q453" i="1" s="1"/>
  <c r="O17" i="1"/>
  <c r="Q17" i="1" s="1"/>
  <c r="O45" i="1"/>
  <c r="Q45" i="1" s="1"/>
  <c r="O85" i="1"/>
  <c r="Q85" i="1" s="1"/>
  <c r="O105" i="1"/>
  <c r="Q105" i="1" s="1"/>
  <c r="O121" i="1"/>
  <c r="Q121" i="1" s="1"/>
  <c r="O457" i="1"/>
  <c r="Q457" i="1" s="1"/>
  <c r="J2" i="1"/>
  <c r="Q320" i="6"/>
  <c r="Q291" i="6"/>
  <c r="Q137" i="6"/>
  <c r="Q475" i="6"/>
  <c r="Q3" i="6"/>
  <c r="Q58" i="6"/>
  <c r="Q273" i="6"/>
  <c r="O180" i="6"/>
  <c r="Q180" i="6"/>
  <c r="Q322" i="6"/>
  <c r="O10" i="6"/>
  <c r="Q10" i="6"/>
  <c r="O188" i="6"/>
  <c r="Q188" i="6"/>
  <c r="O422" i="6"/>
  <c r="Q422" i="6"/>
  <c r="O296" i="6"/>
  <c r="Q296" i="6"/>
  <c r="O59" i="6"/>
  <c r="Q59" i="6"/>
  <c r="O206" i="6"/>
  <c r="Q206" i="6"/>
  <c r="O304" i="6"/>
  <c r="Q304" i="6"/>
  <c r="Q245" i="6"/>
  <c r="Q260" i="6"/>
  <c r="Q284" i="6"/>
  <c r="Q209" i="6"/>
  <c r="O79" i="6"/>
  <c r="Q79" i="6"/>
  <c r="O210" i="6"/>
  <c r="Q210" i="6"/>
  <c r="O172" i="6"/>
  <c r="Q172" i="6"/>
  <c r="O305" i="6"/>
  <c r="Q305" i="6"/>
  <c r="Q410" i="6"/>
  <c r="O136" i="6"/>
  <c r="Q136" i="6"/>
  <c r="O418" i="6"/>
  <c r="Q418" i="6"/>
  <c r="O198" i="6"/>
  <c r="Q198" i="6"/>
  <c r="O278" i="6"/>
  <c r="Q278" i="6"/>
  <c r="O394" i="6"/>
  <c r="Q394" i="6"/>
  <c r="O406" i="6"/>
  <c r="Q406" i="6"/>
  <c r="O442" i="6"/>
  <c r="Q442" i="6"/>
  <c r="O81" i="6"/>
  <c r="Q81" i="6"/>
  <c r="O292" i="6"/>
  <c r="Q292" i="6"/>
  <c r="O330" i="6"/>
  <c r="Q330" i="6"/>
  <c r="O343" i="6"/>
  <c r="Q343" i="6"/>
  <c r="O436" i="6"/>
  <c r="Q436" i="6"/>
  <c r="O432" i="6"/>
  <c r="Q432" i="6"/>
  <c r="O214" i="6"/>
  <c r="Q214" i="6"/>
  <c r="O484" i="6"/>
  <c r="Q484" i="6"/>
  <c r="O254" i="6"/>
  <c r="Q254" i="6"/>
  <c r="O110" i="6"/>
  <c r="Q110" i="6"/>
  <c r="O122" i="6"/>
  <c r="Q122" i="6"/>
  <c r="Q299" i="6"/>
  <c r="O299" i="6"/>
  <c r="O370" i="6"/>
  <c r="Q370" i="6"/>
  <c r="O398" i="6"/>
  <c r="Q398" i="6"/>
  <c r="O458" i="6"/>
  <c r="Q458" i="6"/>
  <c r="O476" i="6"/>
  <c r="Q476" i="6"/>
  <c r="O382" i="6"/>
  <c r="Q382" i="6"/>
  <c r="O470" i="6"/>
  <c r="Q470" i="6"/>
  <c r="O41" i="6"/>
  <c r="Q41" i="6"/>
  <c r="O37" i="6"/>
  <c r="Q37" i="6"/>
  <c r="O212" i="6"/>
  <c r="Q212" i="6"/>
  <c r="O196" i="6"/>
  <c r="Q196" i="6"/>
  <c r="Q303" i="6"/>
  <c r="O303" i="6"/>
  <c r="O331" i="6"/>
  <c r="Q331" i="6"/>
  <c r="O440" i="6"/>
  <c r="Q440" i="6"/>
  <c r="O452" i="6"/>
  <c r="Q452" i="6"/>
  <c r="C16" i="4"/>
  <c r="C15" i="4"/>
  <c r="C14" i="4"/>
  <c r="C13" i="4"/>
  <c r="C11" i="4"/>
  <c r="C10" i="4"/>
  <c r="C9" i="4"/>
  <c r="C8" i="4"/>
  <c r="C7" i="4"/>
  <c r="C6" i="4"/>
  <c r="B18" i="4"/>
  <c r="B17" i="4"/>
  <c r="B16" i="4"/>
  <c r="B15" i="4"/>
  <c r="B14" i="4"/>
  <c r="B13" i="4"/>
  <c r="B11" i="4"/>
  <c r="B10" i="4"/>
  <c r="B9" i="4"/>
  <c r="B8" i="4"/>
  <c r="B7" i="4"/>
  <c r="B6" i="4"/>
  <c r="E17" i="4"/>
  <c r="D12" i="4" l="1"/>
  <c r="E15" i="4"/>
  <c r="U431" i="1"/>
  <c r="S114" i="1"/>
  <c r="V114" i="1" s="1"/>
  <c r="S79" i="1"/>
  <c r="V79" i="1" s="1"/>
  <c r="S102" i="1"/>
  <c r="V102" i="1" s="1"/>
  <c r="S107" i="1"/>
  <c r="V107" i="1" s="1"/>
  <c r="S447" i="1"/>
  <c r="V447" i="1" s="1"/>
  <c r="W78" i="1"/>
  <c r="W92" i="1"/>
  <c r="W120" i="1"/>
  <c r="C4" i="7"/>
  <c r="C10" i="7"/>
  <c r="C12" i="7"/>
  <c r="C9" i="7"/>
  <c r="C5" i="7"/>
  <c r="V84" i="1"/>
  <c r="T414" i="1"/>
  <c r="W414" i="1" s="1"/>
  <c r="T350" i="1"/>
  <c r="W350" i="1" s="1"/>
  <c r="T390" i="1"/>
  <c r="W390" i="1" s="1"/>
  <c r="T454" i="1"/>
  <c r="W454" i="1" s="1"/>
  <c r="T122" i="1"/>
  <c r="W122" i="1" s="1"/>
  <c r="T102" i="1"/>
  <c r="W102" i="1" s="1"/>
  <c r="T42" i="1"/>
  <c r="W42" i="1" s="1"/>
  <c r="T10" i="1"/>
  <c r="W10" i="1" s="1"/>
  <c r="T428" i="1"/>
  <c r="W428" i="1" s="1"/>
  <c r="T88" i="1"/>
  <c r="W88" i="1" s="1"/>
  <c r="T440" i="1"/>
  <c r="W440" i="1" s="1"/>
  <c r="T436" i="1"/>
  <c r="T44" i="1"/>
  <c r="W44" i="1" s="1"/>
  <c r="C2" i="7"/>
  <c r="T432" i="1"/>
  <c r="W432" i="1" s="1"/>
  <c r="T108" i="1"/>
  <c r="W108" i="1" s="1"/>
  <c r="T84" i="1"/>
  <c r="T72" i="1"/>
  <c r="W72" i="1" s="1"/>
  <c r="T447" i="1"/>
  <c r="W447" i="1" s="1"/>
  <c r="T435" i="1"/>
  <c r="W435" i="1" s="1"/>
  <c r="T79" i="1"/>
  <c r="W79" i="1" s="1"/>
  <c r="T63" i="1"/>
  <c r="W63" i="1" s="1"/>
  <c r="T7" i="1"/>
  <c r="W7" i="1" s="1"/>
  <c r="T28" i="1"/>
  <c r="W28" i="1" s="1"/>
  <c r="V78" i="1"/>
  <c r="V92" i="1"/>
  <c r="V4" i="1"/>
  <c r="C3" i="7"/>
  <c r="V120" i="1"/>
  <c r="T382" i="1"/>
  <c r="W382" i="1" s="1"/>
  <c r="T422" i="1"/>
  <c r="W422" i="1" s="1"/>
  <c r="T358" i="1"/>
  <c r="W358" i="1" s="1"/>
  <c r="T76" i="1"/>
  <c r="W76" i="1" s="1"/>
  <c r="T438" i="1"/>
  <c r="W438" i="1" s="1"/>
  <c r="C6" i="7"/>
  <c r="T62" i="1"/>
  <c r="W62" i="1" s="1"/>
  <c r="T22" i="1"/>
  <c r="W22" i="1" s="1"/>
  <c r="T448" i="1"/>
  <c r="W448" i="1" s="1"/>
  <c r="T116" i="1"/>
  <c r="W116" i="1" s="1"/>
  <c r="T12" i="1"/>
  <c r="W12" i="1" s="1"/>
  <c r="C8" i="7"/>
  <c r="T16" i="1"/>
  <c r="W16" i="1" s="1"/>
  <c r="T100" i="1"/>
  <c r="W100" i="1" s="1"/>
  <c r="T4" i="1"/>
  <c r="T464" i="1"/>
  <c r="W464" i="1" s="1"/>
  <c r="T444" i="1"/>
  <c r="T456" i="1"/>
  <c r="C7" i="7"/>
  <c r="T8" i="1"/>
  <c r="W8" i="1" s="1"/>
  <c r="T431" i="1"/>
  <c r="W431" i="1" s="1"/>
  <c r="T103" i="1"/>
  <c r="W103" i="1" s="1"/>
  <c r="T71" i="1"/>
  <c r="W71" i="1" s="1"/>
  <c r="T23" i="1"/>
  <c r="W23" i="1" s="1"/>
  <c r="T452" i="1"/>
  <c r="C11" i="7"/>
  <c r="T6" i="1"/>
  <c r="W6" i="1" s="1"/>
  <c r="G12" i="4"/>
  <c r="H15" i="4"/>
  <c r="D16" i="4"/>
  <c r="S457" i="1"/>
  <c r="V457" i="1" s="1"/>
  <c r="U457" i="1"/>
  <c r="S105" i="1"/>
  <c r="V105" i="1" s="1"/>
  <c r="U105" i="1"/>
  <c r="S45" i="1"/>
  <c r="V45" i="1" s="1"/>
  <c r="U45" i="1"/>
  <c r="S453" i="1"/>
  <c r="V453" i="1" s="1"/>
  <c r="U453" i="1"/>
  <c r="S127" i="1"/>
  <c r="V127" i="1" s="1"/>
  <c r="U127" i="1"/>
  <c r="G11" i="4"/>
  <c r="D11" i="4"/>
  <c r="S446" i="1"/>
  <c r="V446" i="1" s="1"/>
  <c r="U446" i="1"/>
  <c r="S94" i="1"/>
  <c r="V94" i="1" s="1"/>
  <c r="U94" i="1"/>
  <c r="S40" i="1"/>
  <c r="V40" i="1" s="1"/>
  <c r="U40" i="1"/>
  <c r="S15" i="1"/>
  <c r="V15" i="1" s="1"/>
  <c r="U15" i="1"/>
  <c r="D8" i="4"/>
  <c r="G8" i="4"/>
  <c r="S441" i="1"/>
  <c r="V441" i="1" s="1"/>
  <c r="U441" i="1"/>
  <c r="S9" i="1"/>
  <c r="V9" i="1" s="1"/>
  <c r="U9" i="1"/>
  <c r="G7" i="4"/>
  <c r="D7" i="4"/>
  <c r="S68" i="1"/>
  <c r="T68" i="1" s="1"/>
  <c r="U68" i="1"/>
  <c r="S455" i="1"/>
  <c r="V455" i="1" s="1"/>
  <c r="U455" i="1"/>
  <c r="S115" i="1"/>
  <c r="V115" i="1" s="1"/>
  <c r="U115" i="1"/>
  <c r="S27" i="1"/>
  <c r="V27" i="1" s="1"/>
  <c r="U27" i="1"/>
  <c r="S113" i="1"/>
  <c r="T113" i="1" s="1"/>
  <c r="U113" i="1"/>
  <c r="S65" i="1"/>
  <c r="V65" i="1" s="1"/>
  <c r="U65" i="1"/>
  <c r="S5" i="1"/>
  <c r="V5" i="1" s="1"/>
  <c r="U5" i="1"/>
  <c r="S467" i="1"/>
  <c r="V467" i="1" s="1"/>
  <c r="U467" i="1"/>
  <c r="S67" i="1"/>
  <c r="V67" i="1" s="1"/>
  <c r="U67" i="1"/>
  <c r="S465" i="1"/>
  <c r="V465" i="1" s="1"/>
  <c r="U465" i="1"/>
  <c r="S466" i="1"/>
  <c r="T466" i="1" s="1"/>
  <c r="U466" i="1"/>
  <c r="S434" i="1"/>
  <c r="T434" i="1" s="1"/>
  <c r="U434" i="1"/>
  <c r="S458" i="1"/>
  <c r="T458" i="1" s="1"/>
  <c r="U458" i="1"/>
  <c r="S442" i="1"/>
  <c r="V442" i="1" s="1"/>
  <c r="U442" i="1"/>
  <c r="S126" i="1"/>
  <c r="V126" i="1" s="1"/>
  <c r="U126" i="1"/>
  <c r="S106" i="1"/>
  <c r="T106" i="1" s="1"/>
  <c r="U106" i="1"/>
  <c r="S86" i="1"/>
  <c r="T86" i="1" s="1"/>
  <c r="U86" i="1"/>
  <c r="S66" i="1"/>
  <c r="V66" i="1" s="1"/>
  <c r="U66" i="1"/>
  <c r="S26" i="1"/>
  <c r="V26" i="1" s="1"/>
  <c r="U26" i="1"/>
  <c r="S129" i="1"/>
  <c r="V129" i="1" s="1"/>
  <c r="U129" i="1"/>
  <c r="S21" i="1"/>
  <c r="T21" i="1" s="1"/>
  <c r="U21" i="1"/>
  <c r="S121" i="1"/>
  <c r="V121" i="1" s="1"/>
  <c r="U121" i="1"/>
  <c r="S85" i="1"/>
  <c r="V85" i="1" s="1"/>
  <c r="U85" i="1"/>
  <c r="S17" i="1"/>
  <c r="V17" i="1" s="1"/>
  <c r="U17" i="1"/>
  <c r="S449" i="1"/>
  <c r="V449" i="1" s="1"/>
  <c r="U449" i="1"/>
  <c r="S462" i="1"/>
  <c r="V462" i="1" s="1"/>
  <c r="U462" i="1"/>
  <c r="S430" i="1"/>
  <c r="V430" i="1" s="1"/>
  <c r="U430" i="1"/>
  <c r="S70" i="1"/>
  <c r="V70" i="1" s="1"/>
  <c r="U70" i="1"/>
  <c r="S39" i="1"/>
  <c r="V39" i="1" s="1"/>
  <c r="U39" i="1"/>
  <c r="G9" i="4"/>
  <c r="D9" i="4"/>
  <c r="S41" i="1"/>
  <c r="V41" i="1" s="1"/>
  <c r="U41" i="1"/>
  <c r="S437" i="1"/>
  <c r="V437" i="1" s="1"/>
  <c r="U437" i="1"/>
  <c r="S433" i="1"/>
  <c r="V433" i="1" s="1"/>
  <c r="U433" i="1"/>
  <c r="S439" i="1"/>
  <c r="V439" i="1" s="1"/>
  <c r="U439" i="1"/>
  <c r="S95" i="1"/>
  <c r="V95" i="1" s="1"/>
  <c r="U95" i="1"/>
  <c r="S11" i="1"/>
  <c r="V11" i="1" s="1"/>
  <c r="U11" i="1"/>
  <c r="S93" i="1"/>
  <c r="V93" i="1" s="1"/>
  <c r="U93" i="1"/>
  <c r="S25" i="1"/>
  <c r="V25" i="1" s="1"/>
  <c r="U25" i="1"/>
  <c r="S80" i="1"/>
  <c r="V80" i="1" s="1"/>
  <c r="U80" i="1"/>
  <c r="S451" i="1"/>
  <c r="V451" i="1" s="1"/>
  <c r="U451" i="1"/>
  <c r="S24" i="1"/>
  <c r="V24" i="1" s="1"/>
  <c r="U24" i="1"/>
  <c r="S468" i="1"/>
  <c r="T468" i="1" s="1"/>
  <c r="U468" i="1"/>
  <c r="S124" i="1"/>
  <c r="U124" i="1"/>
  <c r="S20" i="1"/>
  <c r="T20" i="1" s="1"/>
  <c r="U20" i="1"/>
  <c r="S104" i="1"/>
  <c r="T104" i="1" s="1"/>
  <c r="U104" i="1"/>
  <c r="S459" i="1"/>
  <c r="T459" i="1" s="1"/>
  <c r="U459" i="1"/>
  <c r="S443" i="1"/>
  <c r="T443" i="1" s="1"/>
  <c r="U443" i="1"/>
  <c r="S99" i="1"/>
  <c r="T99" i="1" s="1"/>
  <c r="U99" i="1"/>
  <c r="S87" i="1"/>
  <c r="T87" i="1" s="1"/>
  <c r="U87" i="1"/>
  <c r="S75" i="1"/>
  <c r="T75" i="1" s="1"/>
  <c r="U75" i="1"/>
  <c r="S43" i="1"/>
  <c r="T43" i="1" s="1"/>
  <c r="U43" i="1"/>
  <c r="S19" i="1"/>
  <c r="T19" i="1" s="1"/>
  <c r="U19" i="1"/>
  <c r="S461" i="1"/>
  <c r="T461" i="1" s="1"/>
  <c r="U461" i="1"/>
  <c r="S429" i="1"/>
  <c r="T429" i="1" s="1"/>
  <c r="U429" i="1"/>
  <c r="S117" i="1"/>
  <c r="T117" i="1" s="1"/>
  <c r="U117" i="1"/>
  <c r="S69" i="1"/>
  <c r="T69" i="1" s="1"/>
  <c r="U69" i="1"/>
  <c r="S460" i="1"/>
  <c r="T460" i="1" s="1"/>
  <c r="U460" i="1"/>
  <c r="S64" i="1"/>
  <c r="T64" i="1" s="1"/>
  <c r="U64" i="1"/>
  <c r="S445" i="1"/>
  <c r="T445" i="1" s="1"/>
  <c r="U445" i="1"/>
  <c r="S101" i="1"/>
  <c r="T101" i="1" s="1"/>
  <c r="U101" i="1"/>
  <c r="S89" i="1"/>
  <c r="T89" i="1" s="1"/>
  <c r="U89" i="1"/>
  <c r="S450" i="1"/>
  <c r="T450" i="1" s="1"/>
  <c r="U450" i="1"/>
  <c r="S118" i="1"/>
  <c r="T118" i="1" s="1"/>
  <c r="U118" i="1"/>
  <c r="S98" i="1"/>
  <c r="U98" i="1"/>
  <c r="S74" i="1"/>
  <c r="D5" i="7" s="1"/>
  <c r="E5" i="7" s="1"/>
  <c r="U74" i="1"/>
  <c r="S46" i="1"/>
  <c r="T46" i="1" s="1"/>
  <c r="U46" i="1"/>
  <c r="S18" i="1"/>
  <c r="T18" i="1" s="1"/>
  <c r="U18" i="1"/>
  <c r="G6" i="4"/>
  <c r="S469" i="1"/>
  <c r="T469" i="1" s="1"/>
  <c r="U469" i="1"/>
  <c r="S125" i="1"/>
  <c r="T125" i="1" s="1"/>
  <c r="U125" i="1"/>
  <c r="S109" i="1"/>
  <c r="T109" i="1" s="1"/>
  <c r="U109" i="1"/>
  <c r="S61" i="1"/>
  <c r="U61" i="1"/>
  <c r="G10" i="4"/>
  <c r="D10" i="4"/>
  <c r="S463" i="1"/>
  <c r="T463" i="1" s="1"/>
  <c r="U463" i="1"/>
  <c r="Q2" i="1"/>
  <c r="W456" i="1"/>
  <c r="W444" i="1"/>
  <c r="W452" i="1"/>
  <c r="O2" i="1"/>
  <c r="C12" i="4"/>
  <c r="B12" i="4"/>
  <c r="C5" i="4"/>
  <c r="B5" i="4"/>
  <c r="D18" i="4"/>
  <c r="T107" i="1" l="1"/>
  <c r="W107" i="1" s="1"/>
  <c r="D9" i="7"/>
  <c r="E9" i="7" s="1"/>
  <c r="T114" i="1"/>
  <c r="W114" i="1" s="1"/>
  <c r="D3" i="7"/>
  <c r="E3" i="7" s="1"/>
  <c r="W113" i="1"/>
  <c r="W68" i="1"/>
  <c r="T26" i="1"/>
  <c r="T126" i="1"/>
  <c r="T451" i="1"/>
  <c r="W451" i="1" s="1"/>
  <c r="T25" i="1"/>
  <c r="W25" i="1" s="1"/>
  <c r="T11" i="1"/>
  <c r="T439" i="1"/>
  <c r="W439" i="1" s="1"/>
  <c r="T437" i="1"/>
  <c r="T39" i="1"/>
  <c r="W39" i="1" s="1"/>
  <c r="T430" i="1"/>
  <c r="W430" i="1" s="1"/>
  <c r="T449" i="1"/>
  <c r="W449" i="1" s="1"/>
  <c r="T85" i="1"/>
  <c r="W85" i="1" s="1"/>
  <c r="W84" i="1"/>
  <c r="T74" i="1"/>
  <c r="T98" i="1"/>
  <c r="W98" i="1" s="1"/>
  <c r="T67" i="1"/>
  <c r="W67" i="1" s="1"/>
  <c r="T5" i="1"/>
  <c r="W5" i="1" s="1"/>
  <c r="T27" i="1"/>
  <c r="W27" i="1" s="1"/>
  <c r="T455" i="1"/>
  <c r="W455" i="1" s="1"/>
  <c r="T441" i="1"/>
  <c r="W441" i="1" s="1"/>
  <c r="T40" i="1"/>
  <c r="W40" i="1" s="1"/>
  <c r="T446" i="1"/>
  <c r="W446" i="1" s="1"/>
  <c r="T453" i="1"/>
  <c r="W453" i="1" s="1"/>
  <c r="T105" i="1"/>
  <c r="W105" i="1" s="1"/>
  <c r="D12" i="7"/>
  <c r="E12" i="7" s="1"/>
  <c r="V113" i="1"/>
  <c r="D10" i="7"/>
  <c r="E10" i="7" s="1"/>
  <c r="V68" i="1"/>
  <c r="D4" i="7"/>
  <c r="E4" i="7" s="1"/>
  <c r="W4" i="1"/>
  <c r="D11" i="7"/>
  <c r="E11" i="7" s="1"/>
  <c r="T61" i="1"/>
  <c r="D2" i="7"/>
  <c r="D8" i="7"/>
  <c r="E8" i="7" s="1"/>
  <c r="D6" i="7"/>
  <c r="E6" i="7" s="1"/>
  <c r="T129" i="1"/>
  <c r="W129" i="1" s="1"/>
  <c r="T66" i="1"/>
  <c r="W66" i="1" s="1"/>
  <c r="T442" i="1"/>
  <c r="W442" i="1" s="1"/>
  <c r="T24" i="1"/>
  <c r="W24" i="1" s="1"/>
  <c r="T80" i="1"/>
  <c r="W80" i="1" s="1"/>
  <c r="T93" i="1"/>
  <c r="W93" i="1" s="1"/>
  <c r="T95" i="1"/>
  <c r="W95" i="1" s="1"/>
  <c r="T433" i="1"/>
  <c r="W433" i="1" s="1"/>
  <c r="T41" i="1"/>
  <c r="W41" i="1" s="1"/>
  <c r="T70" i="1"/>
  <c r="W70" i="1" s="1"/>
  <c r="T462" i="1"/>
  <c r="W462" i="1" s="1"/>
  <c r="T17" i="1"/>
  <c r="W17" i="1" s="1"/>
  <c r="T121" i="1"/>
  <c r="C13" i="7"/>
  <c r="D7" i="7"/>
  <c r="E7" i="7" s="1"/>
  <c r="T124" i="1"/>
  <c r="W124" i="1" s="1"/>
  <c r="T465" i="1"/>
  <c r="W465" i="1" s="1"/>
  <c r="T467" i="1"/>
  <c r="W467" i="1" s="1"/>
  <c r="T65" i="1"/>
  <c r="W65" i="1" s="1"/>
  <c r="T115" i="1"/>
  <c r="W115" i="1" s="1"/>
  <c r="T9" i="1"/>
  <c r="W9" i="1" s="1"/>
  <c r="T15" i="1"/>
  <c r="W15" i="1" s="1"/>
  <c r="T94" i="1"/>
  <c r="W94" i="1" s="1"/>
  <c r="T127" i="1"/>
  <c r="W127" i="1" s="1"/>
  <c r="T45" i="1"/>
  <c r="W45" i="1" s="1"/>
  <c r="T457" i="1"/>
  <c r="W457" i="1" s="1"/>
  <c r="W11" i="1"/>
  <c r="W437" i="1"/>
  <c r="W26" i="1"/>
  <c r="U2" i="1"/>
  <c r="W126" i="1"/>
  <c r="V463" i="1"/>
  <c r="W463" i="1"/>
  <c r="V18" i="1"/>
  <c r="W18" i="1"/>
  <c r="V46" i="1"/>
  <c r="W46" i="1"/>
  <c r="V74" i="1"/>
  <c r="W74" i="1"/>
  <c r="V98" i="1"/>
  <c r="V118" i="1"/>
  <c r="W118" i="1"/>
  <c r="V450" i="1"/>
  <c r="W450" i="1"/>
  <c r="V89" i="1"/>
  <c r="W89" i="1"/>
  <c r="V101" i="1"/>
  <c r="W101" i="1"/>
  <c r="V445" i="1"/>
  <c r="W445" i="1"/>
  <c r="V64" i="1"/>
  <c r="W64" i="1"/>
  <c r="V460" i="1"/>
  <c r="W460" i="1"/>
  <c r="V69" i="1"/>
  <c r="W69" i="1"/>
  <c r="V117" i="1"/>
  <c r="W117" i="1"/>
  <c r="V429" i="1"/>
  <c r="W429" i="1"/>
  <c r="V461" i="1"/>
  <c r="W461" i="1"/>
  <c r="V19" i="1"/>
  <c r="W19" i="1"/>
  <c r="V43" i="1"/>
  <c r="W43" i="1"/>
  <c r="V75" i="1"/>
  <c r="W75" i="1"/>
  <c r="V87" i="1"/>
  <c r="W87" i="1"/>
  <c r="V99" i="1"/>
  <c r="W99" i="1"/>
  <c r="V443" i="1"/>
  <c r="W443" i="1"/>
  <c r="V459" i="1"/>
  <c r="W459" i="1"/>
  <c r="V104" i="1"/>
  <c r="W104" i="1"/>
  <c r="V20" i="1"/>
  <c r="W20" i="1"/>
  <c r="V124" i="1"/>
  <c r="V468" i="1"/>
  <c r="W468" i="1"/>
  <c r="V21" i="1"/>
  <c r="W21" i="1"/>
  <c r="V86" i="1"/>
  <c r="W86" i="1"/>
  <c r="V106" i="1"/>
  <c r="W106" i="1"/>
  <c r="V458" i="1"/>
  <c r="W458" i="1"/>
  <c r="V434" i="1"/>
  <c r="W434" i="1"/>
  <c r="V466" i="1"/>
  <c r="W466" i="1"/>
  <c r="V61" i="1"/>
  <c r="V109" i="1"/>
  <c r="W109" i="1"/>
  <c r="V125" i="1"/>
  <c r="W125" i="1"/>
  <c r="V469" i="1"/>
  <c r="W469" i="1"/>
  <c r="S2" i="1"/>
  <c r="R2" i="1" s="1"/>
  <c r="W436" i="1"/>
  <c r="B19" i="4"/>
  <c r="C19" i="4"/>
  <c r="F18" i="4"/>
  <c r="J16" i="4"/>
  <c r="G16" i="4"/>
  <c r="J17" i="4"/>
  <c r="G17" i="4"/>
  <c r="J18" i="4"/>
  <c r="L18" i="4" s="1"/>
  <c r="G18" i="4"/>
  <c r="I18" i="4" s="1"/>
  <c r="T2" i="1" l="1"/>
  <c r="F6" i="7"/>
  <c r="F11" i="7"/>
  <c r="W121" i="1"/>
  <c r="F3" i="7"/>
  <c r="W61" i="1"/>
  <c r="F12" i="7"/>
  <c r="F8" i="7"/>
  <c r="D13" i="7"/>
  <c r="E13" i="7" s="1"/>
  <c r="E2" i="7"/>
  <c r="F2" i="7"/>
  <c r="F5" i="7"/>
  <c r="F7" i="7"/>
  <c r="F9" i="7"/>
  <c r="F4" i="7"/>
  <c r="F10" i="7"/>
  <c r="W2" i="1"/>
  <c r="V2" i="1"/>
  <c r="X15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35" i="1"/>
  <c r="F13" i="7" l="1"/>
  <c r="I2" i="1"/>
  <c r="C1" i="2" l="1"/>
  <c r="E11" i="4" l="1"/>
  <c r="E7" i="4"/>
  <c r="J7" i="4" l="1"/>
  <c r="K7" i="4" s="1"/>
  <c r="J11" i="4"/>
  <c r="K11" i="4" s="1"/>
  <c r="E10" i="4"/>
  <c r="E16" i="4"/>
  <c r="H9" i="4"/>
  <c r="E9" i="4"/>
  <c r="E6" i="4"/>
  <c r="E8" i="4"/>
  <c r="H6" i="4"/>
  <c r="H7" i="4" l="1"/>
  <c r="H11" i="4"/>
  <c r="J9" i="4"/>
  <c r="K9" i="4" s="1"/>
  <c r="J15" i="4"/>
  <c r="K15" i="4" s="1"/>
  <c r="J13" i="4"/>
  <c r="E12" i="4"/>
  <c r="F12" i="4" s="1"/>
  <c r="J10" i="4"/>
  <c r="K10" i="4" s="1"/>
  <c r="H10" i="4"/>
  <c r="J14" i="4"/>
  <c r="K14" i="4" s="1"/>
  <c r="J8" i="4"/>
  <c r="K8" i="4" s="1"/>
  <c r="H8" i="4"/>
  <c r="D5" i="4"/>
  <c r="G5" i="4"/>
  <c r="E5" i="4"/>
  <c r="J6" i="4"/>
  <c r="K6" i="4" s="1"/>
  <c r="H12" i="4" l="1"/>
  <c r="I12" i="4" s="1"/>
  <c r="G19" i="4"/>
  <c r="D19" i="4"/>
  <c r="K13" i="4"/>
  <c r="J12" i="4"/>
  <c r="K12" i="4" s="1"/>
  <c r="L12" i="4" s="1"/>
  <c r="E19" i="4"/>
  <c r="F5" i="4"/>
  <c r="J5" i="4"/>
  <c r="H5" i="4"/>
  <c r="F19" i="4" l="1"/>
  <c r="J19" i="4"/>
  <c r="H19" i="4"/>
  <c r="I19" i="4" s="1"/>
  <c r="I5" i="4"/>
  <c r="K5" i="4"/>
  <c r="K19" i="4" l="1"/>
  <c r="L19" i="4" s="1"/>
  <c r="L5" i="4"/>
</calcChain>
</file>

<file path=xl/sharedStrings.xml><?xml version="1.0" encoding="utf-8"?>
<sst xmlns="http://schemas.openxmlformats.org/spreadsheetml/2006/main" count="3779" uniqueCount="570">
  <si>
    <t>Ագարակի բժշկական ամբուլատորիա ՀՈԱԿ</t>
  </si>
  <si>
    <t/>
  </si>
  <si>
    <t>Աշտարակի բժշկական կենտրոն ՓԲԸ</t>
  </si>
  <si>
    <t>Ապարանի բժշկական կենտրոն ՓԲԸ</t>
  </si>
  <si>
    <t>Ասյա Մարկոսյանի անվան Կոշ բժշկական ամբուլատորիա ՀՈԱԿ</t>
  </si>
  <si>
    <t>Արագածավանի առողջության կենտրոն ՀՈԱԿ</t>
  </si>
  <si>
    <t>Արագածի առողջության կենտրոն ՀՈԱԿ</t>
  </si>
  <si>
    <t>Արմենակ և Աննա Թադեոսեանների բժշկական կենտրոն հիմնադրամ</t>
  </si>
  <si>
    <t>Արուճի բժշկական ամբուլատորիա ՀՈԱԿ</t>
  </si>
  <si>
    <t>Արտենիի առողջության կենտրոն ՊՈԱԿ</t>
  </si>
  <si>
    <t>Բյուրականի բժշկական ամբուլատորիա ՓԲԸ</t>
  </si>
  <si>
    <t>Թալինի բժշկական կենտրոն ՓԲԸ</t>
  </si>
  <si>
    <t>Լիլիդենտիս ՍՊԸ</t>
  </si>
  <si>
    <t>Ծաղկահովիտի բժշկական կենտրոն ՓԲԸ</t>
  </si>
  <si>
    <t>Կարբիի բժշկական ամբուլատորիա ՀՈԱԿ</t>
  </si>
  <si>
    <t>Մաստարայի բժշկական ամբուլատորիա ՀՈԱԿ</t>
  </si>
  <si>
    <t>Ն. Բազմաբերդի բժշկական ամբուլատորիա ՀՈԱԿ</t>
  </si>
  <si>
    <t>Նարեկ ԱԿ ՍՊԸ</t>
  </si>
  <si>
    <t>Շենավանի բժշկական ամբուլատորիա ՀՈԱԿ</t>
  </si>
  <si>
    <t>Ոսկեվազի բժշկական ամբուլատորիա ՀՈԱԿ</t>
  </si>
  <si>
    <t>Ուշիի առողջության ԱԱՊԿ ՀՈԱԿ</t>
  </si>
  <si>
    <t>ՈՒջանի բժշկական ամբուլատորիա ՀՈԱԿ</t>
  </si>
  <si>
    <t>Սասունիկի բժշկական ամբուլատորիա ՀՈԱԿ</t>
  </si>
  <si>
    <t>Փարպիի բժշկական ամբուլատորիա ՀՈԱԿ</t>
  </si>
  <si>
    <t>Քուչակի բժշկական ամբուլատորիա ՀՈԱԿ</t>
  </si>
  <si>
    <t>Օշականի բժշկական ամբուլատորիա ՀՈԱԿ</t>
  </si>
  <si>
    <t>Ազատավանի ԱԱՊԿ ՓԲԸ</t>
  </si>
  <si>
    <t>Ակ. Ա.Հայրիյանի անվան Արմաշի ԱԿ ՓԲԸ</t>
  </si>
  <si>
    <t>Այգավանի ԲԱ ՓԲԸ</t>
  </si>
  <si>
    <t>Այգեզարդի ԱԱՊԿ ՊՈԱԿ</t>
  </si>
  <si>
    <t>Այգեստանի ԱԱՊԿ ՓԲԸ</t>
  </si>
  <si>
    <t>Այնթապի ԲԱ ՀՈԱԿ</t>
  </si>
  <si>
    <t>Ավշարի ԲԱ ՓԲԸ</t>
  </si>
  <si>
    <t>Արալեզի ԲԱ ՀՈԱԿ</t>
  </si>
  <si>
    <t>Արարատի ԲԱ ՓԲԸ</t>
  </si>
  <si>
    <t>Արարատի հիվանդանոց ԲԿ ՓԲԸ</t>
  </si>
  <si>
    <t>Արբաթի ԲԱ ՀՈԱԿ</t>
  </si>
  <si>
    <t>Արգավանդի ԱԱՊԿ ՓԲԸ</t>
  </si>
  <si>
    <t>Արևշատի ԱԱՊԿ ՊՈԱԿ</t>
  </si>
  <si>
    <t>Արտաշատի ԲԿ ՓԲԸ</t>
  </si>
  <si>
    <t>Բուրաստանի ԱԱՊԿ ՊՈԱԿ</t>
  </si>
  <si>
    <t>Գեղանիստի ԱԱՊԿ ՓԲԸ</t>
  </si>
  <si>
    <t>Գետազատի ԱԱՊԿ ՊՈԱԿ</t>
  </si>
  <si>
    <t>Դալարի ԱԱՊԿ ՓԲԸ</t>
  </si>
  <si>
    <t>Դաշտավանի ԱԱՊԿ ՓԲԸ</t>
  </si>
  <si>
    <t>Դարակերտի ԱԱՊԿ ՊՈԱԿ</t>
  </si>
  <si>
    <t>Դիմիտրովի ԱԱՊԿ ՓԲԸ</t>
  </si>
  <si>
    <t>Դվինի ԱԱՊԿ ՊՈԱԿ</t>
  </si>
  <si>
    <t>Զանգակատան ԱԱՊԿ ՓԲԸ</t>
  </si>
  <si>
    <t>Լանջազատի ԱԱՊԿ ՓԲԸ</t>
  </si>
  <si>
    <t>Լուսառատի ԲԱ ՀՈԱԿ</t>
  </si>
  <si>
    <t>Խաչփարի ԲԱ ՀՈԱԿ</t>
  </si>
  <si>
    <t>Կանաչուտի ԱԱՊԿ ՓԲԸ</t>
  </si>
  <si>
    <t>Հայանիստի ԱԱՊԿ ՓԲԸ</t>
  </si>
  <si>
    <t>Հովտաշատի ԱԱՊԿ ՓԲԸ</t>
  </si>
  <si>
    <t>Մասիսի ԲԿ ՓԲԸ</t>
  </si>
  <si>
    <t>Մասիսի ստոմատոլոգիական պոլիկլինիկա ՓԲԸ</t>
  </si>
  <si>
    <t>Մարմարաշենի ԱԱՊԿ ՓԲԸ</t>
  </si>
  <si>
    <t>Մխչյանի ԱԱՊԿ ՊՈԱԿ</t>
  </si>
  <si>
    <t>Մրգավանի ԲԱ ՀՈԱԿ</t>
  </si>
  <si>
    <t>Նշավանի ԱԱՊԿ ՊՈԱԿ</t>
  </si>
  <si>
    <t>Նոյակերտի ԱԱՊԿ ՊՈԱԿ</t>
  </si>
  <si>
    <t>Նոր Խարբերդի ԱԱՊԿ ՓԲԸ</t>
  </si>
  <si>
    <t>Նոր Կյանքի ԲԱ ՀՈԱԿ</t>
  </si>
  <si>
    <t>Նորաբացի ԲԱ ՀՈԱԿ</t>
  </si>
  <si>
    <t>Նորամարգի ԱԱՊԿ ՊՈԱԿ</t>
  </si>
  <si>
    <t>Նորաշենի ԱԱՊԿ ՓԲԸ</t>
  </si>
  <si>
    <t>Շահումյանի ԱԱՊ ՊՈԱԿ</t>
  </si>
  <si>
    <t>ՈԿՖ Բանավանի ԱԱՊԿ ՓԲԸ</t>
  </si>
  <si>
    <t>Ոսկետափի ԲԱ ՀՈԱԿ</t>
  </si>
  <si>
    <t>Ուրցաձորի ԱԱՊԿ ՓԲԸ</t>
  </si>
  <si>
    <t>Ջրաշենի ԱԱՊԿ ՓԲԸ</t>
  </si>
  <si>
    <t>Ռանչպարի ԲԱ ՀՈԱԿ</t>
  </si>
  <si>
    <t>Սայաթ Նովայի ԱԱՊԿ ՓԲԸ</t>
  </si>
  <si>
    <t>Սիսի ԲԱ ՀՈԱԿ</t>
  </si>
  <si>
    <t>Սուրենավանի ԲԱ ՀՈԱԿ</t>
  </si>
  <si>
    <t>Ստոմատոլոգ ՓԲԸ</t>
  </si>
  <si>
    <t>Վ. Արտաշատի ԲԱ ՓԲԸ</t>
  </si>
  <si>
    <t>Վեդու ԲԿ ՓԲԸ</t>
  </si>
  <si>
    <t>Վեդու ծննդատուն ՓԲԸ</t>
  </si>
  <si>
    <t>Վերին Դվինի ԲԱ ՀՈԱԿ</t>
  </si>
  <si>
    <t>&lt;&lt;Տափերականի ԱԱՊԿ&gt;&gt; ՊՈԱԿ</t>
  </si>
  <si>
    <t>Փ. Վեդու ԱԱՊԿ ՓԲԸ</t>
  </si>
  <si>
    <t>Քաղցրաշենի ԱԱՊԿ ՊՈԱԿ</t>
  </si>
  <si>
    <t>Ալաշկերտի ԲԱ ՀՈԱԿ</t>
  </si>
  <si>
    <t>Ակնալիճ ԲԱ ՀՈԱԿ</t>
  </si>
  <si>
    <t>Աղավնատան ԲԱ ՀՈԱԿ</t>
  </si>
  <si>
    <t>Այգեվանի ԲԱ ՀՈԱԿ</t>
  </si>
  <si>
    <t>Ապագայի ԲԱ ՀՈԱԿ</t>
  </si>
  <si>
    <t>Առատաշենի ԲԱ ՀՈԱԿ</t>
  </si>
  <si>
    <t>Արագածի ԲԱ ՀՈԱԿ</t>
  </si>
  <si>
    <t>Արաքսի ԲԱ ՀՈԱԿ</t>
  </si>
  <si>
    <t>Արգավանդի ԲԱ ՀՈԱԿ</t>
  </si>
  <si>
    <t>Արևիկի ԲԱ ՀՈԱԿ</t>
  </si>
  <si>
    <t>Արմավիրի ԱԿ ՀՈԱԿ</t>
  </si>
  <si>
    <t>Արմավիրի ստոմատոլոգիական պոլիկլինիկա ՓԲԸ</t>
  </si>
  <si>
    <t>Արշալույսի ԲԱ ՀՈԱԿ</t>
  </si>
  <si>
    <t>Բաղրամյան1 ԲԱ ՀՈԱԿ</t>
  </si>
  <si>
    <t>Բաղրամյանի ԲԱ ՀՈԱԿ</t>
  </si>
  <si>
    <t>Բամբակաշատի ԲԱ ՀՈԱԿ</t>
  </si>
  <si>
    <t>Գայի ԲԱ ՀՈԱԿ</t>
  </si>
  <si>
    <t>Գեղակերտի ԲԱ ՀՈԱԿ</t>
  </si>
  <si>
    <t>Գետաշենի ԲԱ ՀՈԱԿ</t>
  </si>
  <si>
    <t>Գրիբոյեդովի ԲԱ ՀՈԱԿ</t>
  </si>
  <si>
    <t>Դալարիկի ԲԱ ՀՈԱԿ</t>
  </si>
  <si>
    <t>Երվանդաշատի ԱԿ ՀՈԱԿ</t>
  </si>
  <si>
    <t>Զարթոնքի ԲԱ ՀՈԱԿ</t>
  </si>
  <si>
    <t>Զարիշատ /Արամ/ Մարտինի Մկրտչյանի անվան Արմավիրի ԲԿ ՓԲԸ</t>
  </si>
  <si>
    <t>Թաիրովի ԲԱ ՀՈԱԿ</t>
  </si>
  <si>
    <t>Լենուղու ԱԿ ՀՈԱԿ</t>
  </si>
  <si>
    <t>Լեռնագոգի ԲԱ ՀՈԱԿ</t>
  </si>
  <si>
    <t>Խանջյանի ԲԱ ՀՈԱԿ</t>
  </si>
  <si>
    <t>Խորոնքի ԲԱ ՀՈԱԿ</t>
  </si>
  <si>
    <t>Հայթաղի ԲԱ ՀՈԱԿ</t>
  </si>
  <si>
    <t>Հացիկի ԲԱ ՀՈԱԿ</t>
  </si>
  <si>
    <t>Հուշակերտի ԲԱ ՀՈԱԿ</t>
  </si>
  <si>
    <t>Մայիսյանի ԲԱ ՀՈԱԿ</t>
  </si>
  <si>
    <t>Մաստերֆարմ ՍՊԸ</t>
  </si>
  <si>
    <t>Մարգարայի ԱԿ ՀՈԱԿ</t>
  </si>
  <si>
    <t>Մեծամորի ԲԿ ՓԲԸ</t>
  </si>
  <si>
    <t>Մերձավանի ԲԱ ՀՈԱԿ</t>
  </si>
  <si>
    <t>Մուսալեռի ԲԱ ՀՈԱԿ</t>
  </si>
  <si>
    <t>Մրգաշատի ԲԱ ՀՈԱԿ</t>
  </si>
  <si>
    <t>Նալբանդյանի Վազգեն Ղուկասյանի անվան ԱԿ ՀՈԱԿ</t>
  </si>
  <si>
    <t>Նոր Արտագերսի ԲԱ ՀՈԱԿ</t>
  </si>
  <si>
    <t>Նորակերտի ԲԱ ՀՈԱԿ</t>
  </si>
  <si>
    <t>Նորապատի ԲԱ ՓԲԸ</t>
  </si>
  <si>
    <t>Շահումյանի ԲԱ ՊՓԲԸ</t>
  </si>
  <si>
    <t>Շենավանի ԲԱ ՀՈԱԿ</t>
  </si>
  <si>
    <t>Ոսկեհատի ԲԱ ՀՈԱԿ</t>
  </si>
  <si>
    <t>Ջանֆիդայի ԱԿ ՀՈԱԿ</t>
  </si>
  <si>
    <t>Ջրառատի ԲԱ ՀՈԱԿ</t>
  </si>
  <si>
    <t>Սարդարապատի ԲԱ ՀՈԱԿ</t>
  </si>
  <si>
    <t>Էջմիածին բժշկական կենտրոն ՓԲԸ</t>
  </si>
  <si>
    <t>Վաղարշապատի հիվանդանոց ՊՓԲԸ</t>
  </si>
  <si>
    <t>Վաղարշապատի ստոմ. պոլ. ՍՊԸ</t>
  </si>
  <si>
    <t>Վարդանաշենի ԲԱ ՀՈԱԿ</t>
  </si>
  <si>
    <t>Տանձուտի ԲԱ ՀՈԱԿ</t>
  </si>
  <si>
    <t>Տարոնիկի ԲԱ ՀՈԱԿ</t>
  </si>
  <si>
    <t>Փարաքարի ԲԱ ՀՈԱԿ</t>
  </si>
  <si>
    <t>Փշատավանի ԲԱ ՀՈԱԿ</t>
  </si>
  <si>
    <t>Քարակերտի ԲԱ ՀՈԱԿ</t>
  </si>
  <si>
    <t>Քեվօրք և Անիթա Փակումեանների հիշատակի «Հիսուսի Մանուկներ» ԱԿ ՓԲԸ</t>
  </si>
  <si>
    <t>Ակունքի ԱԱՊԿ</t>
  </si>
  <si>
    <t>Աստղաձոր ԱԱՊԿ</t>
  </si>
  <si>
    <t>Արծվանիստի ԱԱՊԿ</t>
  </si>
  <si>
    <t>Գանձակի ԱԱՊԿ</t>
  </si>
  <si>
    <t>Գավառի ԲԿ ՓԲԸ</t>
  </si>
  <si>
    <t>Գավառի պոլիկլինիկա ՊՓԲԸ</t>
  </si>
  <si>
    <t>Գեղամասարի ԱԱՊԿ</t>
  </si>
  <si>
    <t>Գեղհովիտ ԱԱՊԿ ՊՈԱԿ</t>
  </si>
  <si>
    <t>Դդմաշենի ԲԱ ՊՓԲԸ</t>
  </si>
  <si>
    <t>Դպրաբակի ԲԱ ՊՓԲԸ</t>
  </si>
  <si>
    <t>Երանոսի ԱԱՊ կենտրոն</t>
  </si>
  <si>
    <t>Զոլաքարի ԲԱ</t>
  </si>
  <si>
    <t>Լայոնս ՄԱԿ</t>
  </si>
  <si>
    <t>Լիճքի ԱԱՊԿ ՓԲԸ</t>
  </si>
  <si>
    <t>Լճաշենի ԱԱՊԿ</t>
  </si>
  <si>
    <t>Լճափի ԱԱՊԿ</t>
  </si>
  <si>
    <t>Լուսակունքի ԱԱՊԿ</t>
  </si>
  <si>
    <t>Ծակքարի ԱԱՊԿ</t>
  </si>
  <si>
    <t>Ծովագյուղի ԱԱՊԿ</t>
  </si>
  <si>
    <t>Ծովակի ԱԱՊԿ</t>
  </si>
  <si>
    <t>Ծովասարի ԱԱՊԿ ՓԲԸ</t>
  </si>
  <si>
    <t>Ծովինարի ԲԱ</t>
  </si>
  <si>
    <t>Կարճաղբյուր ԱԱՊԿ</t>
  </si>
  <si>
    <t>Կարմիրգյուղի ԲԱ</t>
  </si>
  <si>
    <t>Ձորագյուղի ԲԱ</t>
  </si>
  <si>
    <t>Ճամբարակի ԱԿ ՊՓԲԸ</t>
  </si>
  <si>
    <t>Մարտունու ԲԿ ՊՓԲԸ</t>
  </si>
  <si>
    <t>Մարտունու ծննդատուն</t>
  </si>
  <si>
    <t>Մարտունու ստոմատոլոգիական պոլիկլինիկա ՊՓԲԸ</t>
  </si>
  <si>
    <t>Մեծ Մասրիկ ԱԱՊԿ</t>
  </si>
  <si>
    <t>Ներքին Գետաշենի ԲԱ</t>
  </si>
  <si>
    <t>Նորատուսի ԲԱ</t>
  </si>
  <si>
    <t>Սարուխանի ԲԱ</t>
  </si>
  <si>
    <t>Սևանի ԲԿ ՓԲԸ</t>
  </si>
  <si>
    <t>Վաղաշենի ԱԱՊԿ</t>
  </si>
  <si>
    <t>Վարդաձորի ԱԱՊԿ</t>
  </si>
  <si>
    <t>Վարդենիկի ԱԿ</t>
  </si>
  <si>
    <t>Վարդենիսի հիվանդանոց ՓԲԸ</t>
  </si>
  <si>
    <t>Վարդենիսի պոլիկլինիկա ՊՓԲԸ</t>
  </si>
  <si>
    <t>Վարդենիսի ստոմատոլոգիական պոլիկլինիկա ՊՓԲԸ</t>
  </si>
  <si>
    <t>Վերին Գետաշենի ԲԱ</t>
  </si>
  <si>
    <t>Արզ ստոմատոլոգիական կենտրոն ՍՊԸ</t>
  </si>
  <si>
    <t>Առողջ ապագա բժշկական կենտրոն ՍՊԸ</t>
  </si>
  <si>
    <t>Ավան հոգեկան առողջության կենտրոն ՓԲԸ</t>
  </si>
  <si>
    <t>Ավետիք Բաբասյան Ա/Ձ</t>
  </si>
  <si>
    <t>Արաբկիր Բժշկական ՀամալիրԵԴԱԻ ՍՊԸ</t>
  </si>
  <si>
    <t>Արաբկիր մանկական պոլիկլինիկա ՓԲԸ</t>
  </si>
  <si>
    <t>Արամյանց բժշկական կենտրոն ՓԲԸ</t>
  </si>
  <si>
    <t>Արթմեդ բժշկական վերականգնողական կենտրոն ՓԲԸ</t>
  </si>
  <si>
    <t>Վարդանանց նորարարական բժշկության կենտրոն</t>
  </si>
  <si>
    <t>Արմամաքս ՍՊԸ</t>
  </si>
  <si>
    <t>Արմենիա հանրապետական բժշկական կենտրոն ՓԲԸ</t>
  </si>
  <si>
    <t>Արմենիկում ՓԲԸ</t>
  </si>
  <si>
    <t>Արշակունյաց պոլիկլինիկա ՓԲԸ</t>
  </si>
  <si>
    <t>Բեգլարյան բժշկական կենտրոն ՓԲԸ</t>
  </si>
  <si>
    <t>Բելադենտ ստոմատոլոգիական պոլիկլինիկա ՍՊԸ</t>
  </si>
  <si>
    <t>Բժշկական գենետիկայի և առողջության առաջնային պահպանման կենտրոն ՍՊԸ</t>
  </si>
  <si>
    <t>Բժշկուհի Բադանյան ՍՊԸ</t>
  </si>
  <si>
    <t>Բիանկոդենտ ՍՊԸ</t>
  </si>
  <si>
    <t>Գոյդենտ ստոմատոլոգիական կենտրոն ՍՊԸ</t>
  </si>
  <si>
    <t>Դենտ ստոմատոլոգիական պոլիկլինիկա ՍՊԸ</t>
  </si>
  <si>
    <t>ԴենտաԷլիտա ստոմատոլոգիական կենտրոն ՍՊԸ</t>
  </si>
  <si>
    <t>Դիագնոստիկա բժշկական միավորում ԲԲԸ</t>
  </si>
  <si>
    <t>Երևանի երկաթուղու պոլիկլինիկա ՓԲԸ</t>
  </si>
  <si>
    <t>Երեւանի Մխիթար Հերացու անվան պետական բժշկական համալսարան Հիմնադրամ</t>
  </si>
  <si>
    <t>Է.Ա.Մնացականյանի անվան մանկական կենտրոն ՍՊԸ</t>
  </si>
  <si>
    <t>ԷլենՆարե ծննդօգնության կենտրոն ՍՊԸ</t>
  </si>
  <si>
    <t>Էրեբունի բժշկական կենտրոն ՓԲԸ</t>
  </si>
  <si>
    <t>Թիվ 1 պոլիկլինիկա ՓԲԸ</t>
  </si>
  <si>
    <t>Թիվ 12 պոլիկլինիկա ՓԲԸ</t>
  </si>
  <si>
    <t>Թիվ 13 պոլիկլինիկա ՓԲԸ</t>
  </si>
  <si>
    <t>Թիվ 15 պոլիկլինիկա ՓԲԸ</t>
  </si>
  <si>
    <t>Թիվ 16 պոլիկլինիկա ՓԲԸ</t>
  </si>
  <si>
    <t>Թիվ 17 պոլիկլինիկա ՓԲԸ</t>
  </si>
  <si>
    <t>Թիվ 19 պոլիկլինիկա ՓԲԸ</t>
  </si>
  <si>
    <t>Թիվ 2 բուժմիավորում ՓԲԸ</t>
  </si>
  <si>
    <t>Թիվ 20 պոլիկլինիկա ՓԲԸ</t>
  </si>
  <si>
    <t>Թիվ 22 պոլիկլինիկա ՓԲԸ</t>
  </si>
  <si>
    <t>Թիվ 3 մանկական ստոմատոլոգիական պոլիկլինիկա</t>
  </si>
  <si>
    <t>Թիվ 4 մանկական ստոմատոլոգիական պոլիկլինիկա ՍՊԸ</t>
  </si>
  <si>
    <t>Թիվ 4 պոլիկլինիկա ՓԲԸ</t>
  </si>
  <si>
    <t>Թիվ 5 պոլիկլինիկա ՓԲԸ</t>
  </si>
  <si>
    <t>Թիվ 8 պոլիկլինիկա ՓԲԸ</t>
  </si>
  <si>
    <t>Թիվ 9 մանկական պոլիկլինիկա ՓԲԸ</t>
  </si>
  <si>
    <t>Իգնացիա բժշկական կենտրոն ՍՊԸ</t>
  </si>
  <si>
    <t>Իզմիրլյան</t>
  </si>
  <si>
    <t>Լ.Հովհաննիսյանի անվան սրտաբանության գիտահետազոտական ինստիտուտ ՓԲԸ</t>
  </si>
  <si>
    <t>ԼԻԳԱդենտ ստոմատոլոգիական կենտրոն ՓԲԸ</t>
  </si>
  <si>
    <t>Կառլեն Եսայանի անվան պոլիկլինիկա ՓԲԸ</t>
  </si>
  <si>
    <t>Կարմիր բլուր պոլիկլինիկա ՓԲԸ</t>
  </si>
  <si>
    <t>Կուրորտաբանության և ֆիզիկական բժշկության ԳՀԻ ՓԲԸ</t>
  </si>
  <si>
    <t>Հակատուբերկուլյոզային դիսպանսեր ՓԲԸ</t>
  </si>
  <si>
    <t>Հանրապետական անձավաբուժական կենտրոն ՓԲԸ</t>
  </si>
  <si>
    <t>Հանրապետական մանկական վերականգնողական կենտրոն ՓԲԸ</t>
  </si>
  <si>
    <t>Հատուկ պոլիկլինիկա ՓԲԸ</t>
  </si>
  <si>
    <t>ՀԿԽԸ «Գրացիա» միջազգային վերականգնողական կենտրոն ՍՊԸ</t>
  </si>
  <si>
    <t>ՁԻԱՀի կանխարգելման հանրապետական կենտրոն ՊՈԱԿ</t>
  </si>
  <si>
    <t>Ճառագայթային բժշկության և այրվածքների գիտական կենտրոն ՓԲԸ</t>
  </si>
  <si>
    <t>Մաշկաբանության և սեռավարակաբանության ԲԳԿ ՓԲԸ</t>
  </si>
  <si>
    <t>Մեդեսի ՍՊԸ</t>
  </si>
  <si>
    <t>Մեդլայն կլինիկ ՍՊԸ</t>
  </si>
  <si>
    <t>Միքայելյան վիրաբուժության ինստիտուտ ՓԲԸ</t>
  </si>
  <si>
    <t>Մոր և մանկան առողջության պահպանման ԳՀԿ ՓԲԸ</t>
  </si>
  <si>
    <t>Յունկտուռա ԸԲԱՊ ՍՊԸ</t>
  </si>
  <si>
    <t>Յուվադենտ ՍՊԸ</t>
  </si>
  <si>
    <t>Նաթալի ֆարմ ՍՊԸ Աստղիկ բժշկական կենտրոն</t>
  </si>
  <si>
    <t>Նաիրի ԲԱՄ ՓԲԸ</t>
  </si>
  <si>
    <t>Նարկոլոգիական հանրապետական կենտրոն ՓԲԸ</t>
  </si>
  <si>
    <t>Նելադենտ ստոմատոլոգիական կենտրոն ՓԲԸ</t>
  </si>
  <si>
    <t>Նևրոզների կլինիկա ՓԲԸ</t>
  </si>
  <si>
    <t>Նոր Արաբկիր ԱԿ ՓԲԸ</t>
  </si>
  <si>
    <t>Նոր Արեշ պոլիկլինիկա ՓԲԸ</t>
  </si>
  <si>
    <t>Նորագավիթ պոլիկլինիկա ՓԲԸ</t>
  </si>
  <si>
    <t>Նորադենտ ստոմատոլոգիական կենտրոն ՓԲԸ</t>
  </si>
  <si>
    <t>Նորմեդ ՍՊԸ</t>
  </si>
  <si>
    <t>Նորք ինֆեկցիոն կլինիկական հիվանդանոց ՓԲԸ</t>
  </si>
  <si>
    <t>Նորք հոգեբուժական կենտրոն ՓԲԸ</t>
  </si>
  <si>
    <t>Նորք-Մարաշ բժշկական կենտրոն ՓԲԸ</t>
  </si>
  <si>
    <t>Նուբարաշեն հոգեբուժական կենտրոն ՓԲԸ</t>
  </si>
  <si>
    <t>Նուբարաշեն պոլիկլինիկա ՓԲԸ</t>
  </si>
  <si>
    <t>Շենգավիթ բժշկական կենտրոն ՓԲԸ</t>
  </si>
  <si>
    <t>Շտապ բուժօգնություն ՓԲԸ</t>
  </si>
  <si>
    <t>Ուլտրաիմիջինգ գիտամեթոդական կենտրոն ՍՊԸ</t>
  </si>
  <si>
    <t>Պարսամ Դիլանյան Ա/Ձ</t>
  </si>
  <si>
    <t>Պրոֆ. Ռ.Օ.Յոլյանի անվան արյունաբանական կենտրոն ՓԲԸ</t>
  </si>
  <si>
    <t>Ս. Սարգսյան և գործընկերներ ՍՊԸ</t>
  </si>
  <si>
    <t>Ս.Վ. Մալայանի անվան ակնաբուժական կենտրոն ՓԲԸ</t>
  </si>
  <si>
    <t>Սարի թաղ պոլիկլինիկա ՓԲԸ</t>
  </si>
  <si>
    <t>Սևանի հոգեբուժական հիվանդանոց ՓԲԸ</t>
  </si>
  <si>
    <t>Սլավմեդ ՍՊԸ</t>
  </si>
  <si>
    <t>Սուրբ Աստվածածին ծննդատուն ՓԲԸ</t>
  </si>
  <si>
    <t>Սուրբ Աստվածամայր բժշկական կենտրոն ՓԲԸ</t>
  </si>
  <si>
    <t>Սուրբ Գրիգոր Լուսավորիչ բժշկական կենտրոն ՓԲԸ</t>
  </si>
  <si>
    <t>Գրիգոր Նարեկացի բժշկական կենտրոն ՓԲԸ</t>
  </si>
  <si>
    <t>Վ. Ավագյանի անվան բժշկական կենտրոն ՍՊԸ</t>
  </si>
  <si>
    <t>Վ.Ա.Ֆանարջյանի անվան ուռուցքաբանության ազգային կենտրոն ՓԲԸ</t>
  </si>
  <si>
    <t>Վան Ատամնաբուժարան ՍՊԸ</t>
  </si>
  <si>
    <t>Վերարտադրողական առողջության, պերինատալոգիայի, մանկաբարձության և գինեկոլոգիայի հանրապետական ինստիտուտ ՓԲԸ</t>
  </si>
  <si>
    <t>Վնասվածքաբանության և օրթոպեդիայի գիտական կենտրոն ՊՓԲԸ</t>
  </si>
  <si>
    <t>Տելիա - Մեդ ՓԲԸ</t>
  </si>
  <si>
    <t>Տուբերկուլոզի դեմ պայքարի ազգային կենտրոն ՊՈԱԿ</t>
  </si>
  <si>
    <t>Քաղաքային էնդոկրին դիսպանսեր ՓԲԸ</t>
  </si>
  <si>
    <t>Քանաքեռ Զեյթուն ծննդատուն ՓԲԸ</t>
  </si>
  <si>
    <t>Քանաքեռ-Զեյթուն բժշկական կենտրոն ՓԲԸ</t>
  </si>
  <si>
    <t>Քանկոր սիրտ-անոթային բժշկական կենտրոն ՍՊԸ</t>
  </si>
  <si>
    <t>Օշականի մանկական առողջարան ՓԲԸ</t>
  </si>
  <si>
    <t>Ալավերդու բժշկական կենտրոն</t>
  </si>
  <si>
    <t>Ալավերդու ստոմատոլոգիական պոլիկլինիկա</t>
  </si>
  <si>
    <t>Ախթալայի ԱԿ ՊՓԲԸ</t>
  </si>
  <si>
    <t>Արևածագի ԱԱՊԿ ՓԲԸ</t>
  </si>
  <si>
    <t>Արևաշողի ԱԱՊԿ ՓԲԸ</t>
  </si>
  <si>
    <t>Աքորու ԱԱՊԿ ՓԲԸ</t>
  </si>
  <si>
    <t>Վանաձորի պետական բժշկական քոլեջ</t>
  </si>
  <si>
    <t>Գուգարք կենտրոնական պոլիկլինիկա</t>
  </si>
  <si>
    <t>Գուգարքի ԱԱՊԿ ՓԲԸ</t>
  </si>
  <si>
    <t>Դսեղի ԱԿ ՊՈԱԿ</t>
  </si>
  <si>
    <t>Թումանյանի ԱԿ ՊՓԲԸ</t>
  </si>
  <si>
    <t>Լեռնապատի ԲԱ ՊՓԲԸ</t>
  </si>
  <si>
    <t>Լիլիթ Արամյան ԱՁ</t>
  </si>
  <si>
    <t>Լոռու մարզ. հոգենյարդ. դիսպանսեր</t>
  </si>
  <si>
    <t>Ճոճկանի ԲԱ ՀՈԱԿ</t>
  </si>
  <si>
    <t>Վանաձորի մանկական ստոմատոլոգիական պոլիկլինիկա</t>
  </si>
  <si>
    <t>Մարգահովտի ԲԱ ՊՓԲԸ</t>
  </si>
  <si>
    <t>Մեծ Պառնիի ԱԿ ՊՓԲԸ</t>
  </si>
  <si>
    <t>Մեծավանի ԱԿ ՊՓԲԸ</t>
  </si>
  <si>
    <t>Շահումյանի ԱԱՊԿ ՓԲԸ</t>
  </si>
  <si>
    <t>Շնողի ԲԱ ՊՓԲԸ</t>
  </si>
  <si>
    <t>Ուռուտի ԱԱՊԿ ՊՈԱԿ</t>
  </si>
  <si>
    <t>Ջրաշենի ԲԱ ՀՈԱԿ</t>
  </si>
  <si>
    <t>Սպիտակի ԲԿ</t>
  </si>
  <si>
    <t>Ստեփանավանի ԲԿ</t>
  </si>
  <si>
    <t>Ստեփանավանի ստոմատոլոգիական պոլիկլինիկա</t>
  </si>
  <si>
    <t>Վահագնու ԲԱ ՊՓԲԸ</t>
  </si>
  <si>
    <t>Վանաձոր ԱՍԱՐ</t>
  </si>
  <si>
    <t>Վանաձորի բժշկական կենտրոն</t>
  </si>
  <si>
    <t>Վանաձորի թիվ 1 պոլիկլինիկա</t>
  </si>
  <si>
    <t>Վանաձորի թիվ 2 ստոմատոլոգիական պոլիկլինիկա</t>
  </si>
  <si>
    <t>Վանաձորի թիվ 3 պոլիկլինիկա</t>
  </si>
  <si>
    <t>Վանաձորի թիվ 5 պոլիկլինիկա</t>
  </si>
  <si>
    <t>Վանաձորի ինֆեկցիոն հիվանդանոց</t>
  </si>
  <si>
    <t>Վանմեդ ստոմատոլոգիական պոլիկլինիկա</t>
  </si>
  <si>
    <t>Վարդաբլուրի ԲԱ</t>
  </si>
  <si>
    <t>Տաշիրի ԲԿ</t>
  </si>
  <si>
    <t>Օձունի ԲԱ ՊՓԲԸ</t>
  </si>
  <si>
    <t>Աբովյանի ծննդատուն ՊՓԲԸ</t>
  </si>
  <si>
    <t>Ալափարսի ԱԱՊԿ ՊՈԱԿ</t>
  </si>
  <si>
    <t>Ակունքի ԱԱՊԿ ՊՈԱԿ</t>
  </si>
  <si>
    <t>Առինջի &lt;&lt;Անահիտ Ծառուկյանի անվան ԲԱ&gt;&gt; ՀՈԱԿ</t>
  </si>
  <si>
    <t>Արագյուղի ԱԱՊԿ ՊՈԱԿ</t>
  </si>
  <si>
    <t>Արամուսի ԱԱՊԿ ՊՈԱԿ</t>
  </si>
  <si>
    <t>Արգելի ԱԿ ՊՈԱԿ</t>
  </si>
  <si>
    <t>Արզականի ԲԱ ՊՈԱԿ</t>
  </si>
  <si>
    <t>Արզնի ԱԱՊԿ ՊՈԱԿ</t>
  </si>
  <si>
    <t>Բալահովիտի ԲԱ ՊՈԱԿ</t>
  </si>
  <si>
    <t>Բյուրեղավանի քաղաքային պոլիկլինիկա ՓԲԸ</t>
  </si>
  <si>
    <t>Բուժականի ԲԱ ՀՈԱԿ</t>
  </si>
  <si>
    <t>Բջնիի ԲԱ ՊՈԱԿ</t>
  </si>
  <si>
    <t>Գեղաշենի ԱԱՊԿ ՊՈԱԿ</t>
  </si>
  <si>
    <t>Զառի ԱԱՊԿ ՊՈԱԿ</t>
  </si>
  <si>
    <t>Զովունու ԱԱՊԿ ՊՈԱԿ</t>
  </si>
  <si>
    <t>Էդվին Ղազարյան Ա/Ձ</t>
  </si>
  <si>
    <t>Լեռնանիստի ԲԱ ՀՈԱԿ</t>
  </si>
  <si>
    <t>Լութդան Դենտ ՍՊԸ</t>
  </si>
  <si>
    <t>Ծաղկաձորի ԲԱ ՓԲԸ</t>
  </si>
  <si>
    <t>Կ.Խ. անվան Գառնիի ԱԿ ՊՈԱԿ</t>
  </si>
  <si>
    <t>Կապուտանի ԱԱՊԿ ՊՈԱԿ</t>
  </si>
  <si>
    <t>Կարդիոմեդ ԸԲԿ ՍՊԸ</t>
  </si>
  <si>
    <t>Կոտայքի ԱԱՊԿ ՊՈԱԿ</t>
  </si>
  <si>
    <t>Հրազդանի ԲԿ ՓԲԸ</t>
  </si>
  <si>
    <t>Հրազդանի ստոմ պոլիկլինիկա ՓԲԸ</t>
  </si>
  <si>
    <t>Ձորաղբյուրի ԱԱՊԿ ՊՈԱԿ</t>
  </si>
  <si>
    <t>Մայակովսկու ԱԱՊԿ ՊՈԱԿ</t>
  </si>
  <si>
    <t>Մարգարիտ ԱԱՊԿ ՍՊԸ</t>
  </si>
  <si>
    <t>Մեղրաձորի ԲԱ ՀՈԱԿ</t>
  </si>
  <si>
    <t>Մրգաշենի ԱԱՊԿ ՊՈԱԿ</t>
  </si>
  <si>
    <t>Նաիրիի ԲԿ ՓԲԸ</t>
  </si>
  <si>
    <t>Նոր-Գեղիի ԱԱՊԿ ՊՈԱԿ</t>
  </si>
  <si>
    <t>Նոր-Երզնկայի ԱԱՊԿ ՓԲԸ</t>
  </si>
  <si>
    <t>Նոր-Հաճնի պոլիկլինիկա ՊՓԲԸ</t>
  </si>
  <si>
    <t>Չարենցավանի ԲԿ ՓԲԸ</t>
  </si>
  <si>
    <t>Չարենցավանի ստոմ պոլիկլինիկա ՓԲԸ</t>
  </si>
  <si>
    <t>Պռոշյանի ԱԱՊԿ ՊՈԱԿ</t>
  </si>
  <si>
    <t>Ջրվեժի ԲԱ ՊՈԱԿ</t>
  </si>
  <si>
    <t>Ռ.Հ. անվ. Աբովյանի ԲԿ ՓԲԸ</t>
  </si>
  <si>
    <t>Սոլակ ԱԱՊԿ ՊՈԱԿ</t>
  </si>
  <si>
    <t>Վերին Պտղնիի ԱԱՊԿ ՊՈԱԿ</t>
  </si>
  <si>
    <t>Քաղսի ԱԱՊԿ ՊՈԱԿ</t>
  </si>
  <si>
    <t>Քանաքեռավանի ԱԱՊԿ ՊՈԱԿ</t>
  </si>
  <si>
    <t>Քասախի ԱԱՊԿ ՊՈԱԿ</t>
  </si>
  <si>
    <t>Ազատանի ԲԱ ՊՈԱԿ</t>
  </si>
  <si>
    <t>Ախուրիկի ԲԱ ՊՈԱԿ</t>
  </si>
  <si>
    <t>Ախուրյանի ԲԿ ՓԲԸ</t>
  </si>
  <si>
    <t>Ախուրյանի մոր և մանկան ԱԿ հիմնադրամ</t>
  </si>
  <si>
    <t>Աղինի ԱԿ ՊՈԱԿ</t>
  </si>
  <si>
    <t>Ամասիայի ԱԿ ՓԲԸ</t>
  </si>
  <si>
    <t>Անի-Պեմզայի ԱԿ ՊՈԱԿ</t>
  </si>
  <si>
    <t>Արթիկի ԲԿ ՓԲԸ</t>
  </si>
  <si>
    <t>Արթիկի մոր և մանկան առողջության պահպանման կենտրոն ՓԲԸ</t>
  </si>
  <si>
    <t>Բեռլին պոլիկլինիկա ՓԲԸ</t>
  </si>
  <si>
    <t>Գյումրիի թիվ 1 պոլիկլինիկա ՓԲԸ</t>
  </si>
  <si>
    <t>Գյումրիի թիվ 2 ստոմատոլոգիական պոլ. ՓԲԸ</t>
  </si>
  <si>
    <t>Գյումրիի Ինֆենկցիոն-Հակատուբերկուլյոզային հիվանդանոց ՓԲԸ</t>
  </si>
  <si>
    <t>Գյումրիի Ծննդատուն ՓԲԸ</t>
  </si>
  <si>
    <t>Գյումրիի Ստոմա-Ստիլ ՍՊԸ</t>
  </si>
  <si>
    <t>Գյումրու բժշկական կենտրոն ՓԲԸ</t>
  </si>
  <si>
    <t>Գյումրու թիվ 2 պոլիկլինիկա ՓԲԸ</t>
  </si>
  <si>
    <t>Գյումրու մոր և մանկան ավստրիական հիվանդանոց ՓԲԸ</t>
  </si>
  <si>
    <t>Գյումրու Շտապ բուժօգնության կայան ՓԲԸ</t>
  </si>
  <si>
    <t>Գյումրու Վ.Աբաջյանի անվան Ընտանեկան ԲԿ ՓԲԸ</t>
  </si>
  <si>
    <t>Էնրիկո Մատտեի անվան պոլիկլինիկա ՓԲԸ</t>
  </si>
  <si>
    <t>Հոգեկան առողջության կենտրոն ՓԲԸ</t>
  </si>
  <si>
    <t>Հոռոմի ԲԱ ՊՈԱԿ</t>
  </si>
  <si>
    <t>Մայիսյանի ԲԱ ՊՈԱԿ</t>
  </si>
  <si>
    <t>Մաշկավեներաբանության և կոսմետոլոգիայի կենտրոն ՍՊԸ</t>
  </si>
  <si>
    <t>Մարալիկի ԱԿ ՓԲԸ</t>
  </si>
  <si>
    <t>Մարատ Ստեփանյան Ա/Ձ</t>
  </si>
  <si>
    <t>Մարմաշենի ԲԱ ՊՈԱԿ</t>
  </si>
  <si>
    <t>Մեծ Մանթաշի ԱԿ ՊՈԱԿ</t>
  </si>
  <si>
    <t>Միջազգային կարմիր խաչի անվան պոլիկլինիկա ՓԲԸ</t>
  </si>
  <si>
    <t>Ուռուցքաբանական դիսպանսեր ՓԲԸ</t>
  </si>
  <si>
    <t>Պեմզաշենի ԱԿ ՊՈԱԿ</t>
  </si>
  <si>
    <t>Ջաջուռի ԲԱ ՊՈԱԿ</t>
  </si>
  <si>
    <t>Սամարիթեր վերականգնողական կենտրոն ՓԲԸ</t>
  </si>
  <si>
    <t>Սառնաղբյուրի ԱԿ ՊՈԱԿ</t>
  </si>
  <si>
    <t>Վերականգնողական կենտրոն ՓԲԸ</t>
  </si>
  <si>
    <t>Տիգալյուքս ՍՊԸ</t>
  </si>
  <si>
    <t>Փանիկի ԱԿ ՊՈԱԿ</t>
  </si>
  <si>
    <t>Անգեղակոթի ԲԱ</t>
  </si>
  <si>
    <t>Բռնակոթի ԱԱՊԿ</t>
  </si>
  <si>
    <t>Գորիսի բժշկական կենտրոն ՓԲԸ</t>
  </si>
  <si>
    <t>Գորհայքի ԱԱՊԿ</t>
  </si>
  <si>
    <t>Դարբասի ԱԱՊԿ</t>
  </si>
  <si>
    <t>Խնձորեսկի ԱԱՊԿ</t>
  </si>
  <si>
    <t>Կապանի բժշկական կենտրոն ՓԲԸ</t>
  </si>
  <si>
    <t>Մեղրու տարածաշրջանային ԲԿ</t>
  </si>
  <si>
    <t>Նորաշենիկի ԱԱՊԿ</t>
  </si>
  <si>
    <t>Շինուհայրի ԱԱՊԿ ՓԲԸ</t>
  </si>
  <si>
    <t>Սիսիանի բժշկական կենտրոն</t>
  </si>
  <si>
    <t>Սիսիանի Կ. Գրիգորյանի անվան ստոմատոլոգիական պոլիկլինիկա ՓԲԸ</t>
  </si>
  <si>
    <t>Սյունիքի մարզային հոգենյարդաբանական դիսպանսեր ՓԲԸ</t>
  </si>
  <si>
    <t>Վերիշենի ԲԱ</t>
  </si>
  <si>
    <t>Վովադենտ ՍՊԸ</t>
  </si>
  <si>
    <t>Տաթևի ԱԿ</t>
  </si>
  <si>
    <t>Տեղի ԱԱՊԿ</t>
  </si>
  <si>
    <t>Քաջարանի բժշկական կենտրոն ՓԲԸ</t>
  </si>
  <si>
    <t>Ֆրանս-Հայկական սրտաբանական կենտրոն հիմնադրամ</t>
  </si>
  <si>
    <t>Աղավնաձորի ԱԱՊԿ</t>
  </si>
  <si>
    <t>Արարատ մոր ու մանկան առողջարան</t>
  </si>
  <si>
    <t>Արենի ԱԱՊԿ</t>
  </si>
  <si>
    <t>Եղեգնաձորի ԲԿ</t>
  </si>
  <si>
    <t>Զառիթափի ԱԱՊԿ</t>
  </si>
  <si>
    <t>Հռիփսիմե ԱԱՊԿ</t>
  </si>
  <si>
    <t>Մալիշկայի ԱԱՊԿ</t>
  </si>
  <si>
    <t>Ջերմուկի ԱԿ</t>
  </si>
  <si>
    <t>Վայքի ԲՄ</t>
  </si>
  <si>
    <t>Ազատամուտի ԱԱՊԿ</t>
  </si>
  <si>
    <t>Այգեհովտի ԱԱՊԿ</t>
  </si>
  <si>
    <t>Այգեձորի առողջության կենտրոն ՓԲԸ</t>
  </si>
  <si>
    <t>Այրումի ԳԲԱ ՓԲԸ</t>
  </si>
  <si>
    <t>Աչաջրի առողջության կենտրոն ՊՈԱԿ</t>
  </si>
  <si>
    <t>Արևհատ և Անի ՍՊԸ</t>
  </si>
  <si>
    <t>Արծվաբերդի առողջության կենտրոն ՊՈԱԿ</t>
  </si>
  <si>
    <t>Բագրատաշենի ԱԱՊԿ</t>
  </si>
  <si>
    <t>Բերդավանի ԳԲԱ ՓԲԸ</t>
  </si>
  <si>
    <t>Բերդի բժշկական կենտրոն ՓԲԸ</t>
  </si>
  <si>
    <t>Գանձաքարի ԲԱ ՀՈԱԿ</t>
  </si>
  <si>
    <t>Գետահովտի ԱԱՊԿ ՓԲԸ</t>
  </si>
  <si>
    <t>Զորականի ԱԱՊԿ</t>
  </si>
  <si>
    <t>Իջևանի ԱԱՊԿ ՓԲԸ</t>
  </si>
  <si>
    <t>Իջևանի բժշկական կենտրոն ՓԲԸ</t>
  </si>
  <si>
    <t>ԻռՎինգ ՍՊԸ</t>
  </si>
  <si>
    <t>Խաշթառակի ԱԱՊԿ ՓԲԸ</t>
  </si>
  <si>
    <t>Կոթիի ԳԲԱ ՓԲԸ</t>
  </si>
  <si>
    <t>Կողբի ԳԲԱ ՓԲԸ</t>
  </si>
  <si>
    <t>Հաղարծնի ԱԱՊԿ</t>
  </si>
  <si>
    <t>Մոսեսգեղի ԱԱՊԿ</t>
  </si>
  <si>
    <t>Ն. Կ. Աղբյուրի ԱԱՊԿ ՓԲԸ</t>
  </si>
  <si>
    <t>Նավուրի ԱԱՊԿ</t>
  </si>
  <si>
    <t>Նոյեմբերյանի բժշկական կենտրոն ՓԲԸ</t>
  </si>
  <si>
    <t>Ոսկևանի ԱԱՊԿ</t>
  </si>
  <si>
    <t>Պառավաքարի ԳԲԱ ՊՈԱԿ</t>
  </si>
  <si>
    <t>Սևքարի ԳԲԱ ՊՈԱԿ</t>
  </si>
  <si>
    <t>Լիգեզա ՍՊԸ</t>
  </si>
  <si>
    <t>Այգեշատի (ԱՐՄ) ԲԱ ՀՈԱԿ</t>
  </si>
  <si>
    <t>ԲՀ ԱՆՎԱՆՈՒՄ</t>
  </si>
  <si>
    <t>ԸՆԴԱՄԵՆԸ</t>
  </si>
  <si>
    <t>Արագածոտն</t>
  </si>
  <si>
    <t>Արարատ</t>
  </si>
  <si>
    <t>Արմավիր</t>
  </si>
  <si>
    <t>Գեղարքունիք</t>
  </si>
  <si>
    <t>Երևան</t>
  </si>
  <si>
    <t>Լոռի</t>
  </si>
  <si>
    <t>Կոտայք</t>
  </si>
  <si>
    <t>Շիրակ</t>
  </si>
  <si>
    <t>Սյունիք</t>
  </si>
  <si>
    <t>Վայոց Ձոր</t>
  </si>
  <si>
    <t>Տավուշ</t>
  </si>
  <si>
    <t>ՄԱՐԶ</t>
  </si>
  <si>
    <t>ԲՀ ՏԻՊ</t>
  </si>
  <si>
    <t>Ամբուլատորիա</t>
  </si>
  <si>
    <t>Առողջարան</t>
  </si>
  <si>
    <t>Ատամնաբուժարան</t>
  </si>
  <si>
    <t>Բժշկական կենտրոն</t>
  </si>
  <si>
    <t>Հիվանդանոց</t>
  </si>
  <si>
    <t>Պոլիկլինիկա</t>
  </si>
  <si>
    <t>Շտապ բուժօգնություն</t>
  </si>
  <si>
    <t>% ՍԱՀՄԱՆԱՉԱՓԻՑ</t>
  </si>
  <si>
    <t>Կարգավիճակ</t>
  </si>
  <si>
    <t>Առողջության կենտրոն</t>
  </si>
  <si>
    <t>2017 4 ամիս</t>
  </si>
  <si>
    <t>Դեղատուն</t>
  </si>
  <si>
    <t>Ապահովագրական</t>
  </si>
  <si>
    <t>Հիվանդանոց, այդ թվում`</t>
  </si>
  <si>
    <t>սուբսիդավորում</t>
  </si>
  <si>
    <t>Էլ առողջապահություն համակարգի օգտատերեր</t>
  </si>
  <si>
    <t>Պոլիկլինիկաներ և գյուղական ամբուլատորիաներ</t>
  </si>
  <si>
    <t>Պոլիկլինիկա մարզ</t>
  </si>
  <si>
    <t>Պոլիկլինիկա Երևան</t>
  </si>
  <si>
    <t>Հիվանդանոց Սահմանապահ</t>
  </si>
  <si>
    <t>Հիվանդանոց Մարզ</t>
  </si>
  <si>
    <t>100% ՍՈՒԲՍԻԴԱՎՈՐՈՒՄ</t>
  </si>
  <si>
    <t>70% ՍՈՒԲՍԻԴԱՎՈՐՈՒՄ</t>
  </si>
  <si>
    <t>50% ՍՈՒԲՍԻԴԱՎՈՐՈՒՄ</t>
  </si>
  <si>
    <t>0% ՍՈՒԲՍԻԴԱՎՈՐՈՒՄ</t>
  </si>
  <si>
    <t xml:space="preserve">Պետական պատվեր </t>
  </si>
  <si>
    <t>Քանակ</t>
  </si>
  <si>
    <t>Գյուղական ամբուլատորիա</t>
  </si>
  <si>
    <t>Հիվանդանոց Երևան &gt;100m շրջ. ՄԱՍՆԱՎՈՐ</t>
  </si>
  <si>
    <t>Հիվանդանոց Երևան &gt;100m շրջ. ՊԵՏԱԿԱՆ</t>
  </si>
  <si>
    <t>Հիվանդանոց Երևան &lt;=100m շրջ. ՄԱՍՆԱՎՈՐ</t>
  </si>
  <si>
    <t>Հիվանդանոց Երևան &lt;=100m շրջ. ՊԵՏԱԿԱՆ</t>
  </si>
  <si>
    <t>Արթուր Թամամյան Ա/Ձ</t>
  </si>
  <si>
    <t>Ջերմուկ առողջարան</t>
  </si>
  <si>
    <t>Մարիդենտ ՍՊԸ</t>
  </si>
  <si>
    <t>Գենրիխ Կյուրեղյան նյարդաբանական կենտրոն ՍՊԸ</t>
  </si>
  <si>
    <t>Գանձաղբյուր ՍՊԸ</t>
  </si>
  <si>
    <t>Լոռիմեդ ՍՊԸ</t>
  </si>
  <si>
    <t>ԱՁ Հասմիկ Սիմոնյան</t>
  </si>
  <si>
    <t>Տղամարդու առողջություն ՍՊԸ</t>
  </si>
  <si>
    <t>Պրոգրես-Գրուպ ՍՊԸ</t>
  </si>
  <si>
    <t>Ուռոլոգիայի կենտրոն ՓԲԸ</t>
  </si>
  <si>
    <t>Նոր շունչ ՍՊԸ</t>
  </si>
  <si>
    <t>Նատա-մեդ ՍՊԸ</t>
  </si>
  <si>
    <t>ՀՀ ԱՆ ակադեմիկոս Ա.Ավդալբեկյանի անվան առողջության ազգային ինստիտուտ ՓԲԸ</t>
  </si>
  <si>
    <t>Կլանսե ՍՊԸ</t>
  </si>
  <si>
    <t>ՄԻԲՍ ՍՊԸ</t>
  </si>
  <si>
    <t>Ժամանակակից վիրաբուժության կլինիկա ՍՊԸ</t>
  </si>
  <si>
    <t>Բնաբուժություն ՍՊԸ</t>
  </si>
  <si>
    <t>Բարեկամ ՍՊԸ</t>
  </si>
  <si>
    <t>ԱլֆաԲետտա բժշկական ախտորոշիչ կենտրոն ՍՊԸ</t>
  </si>
  <si>
    <t>Մասիս մանկական օրթոպեդիկ հիվանդանոց ՓԲԸ</t>
  </si>
  <si>
    <t>Գումար ներառյալԱԱՀ</t>
  </si>
  <si>
    <t>Գումար առանց ԱԱՀ</t>
  </si>
  <si>
    <t>Կցագրված բնակչություն</t>
  </si>
  <si>
    <t>Ամսեկան սահմանաչափ</t>
  </si>
  <si>
    <t>Օգտվողների վճար</t>
  </si>
  <si>
    <t>Օգտվողների քանակ</t>
  </si>
  <si>
    <t>Ամբ. Այցերի գումար</t>
  </si>
  <si>
    <t>Ամբ. Այցերի քանակ</t>
  </si>
  <si>
    <t>Հիվ. Այցերի գումար</t>
  </si>
  <si>
    <t>Հիվ. Այցերի քանակ</t>
  </si>
  <si>
    <t>Ամսեկան ֆիքսված գումար</t>
  </si>
  <si>
    <t>Մարզ</t>
  </si>
  <si>
    <t>ԲՀ տիպ</t>
  </si>
  <si>
    <t>ԲՀ անվանում</t>
  </si>
  <si>
    <t>ԱՄԲՈՒԼԱՏՈՐ ԾԱՌԱՅՈՒԹՅՈՒՆՆԵՐ</t>
  </si>
  <si>
    <t>ԿՑԱԳՐՈՒՄ_AUG</t>
  </si>
  <si>
    <t>ԿՑԱԳՐՈՒՄ_SEP</t>
  </si>
  <si>
    <t>ՀԻՎԱՆԴԱՆՈՑ Ա</t>
  </si>
  <si>
    <t>ՀԻՎԱՆԴԱՆՈՑ Բ</t>
  </si>
  <si>
    <t>ԳՐԱՆՑՎԱԾ ՕԳՏԱՏԵՐԵՐԻ ՔԱՆԱԿ</t>
  </si>
  <si>
    <t>ՀԻՎԱՆԴԱՆՈՑ Գ</t>
  </si>
  <si>
    <t>ԱՅՑԵՐԻ ՔԱՆԱԿ</t>
  </si>
  <si>
    <t>ԸՆԴԱՄԵՆԸ 
ՆԵՐԱՌՅԱԼ ԱԱՀ</t>
  </si>
  <si>
    <t>Սուբսիդիա %</t>
  </si>
  <si>
    <t>ՍՈՒԲՍԻԴԻԱ</t>
  </si>
  <si>
    <t>ՎՃԱՐՄԱՆ ԵՆԹԱԿԱ ԳՈՒՄԱՐ</t>
  </si>
  <si>
    <t xml:space="preserve">ԱՄՍԵԿԱՆ ՇՐՋԱՆԱՌՈՒԹՅԱՆ 1.5% </t>
  </si>
  <si>
    <t>ԱՄՍԱԿԱՆ ՇՐՋԱՆԱՌՈՒԹՅՈՒՆ</t>
  </si>
  <si>
    <t>Տարի _ Գումար</t>
  </si>
  <si>
    <t>Տարի _ սուբսիդիա</t>
  </si>
  <si>
    <t>Տարի _ զուտ</t>
  </si>
  <si>
    <t>Սուբսիդիա</t>
  </si>
  <si>
    <t>Վճարում</t>
  </si>
  <si>
    <t>Ամսեկան վճար (սեպտեմբերի օրինակով)</t>
  </si>
  <si>
    <t>%</t>
  </si>
  <si>
    <t>Հիմք ընդունելով համակարգում գրանցումների թվաքանակի դինամիկ աճը և ծառայությունների քանակը, մինչև տարեվերջ կանխատեսվող անհրաժեշտ գումարը`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</si>
</sst>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_A_M_D_-;\-* #,##0.00\ _A_M_D_-;_-* &quot;-&quot;??\ _A_M_D_-;_-@_-"/>
    <numFmt numFmtId="165" formatCode="_-* #,##0\ _A_M_D_-;\-* #,##0\ _A_M_D_-;_-* &quot;-&quot;??\ _A_M_D_-;_-@_-"/>
    <numFmt numFmtId="166" formatCode="0.0%"/>
    <numFmt numFmtId="167" formatCode="#,##0_ ;\-#,##0\ "/>
    <numFmt numFmtId="168" formatCode="#,##0_ ;[Red]\-#,##0\ "/>
    <numFmt numFmtId="169" formatCode="&quot;£&quot;#,##0.00"/>
  </numFmts>
  <fonts count="25" x14ac:knownFonts="1">
    <font>
      <sz val="12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i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0"/>
      <color rgb="FF006100"/>
      <name val="GHEA Grapalat"/>
      <family val="3"/>
    </font>
    <font>
      <b/>
      <sz val="10"/>
      <color rgb="FF006100"/>
      <name val="GHEA Grapalat"/>
      <family val="3"/>
    </font>
    <font>
      <sz val="15"/>
      <color theme="1"/>
      <name val="GHEA Grapalat"/>
      <family val="3"/>
    </font>
    <font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b/>
      <sz val="14"/>
      <color theme="1"/>
      <name val="GHEA Grapalat"/>
      <family val="3"/>
    </font>
    <font>
      <b/>
      <sz val="16"/>
      <color theme="1"/>
      <name val="GHEA Grapalat"/>
      <family val="3"/>
    </font>
    <font>
      <b/>
      <sz val="17"/>
      <color theme="1"/>
      <name val="Calibri"/>
      <family val="2"/>
      <scheme val="minor"/>
    </font>
    <font>
      <b/>
      <i/>
      <sz val="16"/>
      <color theme="1"/>
      <name val="GHEA Grapalat"/>
      <family val="3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1"/>
      <color theme="1"/>
      <name val="Calibri Light"/>
      <family val="2"/>
      <charset val="204"/>
    </font>
    <font>
      <b/>
      <sz val="20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71">
    <xf numFmtId="0" fontId="0" fillId="0" borderId="0" xfId="0" applyNumberFormat="1"/>
    <xf numFmtId="3" fontId="0" fillId="0" borderId="1" xfId="0" applyNumberFormat="1" applyBorder="1"/>
    <xf numFmtId="3" fontId="0" fillId="0" borderId="0" xfId="0" applyNumberFormat="1"/>
    <xf numFmtId="0" fontId="0" fillId="4" borderId="0" xfId="0" applyNumberFormat="1" applyFill="1"/>
    <xf numFmtId="165" fontId="3" fillId="4" borderId="0" xfId="0" applyNumberFormat="1" applyFont="1" applyFill="1" applyBorder="1"/>
    <xf numFmtId="166" fontId="0" fillId="4" borderId="0" xfId="3" applyNumberFormat="1" applyFont="1" applyFill="1" applyAlignment="1">
      <alignment horizontal="center" vertical="center"/>
    </xf>
    <xf numFmtId="164" fontId="0" fillId="4" borderId="0" xfId="0" applyNumberFormat="1" applyFill="1"/>
    <xf numFmtId="0" fontId="5" fillId="0" borderId="0" xfId="0" applyNumberFormat="1" applyFont="1" applyFill="1" applyBorder="1" applyAlignment="1">
      <alignment horizontal="left"/>
    </xf>
    <xf numFmtId="167" fontId="10" fillId="0" borderId="11" xfId="2" applyNumberFormat="1" applyFont="1" applyFill="1" applyBorder="1" applyAlignment="1">
      <alignment vertical="center"/>
    </xf>
    <xf numFmtId="167" fontId="10" fillId="0" borderId="17" xfId="2" applyNumberFormat="1" applyFont="1" applyFill="1" applyBorder="1" applyAlignment="1">
      <alignment vertical="center"/>
    </xf>
    <xf numFmtId="9" fontId="10" fillId="0" borderId="12" xfId="3" applyNumberFormat="1" applyFont="1" applyFill="1" applyBorder="1" applyAlignment="1">
      <alignment vertical="center"/>
    </xf>
    <xf numFmtId="0" fontId="0" fillId="4" borderId="0" xfId="0" applyNumberFormat="1" applyFill="1" applyAlignment="1">
      <alignment vertical="center"/>
    </xf>
    <xf numFmtId="167" fontId="8" fillId="3" borderId="3" xfId="2" applyNumberFormat="1" applyFont="1" applyFill="1" applyBorder="1" applyAlignment="1">
      <alignment vertical="center"/>
    </xf>
    <xf numFmtId="167" fontId="8" fillId="3" borderId="2" xfId="2" applyNumberFormat="1" applyFont="1" applyFill="1" applyBorder="1" applyAlignment="1">
      <alignment vertical="center"/>
    </xf>
    <xf numFmtId="9" fontId="8" fillId="3" borderId="4" xfId="3" applyNumberFormat="1" applyFont="1" applyFill="1" applyBorder="1" applyAlignment="1">
      <alignment vertical="center"/>
    </xf>
    <xf numFmtId="167" fontId="8" fillId="7" borderId="3" xfId="2" applyNumberFormat="1" applyFont="1" applyFill="1" applyBorder="1" applyAlignment="1">
      <alignment vertical="center"/>
    </xf>
    <xf numFmtId="167" fontId="8" fillId="7" borderId="2" xfId="2" applyNumberFormat="1" applyFont="1" applyFill="1" applyBorder="1" applyAlignment="1">
      <alignment vertical="center"/>
    </xf>
    <xf numFmtId="9" fontId="8" fillId="7" borderId="4" xfId="3" applyNumberFormat="1" applyFont="1" applyFill="1" applyBorder="1" applyAlignment="1">
      <alignment vertical="center"/>
    </xf>
    <xf numFmtId="167" fontId="8" fillId="5" borderId="3" xfId="2" applyNumberFormat="1" applyFont="1" applyFill="1" applyBorder="1" applyAlignment="1">
      <alignment vertical="center"/>
    </xf>
    <xf numFmtId="167" fontId="8" fillId="5" borderId="2" xfId="2" applyNumberFormat="1" applyFont="1" applyFill="1" applyBorder="1" applyAlignment="1">
      <alignment vertical="center"/>
    </xf>
    <xf numFmtId="9" fontId="8" fillId="5" borderId="4" xfId="3" applyNumberFormat="1" applyFont="1" applyFill="1" applyBorder="1" applyAlignment="1">
      <alignment vertical="center"/>
    </xf>
    <xf numFmtId="167" fontId="10" fillId="0" borderId="3" xfId="2" applyNumberFormat="1" applyFont="1" applyFill="1" applyBorder="1" applyAlignment="1">
      <alignment vertical="center"/>
    </xf>
    <xf numFmtId="167" fontId="10" fillId="0" borderId="2" xfId="2" applyNumberFormat="1" applyFont="1" applyFill="1" applyBorder="1" applyAlignment="1">
      <alignment vertical="center"/>
    </xf>
    <xf numFmtId="9" fontId="10" fillId="0" borderId="4" xfId="3" applyNumberFormat="1" applyFont="1" applyFill="1" applyBorder="1" applyAlignment="1">
      <alignment vertical="center"/>
    </xf>
    <xf numFmtId="167" fontId="2" fillId="6" borderId="3" xfId="2" applyNumberFormat="1" applyFont="1" applyFill="1" applyBorder="1" applyAlignment="1">
      <alignment vertical="center"/>
    </xf>
    <xf numFmtId="167" fontId="2" fillId="6" borderId="2" xfId="2" applyNumberFormat="1" applyFont="1" applyFill="1" applyBorder="1" applyAlignment="1">
      <alignment vertical="center"/>
    </xf>
    <xf numFmtId="9" fontId="2" fillId="6" borderId="4" xfId="3" applyNumberFormat="1" applyFont="1" applyFill="1" applyBorder="1" applyAlignment="1">
      <alignment vertical="center"/>
    </xf>
    <xf numFmtId="167" fontId="2" fillId="6" borderId="23" xfId="2" applyNumberFormat="1" applyFont="1" applyFill="1" applyBorder="1" applyAlignment="1">
      <alignment vertical="center"/>
    </xf>
    <xf numFmtId="167" fontId="2" fillId="6" borderId="24" xfId="2" applyNumberFormat="1" applyFont="1" applyFill="1" applyBorder="1" applyAlignment="1">
      <alignment vertical="center"/>
    </xf>
    <xf numFmtId="9" fontId="2" fillId="6" borderId="25" xfId="3" applyNumberFormat="1" applyFont="1" applyFill="1" applyBorder="1" applyAlignment="1">
      <alignment vertical="center"/>
    </xf>
    <xf numFmtId="167" fontId="11" fillId="0" borderId="26" xfId="2" applyNumberFormat="1" applyFont="1" applyFill="1" applyBorder="1" applyAlignment="1">
      <alignment vertical="center"/>
    </xf>
    <xf numFmtId="167" fontId="11" fillId="0" borderId="27" xfId="2" applyNumberFormat="1" applyFont="1" applyFill="1" applyBorder="1" applyAlignment="1">
      <alignment vertical="center"/>
    </xf>
    <xf numFmtId="9" fontId="11" fillId="0" borderId="28" xfId="3" applyNumberFormat="1" applyFont="1" applyFill="1" applyBorder="1" applyAlignment="1">
      <alignment vertical="center"/>
    </xf>
    <xf numFmtId="0" fontId="6" fillId="0" borderId="0" xfId="0" applyNumberFormat="1" applyFont="1"/>
    <xf numFmtId="3" fontId="6" fillId="0" borderId="0" xfId="0" applyNumberFormat="1" applyFont="1"/>
    <xf numFmtId="0" fontId="5" fillId="0" borderId="1" xfId="0" applyNumberFormat="1" applyFont="1" applyBorder="1" applyAlignment="1">
      <alignment horizontal="center" vertical="center" wrapText="1"/>
    </xf>
    <xf numFmtId="0" fontId="6" fillId="0" borderId="0" xfId="0" applyNumberFormat="1" applyFont="1" applyAlignment="1">
      <alignment wrapText="1"/>
    </xf>
    <xf numFmtId="0" fontId="6" fillId="0" borderId="1" xfId="0" applyNumberFormat="1" applyFont="1" applyBorder="1"/>
    <xf numFmtId="3" fontId="6" fillId="0" borderId="1" xfId="0" applyNumberFormat="1" applyFont="1" applyBorder="1"/>
    <xf numFmtId="0" fontId="6" fillId="0" borderId="1" xfId="0" applyFont="1" applyBorder="1"/>
    <xf numFmtId="3" fontId="6" fillId="3" borderId="1" xfId="0" applyNumberFormat="1" applyFont="1" applyFill="1" applyBorder="1"/>
    <xf numFmtId="165" fontId="6" fillId="0" borderId="0" xfId="2" applyNumberFormat="1" applyFont="1"/>
    <xf numFmtId="0" fontId="13" fillId="2" borderId="0" xfId="1" applyNumberFormat="1" applyFont="1"/>
    <xf numFmtId="164" fontId="6" fillId="0" borderId="0" xfId="0" applyNumberFormat="1" applyFont="1"/>
    <xf numFmtId="0" fontId="6" fillId="0" borderId="0" xfId="0" applyFont="1"/>
    <xf numFmtId="0" fontId="6" fillId="3" borderId="1" xfId="0" applyNumberFormat="1" applyFont="1" applyFill="1" applyBorder="1"/>
    <xf numFmtId="0" fontId="6" fillId="3" borderId="0" xfId="0" applyNumberFormat="1" applyFont="1" applyFill="1"/>
    <xf numFmtId="0" fontId="6" fillId="3" borderId="1" xfId="0" applyNumberFormat="1" applyFont="1" applyFill="1" applyBorder="1" applyAlignment="1">
      <alignment wrapText="1"/>
    </xf>
    <xf numFmtId="168" fontId="6" fillId="0" borderId="0" xfId="0" applyNumberFormat="1" applyFont="1"/>
    <xf numFmtId="0" fontId="6" fillId="5" borderId="1" xfId="0" applyNumberFormat="1" applyFont="1" applyFill="1" applyBorder="1" applyAlignment="1">
      <alignment wrapText="1"/>
    </xf>
    <xf numFmtId="0" fontId="6" fillId="5" borderId="1" xfId="0" applyNumberFormat="1" applyFont="1" applyFill="1" applyBorder="1"/>
    <xf numFmtId="0" fontId="6" fillId="5" borderId="1" xfId="0" applyFont="1" applyFill="1" applyBorder="1" applyAlignment="1">
      <alignment wrapText="1"/>
    </xf>
    <xf numFmtId="0" fontId="6" fillId="5" borderId="1" xfId="0" applyFont="1" applyFill="1" applyBorder="1"/>
    <xf numFmtId="9" fontId="6" fillId="5" borderId="1" xfId="3" applyFont="1" applyFill="1" applyBorder="1" applyAlignment="1">
      <alignment horizontal="center"/>
    </xf>
    <xf numFmtId="9" fontId="6" fillId="3" borderId="1" xfId="3" applyFont="1" applyFill="1" applyBorder="1" applyAlignment="1">
      <alignment horizontal="center"/>
    </xf>
    <xf numFmtId="0" fontId="6" fillId="7" borderId="1" xfId="0" applyNumberFormat="1" applyFont="1" applyFill="1" applyBorder="1" applyAlignment="1">
      <alignment wrapText="1"/>
    </xf>
    <xf numFmtId="0" fontId="6" fillId="7" borderId="1" xfId="0" applyNumberFormat="1" applyFont="1" applyFill="1" applyBorder="1"/>
    <xf numFmtId="9" fontId="6" fillId="7" borderId="1" xfId="3" applyFont="1" applyFill="1" applyBorder="1" applyAlignment="1">
      <alignment horizontal="center"/>
    </xf>
    <xf numFmtId="0" fontId="6" fillId="0" borderId="0" xfId="0" applyNumberFormat="1" applyFont="1" applyFill="1"/>
    <xf numFmtId="0" fontId="6" fillId="0" borderId="0" xfId="0" applyNumberFormat="1" applyFont="1" applyFill="1" applyAlignment="1">
      <alignment wrapText="1"/>
    </xf>
    <xf numFmtId="0" fontId="12" fillId="0" borderId="0" xfId="1" applyNumberFormat="1" applyFont="1" applyFill="1"/>
    <xf numFmtId="0" fontId="13" fillId="0" borderId="0" xfId="1" applyNumberFormat="1" applyFont="1" applyFill="1"/>
    <xf numFmtId="0" fontId="6" fillId="0" borderId="0" xfId="0" applyFont="1" applyFill="1"/>
    <xf numFmtId="0" fontId="6" fillId="6" borderId="1" xfId="0" applyNumberFormat="1" applyFont="1" applyFill="1" applyBorder="1" applyAlignment="1">
      <alignment wrapText="1"/>
    </xf>
    <xf numFmtId="0" fontId="6" fillId="6" borderId="1" xfId="0" applyNumberFormat="1" applyFont="1" applyFill="1" applyBorder="1"/>
    <xf numFmtId="168" fontId="14" fillId="0" borderId="0" xfId="0" applyNumberFormat="1" applyFont="1" applyFill="1"/>
    <xf numFmtId="0" fontId="9" fillId="4" borderId="0" xfId="0" applyNumberFormat="1" applyFont="1" applyFill="1" applyBorder="1" applyAlignment="1">
      <alignment vertical="center" wrapText="1"/>
    </xf>
    <xf numFmtId="0" fontId="0" fillId="4" borderId="0" xfId="0" applyNumberFormat="1" applyFill="1" applyBorder="1"/>
    <xf numFmtId="167" fontId="15" fillId="0" borderId="11" xfId="2" applyNumberFormat="1" applyFont="1" applyFill="1" applyBorder="1" applyAlignment="1">
      <alignment horizontal="center" vertical="center"/>
    </xf>
    <xf numFmtId="167" fontId="16" fillId="3" borderId="3" xfId="2" applyNumberFormat="1" applyFont="1" applyFill="1" applyBorder="1" applyAlignment="1">
      <alignment horizontal="center" vertical="center"/>
    </xf>
    <xf numFmtId="167" fontId="16" fillId="7" borderId="3" xfId="2" applyNumberFormat="1" applyFont="1" applyFill="1" applyBorder="1" applyAlignment="1">
      <alignment horizontal="center" vertical="center"/>
    </xf>
    <xf numFmtId="167" fontId="16" fillId="5" borderId="3" xfId="2" applyNumberFormat="1" applyFont="1" applyFill="1" applyBorder="1" applyAlignment="1">
      <alignment horizontal="center" vertical="center"/>
    </xf>
    <xf numFmtId="167" fontId="15" fillId="0" borderId="3" xfId="2" applyNumberFormat="1" applyFont="1" applyFill="1" applyBorder="1" applyAlignment="1">
      <alignment horizontal="center" vertical="center"/>
    </xf>
    <xf numFmtId="167" fontId="15" fillId="6" borderId="3" xfId="2" applyNumberFormat="1" applyFont="1" applyFill="1" applyBorder="1" applyAlignment="1">
      <alignment horizontal="center" vertical="center"/>
    </xf>
    <xf numFmtId="167" fontId="15" fillId="6" borderId="23" xfId="2" applyNumberFormat="1" applyFont="1" applyFill="1" applyBorder="1" applyAlignment="1">
      <alignment horizontal="center" vertical="center"/>
    </xf>
    <xf numFmtId="167" fontId="15" fillId="0" borderId="11" xfId="2" applyNumberFormat="1" applyFont="1" applyFill="1" applyBorder="1" applyAlignment="1">
      <alignment vertical="center"/>
    </xf>
    <xf numFmtId="167" fontId="15" fillId="0" borderId="17" xfId="2" applyNumberFormat="1" applyFont="1" applyFill="1" applyBorder="1" applyAlignment="1">
      <alignment vertical="center"/>
    </xf>
    <xf numFmtId="9" fontId="15" fillId="0" borderId="12" xfId="3" applyNumberFormat="1" applyFont="1" applyFill="1" applyBorder="1" applyAlignment="1">
      <alignment vertical="center"/>
    </xf>
    <xf numFmtId="167" fontId="16" fillId="3" borderId="3" xfId="2" applyNumberFormat="1" applyFont="1" applyFill="1" applyBorder="1" applyAlignment="1">
      <alignment vertical="center"/>
    </xf>
    <xf numFmtId="167" fontId="16" fillId="3" borderId="2" xfId="2" applyNumberFormat="1" applyFont="1" applyFill="1" applyBorder="1" applyAlignment="1">
      <alignment vertical="center"/>
    </xf>
    <xf numFmtId="9" fontId="16" fillId="3" borderId="4" xfId="3" applyNumberFormat="1" applyFont="1" applyFill="1" applyBorder="1" applyAlignment="1">
      <alignment vertical="center"/>
    </xf>
    <xf numFmtId="167" fontId="16" fillId="7" borderId="3" xfId="2" applyNumberFormat="1" applyFont="1" applyFill="1" applyBorder="1" applyAlignment="1">
      <alignment vertical="center"/>
    </xf>
    <xf numFmtId="167" fontId="16" fillId="7" borderId="2" xfId="2" applyNumberFormat="1" applyFont="1" applyFill="1" applyBorder="1" applyAlignment="1">
      <alignment vertical="center"/>
    </xf>
    <xf numFmtId="9" fontId="16" fillId="7" borderId="4" xfId="3" applyNumberFormat="1" applyFont="1" applyFill="1" applyBorder="1" applyAlignment="1">
      <alignment vertical="center"/>
    </xf>
    <xf numFmtId="167" fontId="16" fillId="5" borderId="3" xfId="2" applyNumberFormat="1" applyFont="1" applyFill="1" applyBorder="1" applyAlignment="1">
      <alignment vertical="center"/>
    </xf>
    <xf numFmtId="167" fontId="16" fillId="5" borderId="2" xfId="2" applyNumberFormat="1" applyFont="1" applyFill="1" applyBorder="1" applyAlignment="1">
      <alignment vertical="center"/>
    </xf>
    <xf numFmtId="9" fontId="16" fillId="5" borderId="4" xfId="3" applyNumberFormat="1" applyFont="1" applyFill="1" applyBorder="1" applyAlignment="1">
      <alignment vertical="center"/>
    </xf>
    <xf numFmtId="167" fontId="15" fillId="0" borderId="3" xfId="2" applyNumberFormat="1" applyFont="1" applyFill="1" applyBorder="1" applyAlignment="1">
      <alignment vertical="center"/>
    </xf>
    <xf numFmtId="167" fontId="15" fillId="0" borderId="2" xfId="2" applyNumberFormat="1" applyFont="1" applyFill="1" applyBorder="1" applyAlignment="1">
      <alignment vertical="center"/>
    </xf>
    <xf numFmtId="9" fontId="15" fillId="0" borderId="4" xfId="3" applyNumberFormat="1" applyFont="1" applyFill="1" applyBorder="1" applyAlignment="1">
      <alignment vertical="center"/>
    </xf>
    <xf numFmtId="167" fontId="15" fillId="6" borderId="3" xfId="2" applyNumberFormat="1" applyFont="1" applyFill="1" applyBorder="1" applyAlignment="1">
      <alignment vertical="center"/>
    </xf>
    <xf numFmtId="167" fontId="15" fillId="6" borderId="2" xfId="2" applyNumberFormat="1" applyFont="1" applyFill="1" applyBorder="1" applyAlignment="1">
      <alignment vertical="center"/>
    </xf>
    <xf numFmtId="9" fontId="15" fillId="6" borderId="4" xfId="3" applyNumberFormat="1" applyFont="1" applyFill="1" applyBorder="1" applyAlignment="1">
      <alignment vertical="center"/>
    </xf>
    <xf numFmtId="167" fontId="15" fillId="6" borderId="23" xfId="2" applyNumberFormat="1" applyFont="1" applyFill="1" applyBorder="1" applyAlignment="1">
      <alignment vertical="center"/>
    </xf>
    <xf numFmtId="167" fontId="15" fillId="6" borderId="24" xfId="2" applyNumberFormat="1" applyFont="1" applyFill="1" applyBorder="1" applyAlignment="1">
      <alignment vertical="center"/>
    </xf>
    <xf numFmtId="9" fontId="15" fillId="6" borderId="25" xfId="3" applyNumberFormat="1" applyFont="1" applyFill="1" applyBorder="1" applyAlignment="1">
      <alignment vertical="center"/>
    </xf>
    <xf numFmtId="0" fontId="18" fillId="0" borderId="21" xfId="0" applyNumberFormat="1" applyFont="1" applyFill="1" applyBorder="1" applyAlignment="1">
      <alignment vertical="center"/>
    </xf>
    <xf numFmtId="167" fontId="19" fillId="0" borderId="26" xfId="2" applyNumberFormat="1" applyFont="1" applyFill="1" applyBorder="1" applyAlignment="1">
      <alignment horizontal="center" vertical="center"/>
    </xf>
    <xf numFmtId="167" fontId="19" fillId="0" borderId="26" xfId="2" applyNumberFormat="1" applyFont="1" applyFill="1" applyBorder="1" applyAlignment="1">
      <alignment vertical="center"/>
    </xf>
    <xf numFmtId="167" fontId="19" fillId="0" borderId="27" xfId="2" applyNumberFormat="1" applyFont="1" applyFill="1" applyBorder="1" applyAlignment="1">
      <alignment vertical="center"/>
    </xf>
    <xf numFmtId="9" fontId="19" fillId="0" borderId="28" xfId="3" applyNumberFormat="1" applyFont="1" applyFill="1" applyBorder="1" applyAlignment="1">
      <alignment vertical="center"/>
    </xf>
    <xf numFmtId="0" fontId="7" fillId="5" borderId="1" xfId="0" applyNumberFormat="1" applyFont="1" applyFill="1" applyBorder="1" applyAlignment="1">
      <alignment horizontal="left" vertical="center"/>
    </xf>
    <xf numFmtId="0" fontId="7" fillId="7" borderId="1" xfId="0" applyNumberFormat="1" applyFont="1" applyFill="1" applyBorder="1" applyAlignment="1">
      <alignment horizontal="left" vertical="center"/>
    </xf>
    <xf numFmtId="0" fontId="7" fillId="3" borderId="1" xfId="0" applyNumberFormat="1" applyFont="1" applyFill="1" applyBorder="1" applyAlignment="1">
      <alignment horizontal="left" vertical="center"/>
    </xf>
    <xf numFmtId="0" fontId="7" fillId="6" borderId="1" xfId="0" applyNumberFormat="1" applyFont="1" applyFill="1" applyBorder="1" applyAlignment="1">
      <alignment horizontal="left" vertical="center"/>
    </xf>
    <xf numFmtId="0" fontId="18" fillId="0" borderId="10" xfId="0" applyNumberFormat="1" applyFont="1" applyFill="1" applyBorder="1" applyAlignment="1">
      <alignment vertical="center"/>
    </xf>
    <xf numFmtId="0" fontId="20" fillId="3" borderId="8" xfId="0" applyNumberFormat="1" applyFont="1" applyFill="1" applyBorder="1" applyAlignment="1">
      <alignment horizontal="left" vertical="center" indent="1"/>
    </xf>
    <xf numFmtId="0" fontId="20" fillId="7" borderId="8" xfId="0" applyNumberFormat="1" applyFont="1" applyFill="1" applyBorder="1" applyAlignment="1">
      <alignment horizontal="left" vertical="center" indent="1"/>
    </xf>
    <xf numFmtId="0" fontId="20" fillId="5" borderId="8" xfId="0" applyNumberFormat="1" applyFont="1" applyFill="1" applyBorder="1" applyAlignment="1">
      <alignment horizontal="left" vertical="center" indent="1"/>
    </xf>
    <xf numFmtId="0" fontId="18" fillId="0" borderId="8" xfId="0" applyNumberFormat="1" applyFont="1" applyFill="1" applyBorder="1" applyAlignment="1">
      <alignment vertical="center" wrapText="1"/>
    </xf>
    <xf numFmtId="0" fontId="18" fillId="6" borderId="8" xfId="0" applyNumberFormat="1" applyFont="1" applyFill="1" applyBorder="1" applyAlignment="1">
      <alignment vertical="center"/>
    </xf>
    <xf numFmtId="0" fontId="18" fillId="6" borderId="22" xfId="0" applyNumberFormat="1" applyFont="1" applyFill="1" applyBorder="1" applyAlignment="1">
      <alignment vertical="center"/>
    </xf>
    <xf numFmtId="4" fontId="0" fillId="0" borderId="0" xfId="0" applyNumberFormat="1"/>
    <xf numFmtId="4" fontId="21" fillId="0" borderId="0" xfId="0" applyNumberFormat="1" applyFont="1"/>
    <xf numFmtId="0" fontId="21" fillId="0" borderId="0" xfId="0" applyNumberFormat="1" applyFont="1"/>
    <xf numFmtId="0" fontId="0" fillId="0" borderId="0" xfId="0" applyNumberFormat="1" applyAlignment="1">
      <alignment wrapText="1"/>
    </xf>
    <xf numFmtId="0" fontId="22" fillId="0" borderId="0" xfId="0" applyNumberFormat="1" applyFont="1" applyAlignment="1">
      <alignment wrapText="1"/>
    </xf>
    <xf numFmtId="4" fontId="21" fillId="0" borderId="0" xfId="0" applyNumberFormat="1" applyFont="1" applyAlignment="1">
      <alignment wrapText="1"/>
    </xf>
    <xf numFmtId="0" fontId="21" fillId="0" borderId="0" xfId="0" applyNumberFormat="1" applyFont="1" applyAlignment="1">
      <alignment wrapText="1"/>
    </xf>
    <xf numFmtId="3" fontId="5" fillId="8" borderId="1" xfId="0" applyNumberFormat="1" applyFont="1" applyFill="1" applyBorder="1" applyAlignment="1">
      <alignment horizontal="center" vertical="center" wrapText="1"/>
    </xf>
    <xf numFmtId="3" fontId="6" fillId="8" borderId="1" xfId="0" applyNumberFormat="1" applyFont="1" applyFill="1" applyBorder="1"/>
    <xf numFmtId="3" fontId="5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/>
    <xf numFmtId="164" fontId="21" fillId="0" borderId="0" xfId="2" applyFont="1" applyAlignment="1">
      <alignment wrapText="1"/>
    </xf>
    <xf numFmtId="164" fontId="0" fillId="0" borderId="0" xfId="2" applyFont="1"/>
    <xf numFmtId="0" fontId="21" fillId="0" borderId="0" xfId="2" applyNumberFormat="1" applyFont="1"/>
    <xf numFmtId="169" fontId="21" fillId="0" borderId="0" xfId="2" applyNumberFormat="1" applyFont="1"/>
    <xf numFmtId="165" fontId="6" fillId="8" borderId="1" xfId="2" applyNumberFormat="1" applyFont="1" applyFill="1" applyBorder="1"/>
    <xf numFmtId="9" fontId="6" fillId="6" borderId="1" xfId="3" applyFont="1" applyFill="1" applyBorder="1" applyAlignment="1">
      <alignment horizontal="center"/>
    </xf>
    <xf numFmtId="168" fontId="23" fillId="9" borderId="1" xfId="0" applyNumberFormat="1" applyFont="1" applyFill="1" applyBorder="1" applyAlignment="1">
      <alignment vertical="center"/>
    </xf>
    <xf numFmtId="3" fontId="23" fillId="9" borderId="1" xfId="0" applyNumberFormat="1" applyFont="1" applyFill="1" applyBorder="1" applyAlignment="1">
      <alignment vertical="center"/>
    </xf>
    <xf numFmtId="9" fontId="23" fillId="9" borderId="1" xfId="3" applyFont="1" applyFill="1" applyBorder="1" applyAlignment="1">
      <alignment horizontal="center" vertical="center"/>
    </xf>
    <xf numFmtId="167" fontId="0" fillId="4" borderId="0" xfId="0" applyNumberFormat="1" applyFill="1" applyBorder="1"/>
    <xf numFmtId="168" fontId="5" fillId="9" borderId="1" xfId="0" applyNumberFormat="1" applyFont="1" applyFill="1" applyBorder="1" applyAlignment="1">
      <alignment vertical="center"/>
    </xf>
    <xf numFmtId="0" fontId="7" fillId="0" borderId="1" xfId="0" applyNumberFormat="1" applyFont="1" applyBorder="1"/>
    <xf numFmtId="165" fontId="0" fillId="0" borderId="1" xfId="2" applyNumberFormat="1" applyFont="1" applyBorder="1"/>
    <xf numFmtId="0" fontId="3" fillId="0" borderId="1" xfId="0" applyNumberFormat="1" applyFont="1" applyBorder="1"/>
    <xf numFmtId="165" fontId="3" fillId="0" borderId="1" xfId="0" applyNumberFormat="1" applyFont="1" applyBorder="1"/>
    <xf numFmtId="0" fontId="4" fillId="10" borderId="1" xfId="0" applyNumberFormat="1" applyFont="1" applyFill="1" applyBorder="1" applyAlignment="1">
      <alignment horizontal="center" vertical="center"/>
    </xf>
    <xf numFmtId="0" fontId="4" fillId="10" borderId="1" xfId="0" applyNumberFormat="1" applyFont="1" applyFill="1" applyBorder="1" applyAlignment="1">
      <alignment horizontal="center" vertical="center" wrapText="1"/>
    </xf>
    <xf numFmtId="9" fontId="0" fillId="0" borderId="1" xfId="3" applyFont="1" applyBorder="1"/>
    <xf numFmtId="9" fontId="3" fillId="0" borderId="1" xfId="3" applyFont="1" applyBorder="1"/>
    <xf numFmtId="0" fontId="5" fillId="0" borderId="2" xfId="0" applyNumberFormat="1" applyFont="1" applyFill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6" xfId="0" applyNumberFormat="1" applyFont="1" applyFill="1" applyBorder="1" applyAlignment="1">
      <alignment horizontal="center" vertical="center"/>
    </xf>
    <xf numFmtId="0" fontId="5" fillId="0" borderId="6" xfId="0" applyNumberFormat="1" applyFont="1" applyFill="1" applyBorder="1" applyAlignment="1">
      <alignment horizontal="center" vertical="center"/>
    </xf>
    <xf numFmtId="0" fontId="17" fillId="0" borderId="14" xfId="0" applyNumberFormat="1" applyFont="1" applyFill="1" applyBorder="1" applyAlignment="1">
      <alignment horizontal="center" vertical="center"/>
    </xf>
    <xf numFmtId="0" fontId="17" fillId="0" borderId="13" xfId="0" applyNumberFormat="1" applyFont="1" applyFill="1" applyBorder="1" applyAlignment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13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17" fillId="0" borderId="4" xfId="0" applyNumberFormat="1" applyFont="1" applyFill="1" applyBorder="1" applyAlignment="1">
      <alignment horizontal="center" vertical="center"/>
    </xf>
    <xf numFmtId="0" fontId="17" fillId="0" borderId="16" xfId="0" applyNumberFormat="1" applyFont="1" applyFill="1" applyBorder="1" applyAlignment="1">
      <alignment horizontal="center" vertical="center"/>
    </xf>
    <xf numFmtId="0" fontId="17" fillId="0" borderId="6" xfId="0" applyNumberFormat="1" applyFont="1" applyFill="1" applyBorder="1" applyAlignment="1">
      <alignment horizontal="center" vertical="center"/>
    </xf>
    <xf numFmtId="0" fontId="17" fillId="0" borderId="3" xfId="0" applyNumberFormat="1" applyFont="1" applyFill="1" applyBorder="1" applyAlignment="1">
      <alignment horizontal="center" vertical="center"/>
    </xf>
    <xf numFmtId="0" fontId="17" fillId="0" borderId="5" xfId="0" applyNumberFormat="1" applyFont="1" applyFill="1" applyBorder="1" applyAlignment="1">
      <alignment horizontal="center" vertical="center"/>
    </xf>
    <xf numFmtId="0" fontId="5" fillId="0" borderId="3" xfId="0" applyNumberFormat="1" applyFont="1" applyFill="1" applyBorder="1" applyAlignment="1">
      <alignment horizontal="center" vertical="center"/>
    </xf>
    <xf numFmtId="0" fontId="5" fillId="0" borderId="5" xfId="0" applyNumberFormat="1" applyFont="1" applyFill="1" applyBorder="1" applyAlignment="1">
      <alignment horizontal="center" vertical="center"/>
    </xf>
    <xf numFmtId="0" fontId="17" fillId="0" borderId="7" xfId="0" applyNumberFormat="1" applyFont="1" applyFill="1" applyBorder="1" applyAlignment="1">
      <alignment horizontal="center" vertical="center" wrapText="1"/>
    </xf>
    <xf numFmtId="0" fontId="17" fillId="0" borderId="8" xfId="0" applyNumberFormat="1" applyFont="1" applyFill="1" applyBorder="1" applyAlignment="1">
      <alignment horizontal="center" vertical="center" wrapText="1"/>
    </xf>
    <xf numFmtId="0" fontId="17" fillId="0" borderId="9" xfId="0" applyNumberFormat="1" applyFont="1" applyFill="1" applyBorder="1" applyAlignment="1">
      <alignment horizontal="center" vertical="center" wrapText="1"/>
    </xf>
    <xf numFmtId="0" fontId="17" fillId="0" borderId="18" xfId="0" applyNumberFormat="1" applyFont="1" applyFill="1" applyBorder="1" applyAlignment="1">
      <alignment horizontal="center" vertical="center" wrapText="1"/>
    </xf>
    <xf numFmtId="0" fontId="17" fillId="0" borderId="19" xfId="0" applyNumberFormat="1" applyFont="1" applyFill="1" applyBorder="1" applyAlignment="1">
      <alignment horizontal="center" vertical="center" wrapText="1"/>
    </xf>
    <xf numFmtId="0" fontId="17" fillId="0" borderId="20" xfId="0" applyNumberFormat="1" applyFont="1" applyFill="1" applyBorder="1" applyAlignment="1">
      <alignment horizontal="center" vertical="center" wrapText="1"/>
    </xf>
    <xf numFmtId="0" fontId="14" fillId="4" borderId="0" xfId="0" applyNumberFormat="1" applyFont="1" applyFill="1" applyBorder="1" applyAlignment="1">
      <alignment vertical="center" wrapText="1"/>
    </xf>
    <xf numFmtId="167" fontId="24" fillId="3" borderId="29" xfId="2" applyNumberFormat="1" applyFont="1" applyFill="1" applyBorder="1" applyAlignment="1">
      <alignment horizontal="center" vertical="center"/>
    </xf>
    <xf numFmtId="167" fontId="24" fillId="3" borderId="30" xfId="2" applyNumberFormat="1" applyFont="1" applyFill="1" applyBorder="1" applyAlignment="1">
      <alignment horizontal="center" vertical="center"/>
    </xf>
    <xf numFmtId="0" fontId="17" fillId="4" borderId="0" xfId="0" applyNumberFormat="1" applyFont="1" applyFill="1" applyAlignment="1">
      <alignment horizontal="right" vertical="top" wrapText="1" indent="1"/>
    </xf>
    <xf numFmtId="0" fontId="17" fillId="4" borderId="31" xfId="0" applyNumberFormat="1" applyFont="1" applyFill="1" applyBorder="1" applyAlignment="1">
      <alignment horizontal="right" vertical="top" wrapText="1" indent="1"/>
    </xf>
  </cellXfs>
  <cellStyles count="4">
    <cellStyle name="Comma" xfId="2" builtinId="3"/>
    <cellStyle name="Good" xfId="1" builtinId="26"/>
    <cellStyle name="Normal" xfId="0" builtinId="0"/>
    <cellStyle name="Percent" xfId="3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22412</xdr:colOff>
      <xdr:row>19</xdr:row>
      <xdr:rowOff>51954</xdr:rowOff>
    </xdr:from>
    <xdr:to>
      <xdr:col>4</xdr:col>
      <xdr:colOff>762001</xdr:colOff>
      <xdr:row>27</xdr:row>
      <xdr:rowOff>123265</xdr:rowOff>
    </xdr:to>
    <xdr:cxnSp macro="">
      <xdr:nvCxnSpPr>
        <xdr:cNvPr id="3" name="Straight Arrow Connector 2"/>
        <xdr:cNvCxnSpPr/>
      </xdr:nvCxnSpPr>
      <xdr:spPr>
        <a:xfrm flipH="1">
          <a:off x="9356912" y="7055630"/>
          <a:ext cx="739589" cy="2121988"/>
        </a:xfrm>
        <a:prstGeom prst="straightConnector1">
          <a:avLst/>
        </a:prstGeom>
        <a:ln w="38100">
          <a:solidFill>
            <a:srgbClr val="C00000"/>
          </a:solidFill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Q487"/>
  <sheetViews>
    <sheetView zoomScale="55" zoomScaleNormal="55" workbookViewId="0">
      <selection activeCell="O2" sqref="O2"/>
    </sheetView>
  </sheetViews>
  <sheetFormatPr defaultRowHeight="15.75" x14ac:dyDescent="0.25"/>
  <cols>
    <col min="1" max="1" width="45" customWidth="1"/>
    <col min="2" max="2" width="20.625" customWidth="1"/>
    <col min="3" max="3" width="14.875" customWidth="1"/>
    <col min="4" max="4" width="15.875" bestFit="1" customWidth="1"/>
    <col min="5" max="5" width="11.125" style="124" bestFit="1" customWidth="1"/>
    <col min="6" max="6" width="11.375" style="112" bestFit="1" customWidth="1"/>
    <col min="7" max="7" width="9.75" bestFit="1" customWidth="1"/>
    <col min="8" max="8" width="9.75" style="112" customWidth="1"/>
    <col min="10" max="10" width="8.75" style="112"/>
    <col min="11" max="11" width="11.375" style="112" bestFit="1" customWidth="1"/>
    <col min="12" max="12" width="10" style="112" customWidth="1"/>
    <col min="13" max="13" width="14.75" style="112" customWidth="1"/>
    <col min="14" max="14" width="15.5" customWidth="1"/>
    <col min="15" max="16" width="15.75" customWidth="1"/>
    <col min="17" max="17" width="16.125" customWidth="1"/>
  </cols>
  <sheetData>
    <row r="1" spans="1:17" s="115" customFormat="1" ht="47.25" x14ac:dyDescent="0.25">
      <c r="A1" s="115" t="s">
        <v>547</v>
      </c>
      <c r="B1" s="115" t="s">
        <v>546</v>
      </c>
      <c r="C1" s="115" t="s">
        <v>545</v>
      </c>
      <c r="D1" s="118" t="s">
        <v>544</v>
      </c>
      <c r="E1" s="123" t="s">
        <v>543</v>
      </c>
      <c r="F1" s="117" t="s">
        <v>542</v>
      </c>
      <c r="G1" s="118" t="s">
        <v>541</v>
      </c>
      <c r="H1" s="117" t="s">
        <v>540</v>
      </c>
      <c r="I1" s="118" t="s">
        <v>539</v>
      </c>
      <c r="J1" s="117" t="s">
        <v>538</v>
      </c>
      <c r="K1" s="117" t="s">
        <v>535</v>
      </c>
      <c r="L1" s="117" t="s">
        <v>534</v>
      </c>
      <c r="M1" s="117" t="s">
        <v>537</v>
      </c>
      <c r="N1" s="115" t="s">
        <v>536</v>
      </c>
      <c r="O1" s="116" t="s">
        <v>535</v>
      </c>
      <c r="P1" s="116" t="s">
        <v>534</v>
      </c>
      <c r="Q1" s="116" t="s">
        <v>489</v>
      </c>
    </row>
    <row r="2" spans="1:17" x14ac:dyDescent="0.25">
      <c r="A2" t="s">
        <v>0</v>
      </c>
      <c r="B2" t="s">
        <v>482</v>
      </c>
      <c r="C2" t="s">
        <v>469</v>
      </c>
      <c r="D2" s="113">
        <v>5000</v>
      </c>
      <c r="E2" s="126" t="s">
        <v>1</v>
      </c>
      <c r="F2" s="113" t="str">
        <f t="shared" ref="F2:F65" si="0">IF(E2="","",E2*1000)</f>
        <v/>
      </c>
      <c r="G2" s="114">
        <v>175</v>
      </c>
      <c r="H2" s="113">
        <f t="shared" ref="H2:H65" si="1">G2*30</f>
        <v>5250</v>
      </c>
      <c r="I2" s="114">
        <v>3</v>
      </c>
      <c r="J2" s="113">
        <f t="shared" ref="J2:J65" si="2">I2*500</f>
        <v>1500</v>
      </c>
      <c r="K2" s="113">
        <f t="shared" ref="K2:K65" si="3">IF(F2="",SUM(D2+H2+J2),SUM(D2+F2+H2+J2))</f>
        <v>11750</v>
      </c>
      <c r="L2" s="113">
        <f t="shared" ref="L2:L65" si="4">K2*1.2</f>
        <v>14100</v>
      </c>
      <c r="M2" s="113">
        <v>1452257.33333333</v>
      </c>
      <c r="N2">
        <v>3151</v>
      </c>
      <c r="O2" s="112">
        <f t="shared" ref="O2:O65" si="5">ROUND(P2*0.833333,0)</f>
        <v>10503</v>
      </c>
      <c r="P2" s="112">
        <f t="shared" ref="P2:P65" si="6">IF(N2="",L2,IF(B2="Ամբուլատորիա",IF(N2*4&gt;15000,15000,N2*4),IF(B2="Պոլիկլինիկա",IF(N2*4&gt;75000,75000,N2*4),IF(B2="Բժշկական կենտրոն",IF(N2*4&gt;75000,75000+80000+F2*1.2+J2*1.2,N2*4+80000+F2*1.2+J2*1.2),L2))))</f>
        <v>12604</v>
      </c>
      <c r="Q2">
        <f t="shared" ref="Q2:Q65" si="7">IF(M2="",0,ROUND(P2*100/M2,2))</f>
        <v>0.87</v>
      </c>
    </row>
    <row r="3" spans="1:17" x14ac:dyDescent="0.25">
      <c r="A3" t="s">
        <v>2</v>
      </c>
      <c r="B3" t="s">
        <v>485</v>
      </c>
      <c r="C3" t="s">
        <v>469</v>
      </c>
      <c r="D3" s="113">
        <v>130000</v>
      </c>
      <c r="E3" s="125">
        <v>177</v>
      </c>
      <c r="F3" s="113">
        <f t="shared" si="0"/>
        <v>177000</v>
      </c>
      <c r="G3" s="114">
        <v>1428</v>
      </c>
      <c r="H3" s="113">
        <f t="shared" si="1"/>
        <v>42840</v>
      </c>
      <c r="I3" s="114">
        <v>16</v>
      </c>
      <c r="J3" s="113">
        <f t="shared" si="2"/>
        <v>8000</v>
      </c>
      <c r="K3" s="113">
        <f t="shared" si="3"/>
        <v>357840</v>
      </c>
      <c r="L3" s="113">
        <f t="shared" si="4"/>
        <v>429408</v>
      </c>
      <c r="M3" s="113">
        <v>32887999.083333332</v>
      </c>
      <c r="N3">
        <v>18981</v>
      </c>
      <c r="O3" s="112">
        <f t="shared" si="5"/>
        <v>314167</v>
      </c>
      <c r="P3" s="112">
        <f t="shared" si="6"/>
        <v>377000</v>
      </c>
      <c r="Q3">
        <f t="shared" si="7"/>
        <v>1.1499999999999999</v>
      </c>
    </row>
    <row r="4" spans="1:17" x14ac:dyDescent="0.25">
      <c r="A4" t="s">
        <v>3</v>
      </c>
      <c r="B4" t="s">
        <v>485</v>
      </c>
      <c r="C4" t="s">
        <v>469</v>
      </c>
      <c r="D4" s="113">
        <v>130000</v>
      </c>
      <c r="E4" s="125">
        <v>82</v>
      </c>
      <c r="F4" s="113">
        <f t="shared" si="0"/>
        <v>82000</v>
      </c>
      <c r="G4" s="114">
        <v>679</v>
      </c>
      <c r="H4" s="113">
        <f t="shared" si="1"/>
        <v>20370</v>
      </c>
      <c r="I4" s="114">
        <v>15</v>
      </c>
      <c r="J4" s="113">
        <f t="shared" si="2"/>
        <v>7500</v>
      </c>
      <c r="K4" s="113">
        <f t="shared" si="3"/>
        <v>239870</v>
      </c>
      <c r="L4" s="113">
        <f t="shared" si="4"/>
        <v>287844</v>
      </c>
      <c r="M4" s="113">
        <v>19700039.916666668</v>
      </c>
      <c r="N4">
        <v>8650</v>
      </c>
      <c r="O4" s="112">
        <f t="shared" si="5"/>
        <v>185000</v>
      </c>
      <c r="P4" s="112">
        <f t="shared" si="6"/>
        <v>222000</v>
      </c>
      <c r="Q4">
        <f t="shared" si="7"/>
        <v>1.1299999999999999</v>
      </c>
    </row>
    <row r="5" spans="1:17" x14ac:dyDescent="0.25">
      <c r="A5" t="s">
        <v>4</v>
      </c>
      <c r="B5" t="s">
        <v>482</v>
      </c>
      <c r="C5" t="s">
        <v>469</v>
      </c>
      <c r="D5" s="113">
        <v>5000</v>
      </c>
      <c r="E5" s="126" t="s">
        <v>1</v>
      </c>
      <c r="F5" s="113" t="str">
        <f t="shared" si="0"/>
        <v/>
      </c>
      <c r="G5" s="114">
        <v>408</v>
      </c>
      <c r="H5" s="113">
        <f t="shared" si="1"/>
        <v>12240</v>
      </c>
      <c r="I5" s="114">
        <v>3</v>
      </c>
      <c r="J5" s="113">
        <f t="shared" si="2"/>
        <v>1500</v>
      </c>
      <c r="K5" s="113">
        <f t="shared" si="3"/>
        <v>18740</v>
      </c>
      <c r="L5" s="113">
        <f t="shared" si="4"/>
        <v>22488</v>
      </c>
      <c r="M5" s="113">
        <v>1833788.8333333333</v>
      </c>
      <c r="N5">
        <v>3962</v>
      </c>
      <c r="O5" s="112">
        <f t="shared" si="5"/>
        <v>12500</v>
      </c>
      <c r="P5" s="112">
        <f t="shared" si="6"/>
        <v>15000</v>
      </c>
      <c r="Q5">
        <f t="shared" si="7"/>
        <v>0.82</v>
      </c>
    </row>
    <row r="6" spans="1:17" x14ac:dyDescent="0.25">
      <c r="A6" t="s">
        <v>5</v>
      </c>
      <c r="B6" t="s">
        <v>482</v>
      </c>
      <c r="C6" t="s">
        <v>469</v>
      </c>
      <c r="D6" s="113">
        <v>5000</v>
      </c>
      <c r="E6" s="126" t="s">
        <v>1</v>
      </c>
      <c r="F6" s="113" t="str">
        <f t="shared" si="0"/>
        <v/>
      </c>
      <c r="G6" s="114">
        <v>752</v>
      </c>
      <c r="H6" s="113">
        <f t="shared" si="1"/>
        <v>22560</v>
      </c>
      <c r="I6" s="114">
        <v>3</v>
      </c>
      <c r="J6" s="113">
        <f t="shared" si="2"/>
        <v>1500</v>
      </c>
      <c r="K6" s="113">
        <f t="shared" si="3"/>
        <v>29060</v>
      </c>
      <c r="L6" s="113">
        <f t="shared" si="4"/>
        <v>34872</v>
      </c>
      <c r="M6" s="113">
        <v>2528046.9166666665</v>
      </c>
      <c r="N6">
        <v>5265</v>
      </c>
      <c r="O6" s="112">
        <f t="shared" si="5"/>
        <v>12500</v>
      </c>
      <c r="P6" s="112">
        <f t="shared" si="6"/>
        <v>15000</v>
      </c>
      <c r="Q6">
        <f t="shared" si="7"/>
        <v>0.59</v>
      </c>
    </row>
    <row r="7" spans="1:17" x14ac:dyDescent="0.25">
      <c r="A7" t="s">
        <v>6</v>
      </c>
      <c r="B7" t="s">
        <v>485</v>
      </c>
      <c r="C7" t="s">
        <v>469</v>
      </c>
      <c r="D7" s="113">
        <v>130000</v>
      </c>
      <c r="E7" s="125">
        <v>5</v>
      </c>
      <c r="F7" s="113">
        <f t="shared" si="0"/>
        <v>5000</v>
      </c>
      <c r="G7" s="114">
        <v>267</v>
      </c>
      <c r="H7" s="113">
        <f t="shared" si="1"/>
        <v>8010</v>
      </c>
      <c r="I7" s="114">
        <v>3</v>
      </c>
      <c r="J7" s="113">
        <f t="shared" si="2"/>
        <v>1500</v>
      </c>
      <c r="K7" s="113">
        <f t="shared" si="3"/>
        <v>144510</v>
      </c>
      <c r="L7" s="113">
        <f t="shared" si="4"/>
        <v>173412</v>
      </c>
      <c r="M7" s="113">
        <v>3082298.4166666665</v>
      </c>
      <c r="N7">
        <v>3863</v>
      </c>
      <c r="O7" s="112">
        <f t="shared" si="5"/>
        <v>86043</v>
      </c>
      <c r="P7" s="112">
        <f t="shared" si="6"/>
        <v>103252</v>
      </c>
      <c r="Q7">
        <f t="shared" si="7"/>
        <v>3.35</v>
      </c>
    </row>
    <row r="8" spans="1:17" x14ac:dyDescent="0.25">
      <c r="A8" t="s">
        <v>7</v>
      </c>
      <c r="B8" t="s">
        <v>485</v>
      </c>
      <c r="C8" t="s">
        <v>469</v>
      </c>
      <c r="D8" s="113">
        <v>130000</v>
      </c>
      <c r="E8" s="125">
        <v>8</v>
      </c>
      <c r="F8" s="113">
        <f t="shared" si="0"/>
        <v>8000</v>
      </c>
      <c r="G8" s="114">
        <v>9</v>
      </c>
      <c r="H8" s="113">
        <f t="shared" si="1"/>
        <v>270</v>
      </c>
      <c r="I8" s="114">
        <v>4</v>
      </c>
      <c r="J8" s="113">
        <f t="shared" si="2"/>
        <v>2000</v>
      </c>
      <c r="K8" s="113">
        <f t="shared" si="3"/>
        <v>140270</v>
      </c>
      <c r="L8" s="113">
        <f t="shared" si="4"/>
        <v>168324</v>
      </c>
      <c r="M8" s="113">
        <v>2488650</v>
      </c>
      <c r="O8" s="112">
        <f t="shared" si="5"/>
        <v>140270</v>
      </c>
      <c r="P8" s="112">
        <f t="shared" si="6"/>
        <v>168324</v>
      </c>
      <c r="Q8">
        <f t="shared" si="7"/>
        <v>6.76</v>
      </c>
    </row>
    <row r="9" spans="1:17" x14ac:dyDescent="0.25">
      <c r="A9" t="s">
        <v>8</v>
      </c>
      <c r="B9" t="s">
        <v>482</v>
      </c>
      <c r="C9" t="s">
        <v>469</v>
      </c>
      <c r="D9" s="113">
        <v>5000</v>
      </c>
      <c r="E9" s="126" t="s">
        <v>1</v>
      </c>
      <c r="F9" s="113" t="str">
        <f t="shared" si="0"/>
        <v/>
      </c>
      <c r="G9" s="114">
        <v>508</v>
      </c>
      <c r="H9" s="113">
        <f t="shared" si="1"/>
        <v>15240</v>
      </c>
      <c r="I9" s="114">
        <v>5</v>
      </c>
      <c r="J9" s="113">
        <f t="shared" si="2"/>
        <v>2500</v>
      </c>
      <c r="K9" s="113">
        <f t="shared" si="3"/>
        <v>22740</v>
      </c>
      <c r="L9" s="113">
        <f t="shared" si="4"/>
        <v>27288</v>
      </c>
      <c r="M9" s="113">
        <v>1343089.5</v>
      </c>
      <c r="N9">
        <v>2481</v>
      </c>
      <c r="O9" s="112">
        <f t="shared" si="5"/>
        <v>8270</v>
      </c>
      <c r="P9" s="112">
        <f t="shared" si="6"/>
        <v>9924</v>
      </c>
      <c r="Q9">
        <f t="shared" si="7"/>
        <v>0.74</v>
      </c>
    </row>
    <row r="10" spans="1:17" x14ac:dyDescent="0.25">
      <c r="A10" t="s">
        <v>9</v>
      </c>
      <c r="B10" t="s">
        <v>485</v>
      </c>
      <c r="C10" t="s">
        <v>469</v>
      </c>
      <c r="D10" s="113">
        <v>130000</v>
      </c>
      <c r="E10" s="125">
        <v>5</v>
      </c>
      <c r="F10" s="113">
        <f t="shared" si="0"/>
        <v>5000</v>
      </c>
      <c r="G10" s="114">
        <v>381</v>
      </c>
      <c r="H10" s="113">
        <f t="shared" si="1"/>
        <v>11430</v>
      </c>
      <c r="I10" s="114">
        <v>5</v>
      </c>
      <c r="J10" s="113">
        <f t="shared" si="2"/>
        <v>2500</v>
      </c>
      <c r="K10" s="113">
        <f t="shared" si="3"/>
        <v>148930</v>
      </c>
      <c r="L10" s="113">
        <f t="shared" si="4"/>
        <v>178716</v>
      </c>
      <c r="M10" s="113">
        <v>2012014.6666666667</v>
      </c>
      <c r="N10">
        <v>3170</v>
      </c>
      <c r="O10" s="112">
        <f t="shared" si="5"/>
        <v>84733</v>
      </c>
      <c r="P10" s="112">
        <f t="shared" si="6"/>
        <v>101680</v>
      </c>
      <c r="Q10">
        <f t="shared" si="7"/>
        <v>5.05</v>
      </c>
    </row>
    <row r="11" spans="1:17" x14ac:dyDescent="0.25">
      <c r="A11" t="s">
        <v>10</v>
      </c>
      <c r="B11" t="s">
        <v>482</v>
      </c>
      <c r="C11" t="s">
        <v>469</v>
      </c>
      <c r="D11" s="113">
        <v>5000</v>
      </c>
      <c r="E11" s="126" t="s">
        <v>1</v>
      </c>
      <c r="F11" s="113" t="str">
        <f t="shared" si="0"/>
        <v/>
      </c>
      <c r="G11" s="114">
        <v>403</v>
      </c>
      <c r="H11" s="113">
        <f t="shared" si="1"/>
        <v>12090</v>
      </c>
      <c r="I11" s="114">
        <v>3</v>
      </c>
      <c r="J11" s="113">
        <f t="shared" si="2"/>
        <v>1500</v>
      </c>
      <c r="K11" s="113">
        <f t="shared" si="3"/>
        <v>18590</v>
      </c>
      <c r="L11" s="113">
        <f t="shared" si="4"/>
        <v>22308</v>
      </c>
      <c r="M11" s="113">
        <v>2223764.4166666665</v>
      </c>
      <c r="N11">
        <v>4546</v>
      </c>
      <c r="O11" s="112">
        <f t="shared" si="5"/>
        <v>12500</v>
      </c>
      <c r="P11" s="112">
        <f t="shared" si="6"/>
        <v>15000</v>
      </c>
      <c r="Q11">
        <f t="shared" si="7"/>
        <v>0.67</v>
      </c>
    </row>
    <row r="12" spans="1:17" x14ac:dyDescent="0.25">
      <c r="A12" t="s">
        <v>11</v>
      </c>
      <c r="B12" t="s">
        <v>485</v>
      </c>
      <c r="C12" t="s">
        <v>469</v>
      </c>
      <c r="D12" s="113">
        <v>130000</v>
      </c>
      <c r="E12" s="125">
        <v>89</v>
      </c>
      <c r="F12" s="113">
        <f t="shared" si="0"/>
        <v>89000</v>
      </c>
      <c r="G12" s="114">
        <v>1225</v>
      </c>
      <c r="H12" s="113">
        <f t="shared" si="1"/>
        <v>36750</v>
      </c>
      <c r="I12" s="114">
        <v>10</v>
      </c>
      <c r="J12" s="113">
        <f t="shared" si="2"/>
        <v>5000</v>
      </c>
      <c r="K12" s="113">
        <f t="shared" si="3"/>
        <v>260750</v>
      </c>
      <c r="L12" s="113">
        <f t="shared" si="4"/>
        <v>312900</v>
      </c>
      <c r="M12" s="113">
        <v>25461690.333333332</v>
      </c>
      <c r="N12">
        <v>11539</v>
      </c>
      <c r="O12" s="112">
        <f t="shared" si="5"/>
        <v>199130</v>
      </c>
      <c r="P12" s="112">
        <f t="shared" si="6"/>
        <v>238956</v>
      </c>
      <c r="Q12">
        <f t="shared" si="7"/>
        <v>0.94</v>
      </c>
    </row>
    <row r="13" spans="1:17" x14ac:dyDescent="0.25">
      <c r="A13" t="s">
        <v>12</v>
      </c>
      <c r="B13" t="s">
        <v>484</v>
      </c>
      <c r="C13" t="s">
        <v>469</v>
      </c>
      <c r="D13" s="113">
        <v>7000</v>
      </c>
      <c r="E13" s="126" t="s">
        <v>1</v>
      </c>
      <c r="F13" s="113" t="str">
        <f t="shared" si="0"/>
        <v/>
      </c>
      <c r="G13" s="114">
        <v>29</v>
      </c>
      <c r="H13" s="113">
        <f t="shared" si="1"/>
        <v>870</v>
      </c>
      <c r="I13" s="114">
        <v>3</v>
      </c>
      <c r="J13" s="113">
        <f t="shared" si="2"/>
        <v>1500</v>
      </c>
      <c r="K13" s="113">
        <f t="shared" si="3"/>
        <v>9370</v>
      </c>
      <c r="L13" s="113">
        <f t="shared" si="4"/>
        <v>11244</v>
      </c>
      <c r="M13" s="113">
        <v>725275</v>
      </c>
      <c r="O13" s="112">
        <f t="shared" si="5"/>
        <v>9370</v>
      </c>
      <c r="P13" s="112">
        <f t="shared" si="6"/>
        <v>11244</v>
      </c>
      <c r="Q13">
        <f t="shared" si="7"/>
        <v>1.55</v>
      </c>
    </row>
    <row r="14" spans="1:17" x14ac:dyDescent="0.25">
      <c r="A14" t="s">
        <v>13</v>
      </c>
      <c r="B14" t="s">
        <v>485</v>
      </c>
      <c r="C14" t="s">
        <v>469</v>
      </c>
      <c r="D14" s="113">
        <v>130000</v>
      </c>
      <c r="E14" s="125">
        <v>15</v>
      </c>
      <c r="F14" s="113">
        <f t="shared" si="0"/>
        <v>15000</v>
      </c>
      <c r="G14" s="114">
        <v>577</v>
      </c>
      <c r="H14" s="113">
        <f t="shared" si="1"/>
        <v>17310</v>
      </c>
      <c r="I14" s="114">
        <v>7</v>
      </c>
      <c r="J14" s="113">
        <f t="shared" si="2"/>
        <v>3500</v>
      </c>
      <c r="K14" s="113">
        <f t="shared" si="3"/>
        <v>165810</v>
      </c>
      <c r="L14" s="113">
        <f t="shared" si="4"/>
        <v>198972</v>
      </c>
      <c r="M14" s="113">
        <v>14418426.75</v>
      </c>
      <c r="N14">
        <v>8976</v>
      </c>
      <c r="O14" s="112">
        <f t="shared" si="5"/>
        <v>115087</v>
      </c>
      <c r="P14" s="112">
        <f t="shared" si="6"/>
        <v>138104</v>
      </c>
      <c r="Q14">
        <f t="shared" si="7"/>
        <v>0.96</v>
      </c>
    </row>
    <row r="15" spans="1:17" x14ac:dyDescent="0.25">
      <c r="A15" t="s">
        <v>14</v>
      </c>
      <c r="B15" t="s">
        <v>482</v>
      </c>
      <c r="C15" t="s">
        <v>469</v>
      </c>
      <c r="D15" s="113">
        <v>5000</v>
      </c>
      <c r="E15" s="126" t="s">
        <v>1</v>
      </c>
      <c r="F15" s="113" t="str">
        <f t="shared" si="0"/>
        <v/>
      </c>
      <c r="G15" s="114">
        <v>411</v>
      </c>
      <c r="H15" s="113">
        <f t="shared" si="1"/>
        <v>12330</v>
      </c>
      <c r="I15" s="114">
        <v>3</v>
      </c>
      <c r="J15" s="113">
        <f t="shared" si="2"/>
        <v>1500</v>
      </c>
      <c r="K15" s="113">
        <f t="shared" si="3"/>
        <v>18830</v>
      </c>
      <c r="L15" s="113">
        <f t="shared" si="4"/>
        <v>22596</v>
      </c>
      <c r="M15" s="113">
        <v>3173412.4166666665</v>
      </c>
      <c r="N15">
        <v>6677</v>
      </c>
      <c r="O15" s="112">
        <f t="shared" si="5"/>
        <v>12500</v>
      </c>
      <c r="P15" s="112">
        <f t="shared" si="6"/>
        <v>15000</v>
      </c>
      <c r="Q15">
        <f t="shared" si="7"/>
        <v>0.47</v>
      </c>
    </row>
    <row r="16" spans="1:17" x14ac:dyDescent="0.25">
      <c r="A16" t="s">
        <v>15</v>
      </c>
      <c r="B16" t="s">
        <v>482</v>
      </c>
      <c r="C16" t="s">
        <v>469</v>
      </c>
      <c r="D16" s="113">
        <v>5000</v>
      </c>
      <c r="E16" s="126" t="s">
        <v>1</v>
      </c>
      <c r="F16" s="113" t="str">
        <f t="shared" si="0"/>
        <v/>
      </c>
      <c r="G16" s="114">
        <v>197</v>
      </c>
      <c r="H16" s="113">
        <f t="shared" si="1"/>
        <v>5910</v>
      </c>
      <c r="I16" s="114">
        <v>3</v>
      </c>
      <c r="J16" s="113">
        <f t="shared" si="2"/>
        <v>1500</v>
      </c>
      <c r="K16" s="113">
        <f t="shared" si="3"/>
        <v>12410</v>
      </c>
      <c r="L16" s="113">
        <f t="shared" si="4"/>
        <v>14892</v>
      </c>
      <c r="M16" s="113">
        <v>1694406.0833333333</v>
      </c>
      <c r="N16">
        <v>3370</v>
      </c>
      <c r="O16" s="112">
        <f t="shared" si="5"/>
        <v>11233</v>
      </c>
      <c r="P16" s="112">
        <f t="shared" si="6"/>
        <v>13480</v>
      </c>
      <c r="Q16">
        <f t="shared" si="7"/>
        <v>0.8</v>
      </c>
    </row>
    <row r="17" spans="1:17" x14ac:dyDescent="0.25">
      <c r="A17" t="s">
        <v>16</v>
      </c>
      <c r="B17" t="s">
        <v>482</v>
      </c>
      <c r="C17" t="s">
        <v>469</v>
      </c>
      <c r="D17" s="113">
        <v>5000</v>
      </c>
      <c r="E17" s="126" t="s">
        <v>1</v>
      </c>
      <c r="F17" s="113" t="str">
        <f t="shared" si="0"/>
        <v/>
      </c>
      <c r="G17" s="114">
        <v>731</v>
      </c>
      <c r="H17" s="113">
        <f t="shared" si="1"/>
        <v>21930</v>
      </c>
      <c r="I17" s="114">
        <v>4</v>
      </c>
      <c r="J17" s="113">
        <f t="shared" si="2"/>
        <v>2000</v>
      </c>
      <c r="K17" s="113">
        <f t="shared" si="3"/>
        <v>28930</v>
      </c>
      <c r="L17" s="113">
        <f t="shared" si="4"/>
        <v>34716</v>
      </c>
      <c r="M17" s="113">
        <v>3306338.0833333335</v>
      </c>
      <c r="N17">
        <v>5107</v>
      </c>
      <c r="O17" s="112">
        <f t="shared" si="5"/>
        <v>12500</v>
      </c>
      <c r="P17" s="112">
        <f t="shared" si="6"/>
        <v>15000</v>
      </c>
      <c r="Q17">
        <f t="shared" si="7"/>
        <v>0.45</v>
      </c>
    </row>
    <row r="18" spans="1:17" x14ac:dyDescent="0.25">
      <c r="A18" t="s">
        <v>17</v>
      </c>
      <c r="B18" t="s">
        <v>482</v>
      </c>
      <c r="C18" t="s">
        <v>469</v>
      </c>
      <c r="D18" s="113">
        <v>5000</v>
      </c>
      <c r="E18" s="126" t="s">
        <v>1</v>
      </c>
      <c r="F18" s="113" t="str">
        <f t="shared" si="0"/>
        <v/>
      </c>
      <c r="G18" s="114">
        <v>215</v>
      </c>
      <c r="H18" s="113">
        <f t="shared" si="1"/>
        <v>6450</v>
      </c>
      <c r="I18" s="114">
        <v>7</v>
      </c>
      <c r="J18" s="113">
        <f t="shared" si="2"/>
        <v>3500</v>
      </c>
      <c r="K18" s="113">
        <f t="shared" si="3"/>
        <v>14950</v>
      </c>
      <c r="L18" s="113">
        <f t="shared" si="4"/>
        <v>17940</v>
      </c>
      <c r="M18" s="113">
        <v>816936.66666666663</v>
      </c>
      <c r="N18">
        <v>3011</v>
      </c>
      <c r="O18" s="112">
        <f t="shared" si="5"/>
        <v>10037</v>
      </c>
      <c r="P18" s="112">
        <f t="shared" si="6"/>
        <v>12044</v>
      </c>
      <c r="Q18">
        <f t="shared" si="7"/>
        <v>1.47</v>
      </c>
    </row>
    <row r="19" spans="1:17" x14ac:dyDescent="0.25">
      <c r="A19" t="s">
        <v>18</v>
      </c>
      <c r="B19" t="s">
        <v>482</v>
      </c>
      <c r="C19" t="s">
        <v>469</v>
      </c>
      <c r="D19" s="113">
        <v>5000</v>
      </c>
      <c r="E19" s="126" t="s">
        <v>1</v>
      </c>
      <c r="F19" s="113" t="str">
        <f t="shared" si="0"/>
        <v/>
      </c>
      <c r="G19" s="114">
        <v>208</v>
      </c>
      <c r="H19" s="113">
        <f t="shared" si="1"/>
        <v>6240</v>
      </c>
      <c r="I19" s="114">
        <v>3</v>
      </c>
      <c r="J19" s="113">
        <f t="shared" si="2"/>
        <v>1500</v>
      </c>
      <c r="K19" s="113">
        <f t="shared" si="3"/>
        <v>12740</v>
      </c>
      <c r="L19" s="113">
        <f t="shared" si="4"/>
        <v>15288</v>
      </c>
      <c r="M19" s="113">
        <v>1851919.75</v>
      </c>
      <c r="N19">
        <v>3283</v>
      </c>
      <c r="O19" s="112">
        <f t="shared" si="5"/>
        <v>10943</v>
      </c>
      <c r="P19" s="112">
        <f t="shared" si="6"/>
        <v>13132</v>
      </c>
      <c r="Q19">
        <f t="shared" si="7"/>
        <v>0.71</v>
      </c>
    </row>
    <row r="20" spans="1:17" x14ac:dyDescent="0.25">
      <c r="A20" t="s">
        <v>19</v>
      </c>
      <c r="B20" t="s">
        <v>482</v>
      </c>
      <c r="C20" t="s">
        <v>469</v>
      </c>
      <c r="D20" s="113">
        <v>5000</v>
      </c>
      <c r="E20" s="126" t="s">
        <v>1</v>
      </c>
      <c r="F20" s="113" t="str">
        <f t="shared" si="0"/>
        <v/>
      </c>
      <c r="G20" s="114">
        <v>769</v>
      </c>
      <c r="H20" s="113">
        <f t="shared" si="1"/>
        <v>23070</v>
      </c>
      <c r="I20" s="114">
        <v>3</v>
      </c>
      <c r="J20" s="113">
        <f t="shared" si="2"/>
        <v>1500</v>
      </c>
      <c r="K20" s="113">
        <f t="shared" si="3"/>
        <v>29570</v>
      </c>
      <c r="L20" s="113">
        <f t="shared" si="4"/>
        <v>35484</v>
      </c>
      <c r="M20" s="113">
        <v>2017988.3333333333</v>
      </c>
      <c r="N20">
        <v>4585</v>
      </c>
      <c r="O20" s="112">
        <f t="shared" si="5"/>
        <v>12500</v>
      </c>
      <c r="P20" s="112">
        <f t="shared" si="6"/>
        <v>15000</v>
      </c>
      <c r="Q20">
        <f t="shared" si="7"/>
        <v>0.74</v>
      </c>
    </row>
    <row r="21" spans="1:17" x14ac:dyDescent="0.25">
      <c r="A21" t="s">
        <v>20</v>
      </c>
      <c r="B21" t="s">
        <v>482</v>
      </c>
      <c r="C21" t="s">
        <v>469</v>
      </c>
      <c r="D21" s="113">
        <v>5000</v>
      </c>
      <c r="E21" s="126" t="s">
        <v>1</v>
      </c>
      <c r="F21" s="113" t="str">
        <f t="shared" si="0"/>
        <v/>
      </c>
      <c r="G21" s="114">
        <v>50</v>
      </c>
      <c r="H21" s="113">
        <f t="shared" si="1"/>
        <v>1500</v>
      </c>
      <c r="I21" s="114">
        <v>3</v>
      </c>
      <c r="J21" s="113">
        <f t="shared" si="2"/>
        <v>1500</v>
      </c>
      <c r="K21" s="113">
        <f t="shared" si="3"/>
        <v>8000</v>
      </c>
      <c r="L21" s="113">
        <f t="shared" si="4"/>
        <v>9600</v>
      </c>
      <c r="M21" s="113">
        <v>630174.16666666663</v>
      </c>
      <c r="N21">
        <v>1365</v>
      </c>
      <c r="O21" s="112">
        <f t="shared" si="5"/>
        <v>4550</v>
      </c>
      <c r="P21" s="112">
        <f t="shared" si="6"/>
        <v>5460</v>
      </c>
      <c r="Q21">
        <f t="shared" si="7"/>
        <v>0.87</v>
      </c>
    </row>
    <row r="22" spans="1:17" x14ac:dyDescent="0.25">
      <c r="A22" t="s">
        <v>21</v>
      </c>
      <c r="B22" t="s">
        <v>482</v>
      </c>
      <c r="C22" t="s">
        <v>469</v>
      </c>
      <c r="D22" s="113">
        <v>5000</v>
      </c>
      <c r="E22" s="126" t="s">
        <v>1</v>
      </c>
      <c r="F22" s="113" t="str">
        <f t="shared" si="0"/>
        <v/>
      </c>
      <c r="G22" s="114">
        <v>230</v>
      </c>
      <c r="H22" s="113">
        <f t="shared" si="1"/>
        <v>6900</v>
      </c>
      <c r="I22" s="114">
        <v>4</v>
      </c>
      <c r="J22" s="113">
        <f t="shared" si="2"/>
        <v>2000</v>
      </c>
      <c r="K22" s="113">
        <f t="shared" si="3"/>
        <v>13900</v>
      </c>
      <c r="L22" s="113">
        <f t="shared" si="4"/>
        <v>16680</v>
      </c>
      <c r="M22" s="113">
        <v>2038298.5833333333</v>
      </c>
      <c r="N22">
        <v>4134</v>
      </c>
      <c r="O22" s="112">
        <f t="shared" si="5"/>
        <v>12500</v>
      </c>
      <c r="P22" s="112">
        <f t="shared" si="6"/>
        <v>15000</v>
      </c>
      <c r="Q22">
        <f t="shared" si="7"/>
        <v>0.74</v>
      </c>
    </row>
    <row r="23" spans="1:17" x14ac:dyDescent="0.25">
      <c r="A23" t="s">
        <v>22</v>
      </c>
      <c r="B23" t="s">
        <v>482</v>
      </c>
      <c r="C23" t="s">
        <v>469</v>
      </c>
      <c r="D23" s="113">
        <v>5000</v>
      </c>
      <c r="E23" s="126" t="s">
        <v>1</v>
      </c>
      <c r="F23" s="113" t="str">
        <f t="shared" si="0"/>
        <v/>
      </c>
      <c r="G23" s="114">
        <v>74</v>
      </c>
      <c r="H23" s="113">
        <f t="shared" si="1"/>
        <v>2220</v>
      </c>
      <c r="I23" s="114">
        <v>3</v>
      </c>
      <c r="J23" s="113">
        <f t="shared" si="2"/>
        <v>1500</v>
      </c>
      <c r="K23" s="113">
        <f t="shared" si="3"/>
        <v>8720</v>
      </c>
      <c r="L23" s="113">
        <f t="shared" si="4"/>
        <v>10464</v>
      </c>
      <c r="M23" s="113">
        <v>1160713.8333333333</v>
      </c>
      <c r="N23">
        <v>2227</v>
      </c>
      <c r="O23" s="112">
        <f t="shared" si="5"/>
        <v>7423</v>
      </c>
      <c r="P23" s="112">
        <f t="shared" si="6"/>
        <v>8908</v>
      </c>
      <c r="Q23">
        <f t="shared" si="7"/>
        <v>0.77</v>
      </c>
    </row>
    <row r="24" spans="1:17" x14ac:dyDescent="0.25">
      <c r="A24" t="s">
        <v>23</v>
      </c>
      <c r="B24" t="s">
        <v>482</v>
      </c>
      <c r="C24" t="s">
        <v>469</v>
      </c>
      <c r="D24" s="113">
        <v>5000</v>
      </c>
      <c r="E24" s="126" t="s">
        <v>1</v>
      </c>
      <c r="F24" s="113" t="str">
        <f t="shared" si="0"/>
        <v/>
      </c>
      <c r="G24" s="114">
        <v>344</v>
      </c>
      <c r="H24" s="113">
        <f t="shared" si="1"/>
        <v>10320</v>
      </c>
      <c r="I24" s="114">
        <v>5</v>
      </c>
      <c r="J24" s="113">
        <f t="shared" si="2"/>
        <v>2500</v>
      </c>
      <c r="K24" s="113">
        <f t="shared" si="3"/>
        <v>17820</v>
      </c>
      <c r="L24" s="113">
        <f t="shared" si="4"/>
        <v>21384</v>
      </c>
      <c r="M24" s="113">
        <v>1558845.4166666667</v>
      </c>
      <c r="N24">
        <v>3123</v>
      </c>
      <c r="O24" s="112">
        <f t="shared" si="5"/>
        <v>10410</v>
      </c>
      <c r="P24" s="112">
        <f t="shared" si="6"/>
        <v>12492</v>
      </c>
      <c r="Q24">
        <f t="shared" si="7"/>
        <v>0.8</v>
      </c>
    </row>
    <row r="25" spans="1:17" x14ac:dyDescent="0.25">
      <c r="A25" t="s">
        <v>24</v>
      </c>
      <c r="B25" t="s">
        <v>482</v>
      </c>
      <c r="C25" t="s">
        <v>469</v>
      </c>
      <c r="D25" s="113">
        <v>5000</v>
      </c>
      <c r="E25" s="126" t="s">
        <v>1</v>
      </c>
      <c r="F25" s="113" t="str">
        <f t="shared" si="0"/>
        <v/>
      </c>
      <c r="G25" s="114">
        <v>40</v>
      </c>
      <c r="H25" s="113">
        <f t="shared" si="1"/>
        <v>1200</v>
      </c>
      <c r="I25" s="114">
        <v>3</v>
      </c>
      <c r="J25" s="113">
        <f t="shared" si="2"/>
        <v>1500</v>
      </c>
      <c r="K25" s="113">
        <f t="shared" si="3"/>
        <v>7700</v>
      </c>
      <c r="L25" s="113">
        <f t="shared" si="4"/>
        <v>9240</v>
      </c>
      <c r="M25" s="113">
        <v>1223480.6666666667</v>
      </c>
      <c r="N25">
        <v>1895</v>
      </c>
      <c r="O25" s="112">
        <f t="shared" si="5"/>
        <v>6317</v>
      </c>
      <c r="P25" s="112">
        <f t="shared" si="6"/>
        <v>7580</v>
      </c>
      <c r="Q25">
        <f t="shared" si="7"/>
        <v>0.62</v>
      </c>
    </row>
    <row r="26" spans="1:17" x14ac:dyDescent="0.25">
      <c r="A26" t="s">
        <v>25</v>
      </c>
      <c r="B26" t="s">
        <v>482</v>
      </c>
      <c r="C26" t="s">
        <v>469</v>
      </c>
      <c r="D26" s="113">
        <v>5000</v>
      </c>
      <c r="E26" s="126" t="s">
        <v>1</v>
      </c>
      <c r="F26" s="113" t="str">
        <f t="shared" si="0"/>
        <v/>
      </c>
      <c r="G26" s="114">
        <v>439</v>
      </c>
      <c r="H26" s="113">
        <f t="shared" si="1"/>
        <v>13170</v>
      </c>
      <c r="I26" s="114">
        <v>3</v>
      </c>
      <c r="J26" s="113">
        <f t="shared" si="2"/>
        <v>1500</v>
      </c>
      <c r="K26" s="113">
        <f t="shared" si="3"/>
        <v>19670</v>
      </c>
      <c r="L26" s="113">
        <f t="shared" si="4"/>
        <v>23604</v>
      </c>
      <c r="M26" s="113">
        <v>2066402.6666666667</v>
      </c>
      <c r="N26">
        <v>4584</v>
      </c>
      <c r="O26" s="112">
        <f t="shared" si="5"/>
        <v>12500</v>
      </c>
      <c r="P26" s="112">
        <f t="shared" si="6"/>
        <v>15000</v>
      </c>
      <c r="Q26">
        <f t="shared" si="7"/>
        <v>0.73</v>
      </c>
    </row>
    <row r="27" spans="1:17" x14ac:dyDescent="0.25">
      <c r="A27" t="s">
        <v>288</v>
      </c>
      <c r="B27" t="s">
        <v>483</v>
      </c>
      <c r="C27" t="s">
        <v>469</v>
      </c>
      <c r="D27" s="113">
        <v>50000</v>
      </c>
      <c r="E27" s="126" t="s">
        <v>1</v>
      </c>
      <c r="F27" s="113" t="str">
        <f t="shared" si="0"/>
        <v/>
      </c>
      <c r="G27" s="114">
        <v>0</v>
      </c>
      <c r="H27" s="113">
        <f t="shared" si="1"/>
        <v>0</v>
      </c>
      <c r="I27" s="114">
        <v>5</v>
      </c>
      <c r="J27" s="113">
        <f t="shared" si="2"/>
        <v>2500</v>
      </c>
      <c r="K27" s="113">
        <f t="shared" si="3"/>
        <v>52500</v>
      </c>
      <c r="L27" s="113">
        <f t="shared" si="4"/>
        <v>63000</v>
      </c>
      <c r="M27" s="113">
        <v>1158333.3333333333</v>
      </c>
      <c r="O27" s="112">
        <f t="shared" si="5"/>
        <v>52500</v>
      </c>
      <c r="P27" s="112">
        <f t="shared" si="6"/>
        <v>63000</v>
      </c>
      <c r="Q27">
        <f t="shared" si="7"/>
        <v>5.44</v>
      </c>
    </row>
    <row r="28" spans="1:17" x14ac:dyDescent="0.25">
      <c r="A28" t="s">
        <v>26</v>
      </c>
      <c r="B28" t="s">
        <v>482</v>
      </c>
      <c r="C28" t="s">
        <v>470</v>
      </c>
      <c r="D28" s="113">
        <v>5000</v>
      </c>
      <c r="E28" s="126" t="s">
        <v>1</v>
      </c>
      <c r="F28" s="113" t="str">
        <f t="shared" si="0"/>
        <v/>
      </c>
      <c r="G28" s="114">
        <v>221</v>
      </c>
      <c r="H28" s="113">
        <f t="shared" si="1"/>
        <v>6630</v>
      </c>
      <c r="I28" s="114">
        <v>4</v>
      </c>
      <c r="J28" s="113">
        <f t="shared" si="2"/>
        <v>2000</v>
      </c>
      <c r="K28" s="113">
        <f t="shared" si="3"/>
        <v>13630</v>
      </c>
      <c r="L28" s="113">
        <f t="shared" si="4"/>
        <v>16356</v>
      </c>
      <c r="M28" s="113">
        <v>2178739.4166666665</v>
      </c>
      <c r="N28">
        <v>3376</v>
      </c>
      <c r="O28" s="112">
        <f t="shared" si="5"/>
        <v>11253</v>
      </c>
      <c r="P28" s="112">
        <f t="shared" si="6"/>
        <v>13504</v>
      </c>
      <c r="Q28">
        <f t="shared" si="7"/>
        <v>0.62</v>
      </c>
    </row>
    <row r="29" spans="1:17" x14ac:dyDescent="0.25">
      <c r="A29" t="s">
        <v>27</v>
      </c>
      <c r="B29" t="s">
        <v>485</v>
      </c>
      <c r="C29" t="s">
        <v>470</v>
      </c>
      <c r="D29" s="113">
        <v>130000</v>
      </c>
      <c r="E29" s="125">
        <v>82</v>
      </c>
      <c r="F29" s="113">
        <f t="shared" si="0"/>
        <v>82000</v>
      </c>
      <c r="G29" s="114">
        <v>81</v>
      </c>
      <c r="H29" s="113">
        <f t="shared" si="1"/>
        <v>2430</v>
      </c>
      <c r="I29" s="114">
        <v>8</v>
      </c>
      <c r="J29" s="113">
        <f t="shared" si="2"/>
        <v>4000</v>
      </c>
      <c r="K29" s="113">
        <f t="shared" si="3"/>
        <v>218430</v>
      </c>
      <c r="L29" s="113">
        <f t="shared" si="4"/>
        <v>262116</v>
      </c>
      <c r="M29" s="113">
        <v>13184613.916666666</v>
      </c>
      <c r="N29">
        <v>3392</v>
      </c>
      <c r="O29" s="112">
        <f t="shared" si="5"/>
        <v>163973</v>
      </c>
      <c r="P29" s="112">
        <f t="shared" si="6"/>
        <v>196768</v>
      </c>
      <c r="Q29">
        <f t="shared" si="7"/>
        <v>1.49</v>
      </c>
    </row>
    <row r="30" spans="1:17" x14ac:dyDescent="0.25">
      <c r="A30" t="s">
        <v>28</v>
      </c>
      <c r="B30" t="s">
        <v>482</v>
      </c>
      <c r="C30" t="s">
        <v>470</v>
      </c>
      <c r="D30" s="113">
        <v>5000</v>
      </c>
      <c r="E30" s="126" t="s">
        <v>1</v>
      </c>
      <c r="F30" s="113" t="str">
        <f t="shared" si="0"/>
        <v/>
      </c>
      <c r="G30" s="114">
        <v>205</v>
      </c>
      <c r="H30" s="113">
        <f t="shared" si="1"/>
        <v>6150</v>
      </c>
      <c r="I30" s="114">
        <v>3</v>
      </c>
      <c r="J30" s="113">
        <f t="shared" si="2"/>
        <v>1500</v>
      </c>
      <c r="K30" s="113">
        <f t="shared" si="3"/>
        <v>12650</v>
      </c>
      <c r="L30" s="113">
        <f t="shared" si="4"/>
        <v>15180</v>
      </c>
      <c r="M30" s="113">
        <v>1691597.25</v>
      </c>
      <c r="N30">
        <v>3392</v>
      </c>
      <c r="O30" s="112">
        <f t="shared" si="5"/>
        <v>11307</v>
      </c>
      <c r="P30" s="112">
        <f t="shared" si="6"/>
        <v>13568</v>
      </c>
      <c r="Q30">
        <f t="shared" si="7"/>
        <v>0.8</v>
      </c>
    </row>
    <row r="31" spans="1:17" x14ac:dyDescent="0.25">
      <c r="A31" t="s">
        <v>29</v>
      </c>
      <c r="B31" t="s">
        <v>482</v>
      </c>
      <c r="C31" t="s">
        <v>470</v>
      </c>
      <c r="D31" s="113">
        <v>5000</v>
      </c>
      <c r="E31" s="126" t="s">
        <v>1</v>
      </c>
      <c r="F31" s="113" t="str">
        <f t="shared" si="0"/>
        <v/>
      </c>
      <c r="G31" s="114">
        <v>394</v>
      </c>
      <c r="H31" s="113">
        <f t="shared" si="1"/>
        <v>11820</v>
      </c>
      <c r="I31" s="114">
        <v>3</v>
      </c>
      <c r="J31" s="113">
        <f t="shared" si="2"/>
        <v>1500</v>
      </c>
      <c r="K31" s="113">
        <f t="shared" si="3"/>
        <v>18320</v>
      </c>
      <c r="L31" s="113">
        <f t="shared" si="4"/>
        <v>21984</v>
      </c>
      <c r="M31" s="113">
        <v>2091990</v>
      </c>
      <c r="N31">
        <v>4456</v>
      </c>
      <c r="O31" s="112">
        <f t="shared" si="5"/>
        <v>12500</v>
      </c>
      <c r="P31" s="112">
        <f t="shared" si="6"/>
        <v>15000</v>
      </c>
      <c r="Q31">
        <f t="shared" si="7"/>
        <v>0.72</v>
      </c>
    </row>
    <row r="32" spans="1:17" x14ac:dyDescent="0.25">
      <c r="A32" t="s">
        <v>30</v>
      </c>
      <c r="B32" t="s">
        <v>482</v>
      </c>
      <c r="C32" t="s">
        <v>470</v>
      </c>
      <c r="D32" s="113">
        <v>5000</v>
      </c>
      <c r="E32" s="126" t="s">
        <v>1</v>
      </c>
      <c r="F32" s="113" t="str">
        <f t="shared" si="0"/>
        <v/>
      </c>
      <c r="G32" s="114">
        <v>186</v>
      </c>
      <c r="H32" s="113">
        <f t="shared" si="1"/>
        <v>5580</v>
      </c>
      <c r="I32" s="114">
        <v>3</v>
      </c>
      <c r="J32" s="113">
        <f t="shared" si="2"/>
        <v>1500</v>
      </c>
      <c r="K32" s="113">
        <f t="shared" si="3"/>
        <v>12080</v>
      </c>
      <c r="L32" s="113">
        <f t="shared" si="4"/>
        <v>14496</v>
      </c>
      <c r="M32" s="113">
        <v>1467014.5833333333</v>
      </c>
      <c r="N32">
        <v>3209</v>
      </c>
      <c r="O32" s="112">
        <f t="shared" si="5"/>
        <v>10697</v>
      </c>
      <c r="P32" s="112">
        <f t="shared" si="6"/>
        <v>12836</v>
      </c>
      <c r="Q32">
        <f t="shared" si="7"/>
        <v>0.87</v>
      </c>
    </row>
    <row r="33" spans="1:17" x14ac:dyDescent="0.25">
      <c r="A33" t="s">
        <v>31</v>
      </c>
      <c r="B33" t="s">
        <v>482</v>
      </c>
      <c r="C33" t="s">
        <v>470</v>
      </c>
      <c r="D33" s="113">
        <v>5000</v>
      </c>
      <c r="E33" s="126" t="s">
        <v>1</v>
      </c>
      <c r="F33" s="113" t="str">
        <f t="shared" si="0"/>
        <v/>
      </c>
      <c r="G33" s="114">
        <v>427</v>
      </c>
      <c r="H33" s="113">
        <f t="shared" si="1"/>
        <v>12810</v>
      </c>
      <c r="I33" s="114">
        <v>4</v>
      </c>
      <c r="J33" s="113">
        <f t="shared" si="2"/>
        <v>2000</v>
      </c>
      <c r="K33" s="113">
        <f t="shared" si="3"/>
        <v>19810</v>
      </c>
      <c r="L33" s="113">
        <f t="shared" si="4"/>
        <v>23772</v>
      </c>
      <c r="M33" s="113">
        <v>3002123.5</v>
      </c>
      <c r="N33">
        <v>6940</v>
      </c>
      <c r="O33" s="112">
        <f t="shared" si="5"/>
        <v>12500</v>
      </c>
      <c r="P33" s="112">
        <f t="shared" si="6"/>
        <v>15000</v>
      </c>
      <c r="Q33">
        <f t="shared" si="7"/>
        <v>0.5</v>
      </c>
    </row>
    <row r="34" spans="1:17" x14ac:dyDescent="0.25">
      <c r="A34" t="s">
        <v>32</v>
      </c>
      <c r="B34" t="s">
        <v>482</v>
      </c>
      <c r="C34" t="s">
        <v>470</v>
      </c>
      <c r="D34" s="113">
        <v>5000</v>
      </c>
      <c r="E34" s="126" t="s">
        <v>1</v>
      </c>
      <c r="F34" s="113" t="str">
        <f t="shared" si="0"/>
        <v/>
      </c>
      <c r="G34" s="114">
        <v>215</v>
      </c>
      <c r="H34" s="113">
        <f t="shared" si="1"/>
        <v>6450</v>
      </c>
      <c r="I34" s="114">
        <v>3</v>
      </c>
      <c r="J34" s="113">
        <f t="shared" si="2"/>
        <v>1500</v>
      </c>
      <c r="K34" s="113">
        <f t="shared" si="3"/>
        <v>12950</v>
      </c>
      <c r="L34" s="113">
        <f t="shared" si="4"/>
        <v>15540</v>
      </c>
      <c r="M34" s="113">
        <v>1685987.5</v>
      </c>
      <c r="N34">
        <v>3661</v>
      </c>
      <c r="O34" s="112">
        <f t="shared" si="5"/>
        <v>12203</v>
      </c>
      <c r="P34" s="112">
        <f t="shared" si="6"/>
        <v>14644</v>
      </c>
      <c r="Q34">
        <f t="shared" si="7"/>
        <v>0.87</v>
      </c>
    </row>
    <row r="35" spans="1:17" x14ac:dyDescent="0.25">
      <c r="A35" t="s">
        <v>33</v>
      </c>
      <c r="B35" t="s">
        <v>482</v>
      </c>
      <c r="C35" t="s">
        <v>470</v>
      </c>
      <c r="D35" s="113">
        <v>5000</v>
      </c>
      <c r="E35" s="126" t="s">
        <v>1</v>
      </c>
      <c r="F35" s="113" t="str">
        <f t="shared" si="0"/>
        <v/>
      </c>
      <c r="G35" s="114">
        <v>100</v>
      </c>
      <c r="H35" s="113">
        <f t="shared" si="1"/>
        <v>3000</v>
      </c>
      <c r="I35" s="114">
        <v>3</v>
      </c>
      <c r="J35" s="113">
        <f t="shared" si="2"/>
        <v>1500</v>
      </c>
      <c r="K35" s="113">
        <f t="shared" si="3"/>
        <v>9500</v>
      </c>
      <c r="L35" s="113">
        <f t="shared" si="4"/>
        <v>11400</v>
      </c>
      <c r="M35" s="113">
        <v>968995.75</v>
      </c>
      <c r="N35">
        <v>1930</v>
      </c>
      <c r="O35" s="112">
        <f t="shared" si="5"/>
        <v>6433</v>
      </c>
      <c r="P35" s="112">
        <f t="shared" si="6"/>
        <v>7720</v>
      </c>
      <c r="Q35">
        <f t="shared" si="7"/>
        <v>0.8</v>
      </c>
    </row>
    <row r="36" spans="1:17" x14ac:dyDescent="0.25">
      <c r="A36" t="s">
        <v>34</v>
      </c>
      <c r="B36" t="s">
        <v>482</v>
      </c>
      <c r="C36" t="s">
        <v>470</v>
      </c>
      <c r="D36" s="113">
        <v>5000</v>
      </c>
      <c r="E36" s="126" t="s">
        <v>1</v>
      </c>
      <c r="F36" s="113" t="str">
        <f t="shared" si="0"/>
        <v/>
      </c>
      <c r="G36" s="114">
        <v>376</v>
      </c>
      <c r="H36" s="113">
        <f t="shared" si="1"/>
        <v>11280</v>
      </c>
      <c r="I36" s="114">
        <v>5</v>
      </c>
      <c r="J36" s="113">
        <f t="shared" si="2"/>
        <v>2500</v>
      </c>
      <c r="K36" s="113">
        <f t="shared" si="3"/>
        <v>18780</v>
      </c>
      <c r="L36" s="113">
        <f t="shared" si="4"/>
        <v>22536</v>
      </c>
      <c r="M36" s="113">
        <v>2694963</v>
      </c>
      <c r="N36">
        <v>4518</v>
      </c>
      <c r="O36" s="112">
        <f t="shared" si="5"/>
        <v>12500</v>
      </c>
      <c r="P36" s="112">
        <f t="shared" si="6"/>
        <v>15000</v>
      </c>
      <c r="Q36">
        <f t="shared" si="7"/>
        <v>0.56000000000000005</v>
      </c>
    </row>
    <row r="37" spans="1:17" x14ac:dyDescent="0.25">
      <c r="A37" t="s">
        <v>35</v>
      </c>
      <c r="B37" t="s">
        <v>485</v>
      </c>
      <c r="C37" t="s">
        <v>470</v>
      </c>
      <c r="D37" s="113">
        <v>130000</v>
      </c>
      <c r="E37" s="125">
        <v>138</v>
      </c>
      <c r="F37" s="113">
        <f t="shared" si="0"/>
        <v>138000</v>
      </c>
      <c r="G37" s="114">
        <v>2206</v>
      </c>
      <c r="H37" s="113">
        <f t="shared" si="1"/>
        <v>66180</v>
      </c>
      <c r="I37" s="114">
        <v>16</v>
      </c>
      <c r="J37" s="113">
        <f t="shared" si="2"/>
        <v>8000</v>
      </c>
      <c r="K37" s="113">
        <f t="shared" si="3"/>
        <v>342180</v>
      </c>
      <c r="L37" s="113">
        <f t="shared" si="4"/>
        <v>410616</v>
      </c>
      <c r="M37" s="113">
        <v>26250958.25</v>
      </c>
      <c r="N37">
        <v>13701</v>
      </c>
      <c r="O37" s="112">
        <f t="shared" si="5"/>
        <v>258337</v>
      </c>
      <c r="P37" s="112">
        <f t="shared" si="6"/>
        <v>310004</v>
      </c>
      <c r="Q37">
        <f t="shared" si="7"/>
        <v>1.18</v>
      </c>
    </row>
    <row r="38" spans="1:17" x14ac:dyDescent="0.25">
      <c r="A38" t="s">
        <v>36</v>
      </c>
      <c r="B38" t="s">
        <v>482</v>
      </c>
      <c r="C38" t="s">
        <v>470</v>
      </c>
      <c r="D38" s="113">
        <v>5000</v>
      </c>
      <c r="E38" s="126" t="s">
        <v>1</v>
      </c>
      <c r="F38" s="113" t="str">
        <f t="shared" si="0"/>
        <v/>
      </c>
      <c r="G38" s="114">
        <v>142</v>
      </c>
      <c r="H38" s="113">
        <f t="shared" si="1"/>
        <v>4260</v>
      </c>
      <c r="I38" s="114">
        <v>3</v>
      </c>
      <c r="J38" s="113">
        <f t="shared" si="2"/>
        <v>1500</v>
      </c>
      <c r="K38" s="113">
        <f t="shared" si="3"/>
        <v>10760</v>
      </c>
      <c r="L38" s="113">
        <f t="shared" si="4"/>
        <v>12912</v>
      </c>
      <c r="M38" s="113">
        <v>728678.58333333337</v>
      </c>
      <c r="N38">
        <v>1525</v>
      </c>
      <c r="O38" s="112">
        <f t="shared" si="5"/>
        <v>5083</v>
      </c>
      <c r="P38" s="112">
        <f t="shared" si="6"/>
        <v>6100</v>
      </c>
      <c r="Q38">
        <f t="shared" si="7"/>
        <v>0.84</v>
      </c>
    </row>
    <row r="39" spans="1:17" x14ac:dyDescent="0.25">
      <c r="A39" t="s">
        <v>37</v>
      </c>
      <c r="B39" t="s">
        <v>482</v>
      </c>
      <c r="C39" t="s">
        <v>470</v>
      </c>
      <c r="D39" s="113">
        <v>5000</v>
      </c>
      <c r="E39" s="126" t="s">
        <v>1</v>
      </c>
      <c r="F39" s="113" t="str">
        <f t="shared" si="0"/>
        <v/>
      </c>
      <c r="G39" s="114">
        <v>152</v>
      </c>
      <c r="H39" s="113">
        <f t="shared" si="1"/>
        <v>4560</v>
      </c>
      <c r="I39" s="114">
        <v>3</v>
      </c>
      <c r="J39" s="113">
        <f t="shared" si="2"/>
        <v>1500</v>
      </c>
      <c r="K39" s="113">
        <f t="shared" si="3"/>
        <v>11060</v>
      </c>
      <c r="L39" s="113">
        <f t="shared" si="4"/>
        <v>13272</v>
      </c>
      <c r="M39" s="113">
        <v>951992.5</v>
      </c>
      <c r="N39">
        <v>1572</v>
      </c>
      <c r="O39" s="112">
        <f t="shared" si="5"/>
        <v>5240</v>
      </c>
      <c r="P39" s="112">
        <f t="shared" si="6"/>
        <v>6288</v>
      </c>
      <c r="Q39">
        <f t="shared" si="7"/>
        <v>0.66</v>
      </c>
    </row>
    <row r="40" spans="1:17" x14ac:dyDescent="0.25">
      <c r="A40" t="s">
        <v>38</v>
      </c>
      <c r="B40" t="s">
        <v>482</v>
      </c>
      <c r="C40" t="s">
        <v>470</v>
      </c>
      <c r="D40" s="113">
        <v>5000</v>
      </c>
      <c r="E40" s="126" t="s">
        <v>1</v>
      </c>
      <c r="F40" s="113" t="str">
        <f t="shared" si="0"/>
        <v/>
      </c>
      <c r="G40" s="114">
        <v>315</v>
      </c>
      <c r="H40" s="113">
        <f t="shared" si="1"/>
        <v>9450</v>
      </c>
      <c r="I40" s="114">
        <v>5</v>
      </c>
      <c r="J40" s="113">
        <f t="shared" si="2"/>
        <v>2500</v>
      </c>
      <c r="K40" s="113">
        <f t="shared" si="3"/>
        <v>16950</v>
      </c>
      <c r="L40" s="113">
        <f t="shared" si="4"/>
        <v>20340</v>
      </c>
      <c r="M40" s="113">
        <v>2298498</v>
      </c>
      <c r="N40">
        <v>4918</v>
      </c>
      <c r="O40" s="112">
        <f t="shared" si="5"/>
        <v>12500</v>
      </c>
      <c r="P40" s="112">
        <f t="shared" si="6"/>
        <v>15000</v>
      </c>
      <c r="Q40">
        <f t="shared" si="7"/>
        <v>0.65</v>
      </c>
    </row>
    <row r="41" spans="1:17" x14ac:dyDescent="0.25">
      <c r="A41" t="s">
        <v>39</v>
      </c>
      <c r="B41" t="s">
        <v>485</v>
      </c>
      <c r="C41" t="s">
        <v>470</v>
      </c>
      <c r="D41" s="113">
        <v>130000</v>
      </c>
      <c r="E41" s="125">
        <v>301</v>
      </c>
      <c r="F41" s="113">
        <f t="shared" si="0"/>
        <v>301000</v>
      </c>
      <c r="G41" s="114">
        <v>2699</v>
      </c>
      <c r="H41" s="113">
        <f t="shared" si="1"/>
        <v>80970</v>
      </c>
      <c r="I41" s="114">
        <v>15</v>
      </c>
      <c r="J41" s="113">
        <f t="shared" si="2"/>
        <v>7500</v>
      </c>
      <c r="K41" s="113">
        <f t="shared" si="3"/>
        <v>519470</v>
      </c>
      <c r="L41" s="113">
        <f t="shared" si="4"/>
        <v>623364</v>
      </c>
      <c r="M41" s="113">
        <v>56435845</v>
      </c>
      <c r="N41">
        <v>26130</v>
      </c>
      <c r="O41" s="112">
        <f t="shared" si="5"/>
        <v>437666</v>
      </c>
      <c r="P41" s="112">
        <f t="shared" si="6"/>
        <v>525200</v>
      </c>
      <c r="Q41">
        <f t="shared" si="7"/>
        <v>0.93</v>
      </c>
    </row>
    <row r="42" spans="1:17" x14ac:dyDescent="0.25">
      <c r="A42" t="s">
        <v>40</v>
      </c>
      <c r="B42" t="s">
        <v>482</v>
      </c>
      <c r="C42" t="s">
        <v>470</v>
      </c>
      <c r="D42" s="113">
        <v>5000</v>
      </c>
      <c r="E42" s="126" t="s">
        <v>1</v>
      </c>
      <c r="F42" s="113" t="str">
        <f t="shared" si="0"/>
        <v/>
      </c>
      <c r="G42" s="114">
        <v>270</v>
      </c>
      <c r="H42" s="113">
        <f t="shared" si="1"/>
        <v>8100</v>
      </c>
      <c r="I42" s="114">
        <v>4</v>
      </c>
      <c r="J42" s="113">
        <f t="shared" si="2"/>
        <v>2000</v>
      </c>
      <c r="K42" s="113">
        <f t="shared" si="3"/>
        <v>15100</v>
      </c>
      <c r="L42" s="113">
        <f t="shared" si="4"/>
        <v>18120</v>
      </c>
      <c r="M42" s="113">
        <v>1716526.75</v>
      </c>
      <c r="N42">
        <v>3441</v>
      </c>
      <c r="O42" s="112">
        <f t="shared" si="5"/>
        <v>11470</v>
      </c>
      <c r="P42" s="112">
        <f t="shared" si="6"/>
        <v>13764</v>
      </c>
      <c r="Q42">
        <f t="shared" si="7"/>
        <v>0.8</v>
      </c>
    </row>
    <row r="43" spans="1:17" x14ac:dyDescent="0.25">
      <c r="A43" t="s">
        <v>41</v>
      </c>
      <c r="B43" t="s">
        <v>482</v>
      </c>
      <c r="C43" t="s">
        <v>470</v>
      </c>
      <c r="D43" s="113">
        <v>5000</v>
      </c>
      <c r="E43" s="126" t="s">
        <v>1</v>
      </c>
      <c r="F43" s="113" t="str">
        <f t="shared" si="0"/>
        <v/>
      </c>
      <c r="G43" s="114">
        <v>158</v>
      </c>
      <c r="H43" s="113">
        <f t="shared" si="1"/>
        <v>4740</v>
      </c>
      <c r="I43" s="114">
        <v>4</v>
      </c>
      <c r="J43" s="113">
        <f t="shared" si="2"/>
        <v>2000</v>
      </c>
      <c r="K43" s="113">
        <f t="shared" si="3"/>
        <v>11740</v>
      </c>
      <c r="L43" s="113">
        <f t="shared" si="4"/>
        <v>14088</v>
      </c>
      <c r="M43" s="113">
        <v>1407427.25</v>
      </c>
      <c r="N43">
        <v>2708</v>
      </c>
      <c r="O43" s="112">
        <f t="shared" si="5"/>
        <v>9027</v>
      </c>
      <c r="P43" s="112">
        <f t="shared" si="6"/>
        <v>10832</v>
      </c>
      <c r="Q43">
        <f t="shared" si="7"/>
        <v>0.77</v>
      </c>
    </row>
    <row r="44" spans="1:17" x14ac:dyDescent="0.25">
      <c r="A44" t="s">
        <v>42</v>
      </c>
      <c r="B44" t="s">
        <v>482</v>
      </c>
      <c r="C44" t="s">
        <v>470</v>
      </c>
      <c r="D44" s="113">
        <v>5000</v>
      </c>
      <c r="E44" s="126" t="s">
        <v>1</v>
      </c>
      <c r="F44" s="113" t="str">
        <f t="shared" si="0"/>
        <v/>
      </c>
      <c r="G44" s="114">
        <v>155</v>
      </c>
      <c r="H44" s="113">
        <f t="shared" si="1"/>
        <v>4650</v>
      </c>
      <c r="I44" s="114">
        <v>3</v>
      </c>
      <c r="J44" s="113">
        <f t="shared" si="2"/>
        <v>1500</v>
      </c>
      <c r="K44" s="113">
        <f t="shared" si="3"/>
        <v>11150</v>
      </c>
      <c r="L44" s="113">
        <f t="shared" si="4"/>
        <v>13380</v>
      </c>
      <c r="M44" s="113">
        <v>1619693.75</v>
      </c>
      <c r="N44">
        <v>3345</v>
      </c>
      <c r="O44" s="112">
        <f t="shared" si="5"/>
        <v>11150</v>
      </c>
      <c r="P44" s="112">
        <f t="shared" si="6"/>
        <v>13380</v>
      </c>
      <c r="Q44">
        <f t="shared" si="7"/>
        <v>0.83</v>
      </c>
    </row>
    <row r="45" spans="1:17" x14ac:dyDescent="0.25">
      <c r="A45" t="s">
        <v>43</v>
      </c>
      <c r="B45" t="s">
        <v>482</v>
      </c>
      <c r="C45" t="s">
        <v>470</v>
      </c>
      <c r="D45" s="113">
        <v>5000</v>
      </c>
      <c r="E45" s="126" t="s">
        <v>1</v>
      </c>
      <c r="F45" s="113" t="str">
        <f t="shared" si="0"/>
        <v/>
      </c>
      <c r="G45" s="114">
        <v>203</v>
      </c>
      <c r="H45" s="113">
        <f t="shared" si="1"/>
        <v>6090</v>
      </c>
      <c r="I45" s="114">
        <v>3</v>
      </c>
      <c r="J45" s="113">
        <f t="shared" si="2"/>
        <v>1500</v>
      </c>
      <c r="K45" s="113">
        <f t="shared" si="3"/>
        <v>12590</v>
      </c>
      <c r="L45" s="113">
        <f t="shared" si="4"/>
        <v>15108</v>
      </c>
      <c r="M45" s="113">
        <v>1810839.1666666667</v>
      </c>
      <c r="N45">
        <v>3693</v>
      </c>
      <c r="O45" s="112">
        <f t="shared" si="5"/>
        <v>12310</v>
      </c>
      <c r="P45" s="112">
        <f t="shared" si="6"/>
        <v>14772</v>
      </c>
      <c r="Q45">
        <f t="shared" si="7"/>
        <v>0.82</v>
      </c>
    </row>
    <row r="46" spans="1:17" x14ac:dyDescent="0.25">
      <c r="A46" t="s">
        <v>44</v>
      </c>
      <c r="B46" t="s">
        <v>482</v>
      </c>
      <c r="C46" t="s">
        <v>470</v>
      </c>
      <c r="D46" s="113">
        <v>5000</v>
      </c>
      <c r="E46" s="126" t="s">
        <v>1</v>
      </c>
      <c r="F46" s="113" t="str">
        <f t="shared" si="0"/>
        <v/>
      </c>
      <c r="G46" s="114">
        <v>346</v>
      </c>
      <c r="H46" s="113">
        <f t="shared" si="1"/>
        <v>10380</v>
      </c>
      <c r="I46" s="114">
        <v>3</v>
      </c>
      <c r="J46" s="113">
        <f t="shared" si="2"/>
        <v>1500</v>
      </c>
      <c r="K46" s="113">
        <f t="shared" si="3"/>
        <v>16880</v>
      </c>
      <c r="L46" s="113">
        <f t="shared" si="4"/>
        <v>20256</v>
      </c>
      <c r="M46" s="113">
        <v>1616721.5833333333</v>
      </c>
      <c r="N46">
        <v>3476</v>
      </c>
      <c r="O46" s="112">
        <f t="shared" si="5"/>
        <v>11587</v>
      </c>
      <c r="P46" s="112">
        <f t="shared" si="6"/>
        <v>13904</v>
      </c>
      <c r="Q46">
        <f t="shared" si="7"/>
        <v>0.86</v>
      </c>
    </row>
    <row r="47" spans="1:17" x14ac:dyDescent="0.25">
      <c r="A47" t="s">
        <v>45</v>
      </c>
      <c r="B47" t="s">
        <v>482</v>
      </c>
      <c r="C47" t="s">
        <v>470</v>
      </c>
      <c r="D47" s="113">
        <v>5000</v>
      </c>
      <c r="E47" s="126" t="s">
        <v>1</v>
      </c>
      <c r="F47" s="113" t="str">
        <f t="shared" si="0"/>
        <v/>
      </c>
      <c r="G47" s="114">
        <v>166</v>
      </c>
      <c r="H47" s="113">
        <f t="shared" si="1"/>
        <v>4980</v>
      </c>
      <c r="I47" s="114">
        <v>4</v>
      </c>
      <c r="J47" s="113">
        <f t="shared" si="2"/>
        <v>2000</v>
      </c>
      <c r="K47" s="113">
        <f t="shared" si="3"/>
        <v>11980</v>
      </c>
      <c r="L47" s="113">
        <f t="shared" si="4"/>
        <v>14376</v>
      </c>
      <c r="M47" s="113">
        <v>1689295.9166666667</v>
      </c>
      <c r="N47">
        <v>1843</v>
      </c>
      <c r="O47" s="112">
        <f t="shared" si="5"/>
        <v>6143</v>
      </c>
      <c r="P47" s="112">
        <f t="shared" si="6"/>
        <v>7372</v>
      </c>
      <c r="Q47">
        <f t="shared" si="7"/>
        <v>0.44</v>
      </c>
    </row>
    <row r="48" spans="1:17" x14ac:dyDescent="0.25">
      <c r="A48" t="s">
        <v>46</v>
      </c>
      <c r="B48" t="s">
        <v>482</v>
      </c>
      <c r="C48" t="s">
        <v>470</v>
      </c>
      <c r="D48" s="113">
        <v>5000</v>
      </c>
      <c r="E48" s="126" t="s">
        <v>1</v>
      </c>
      <c r="F48" s="113" t="str">
        <f t="shared" si="0"/>
        <v/>
      </c>
      <c r="G48" s="114">
        <v>144</v>
      </c>
      <c r="H48" s="113">
        <f t="shared" si="1"/>
        <v>4320</v>
      </c>
      <c r="I48" s="114">
        <v>3</v>
      </c>
      <c r="J48" s="113">
        <f t="shared" si="2"/>
        <v>1500</v>
      </c>
      <c r="K48" s="113">
        <f t="shared" si="3"/>
        <v>10820</v>
      </c>
      <c r="L48" s="113">
        <f t="shared" si="4"/>
        <v>12984</v>
      </c>
      <c r="M48" s="113">
        <v>1155609.5</v>
      </c>
      <c r="N48">
        <v>2522</v>
      </c>
      <c r="O48" s="112">
        <f t="shared" si="5"/>
        <v>8407</v>
      </c>
      <c r="P48" s="112">
        <f t="shared" si="6"/>
        <v>10088</v>
      </c>
      <c r="Q48">
        <f t="shared" si="7"/>
        <v>0.87</v>
      </c>
    </row>
    <row r="49" spans="1:17" x14ac:dyDescent="0.25">
      <c r="A49" t="s">
        <v>47</v>
      </c>
      <c r="B49" t="s">
        <v>482</v>
      </c>
      <c r="C49" t="s">
        <v>470</v>
      </c>
      <c r="D49" s="113">
        <v>5000</v>
      </c>
      <c r="E49" s="126" t="s">
        <v>1</v>
      </c>
      <c r="F49" s="113" t="str">
        <f t="shared" si="0"/>
        <v/>
      </c>
      <c r="G49" s="114">
        <v>206</v>
      </c>
      <c r="H49" s="113">
        <f t="shared" si="1"/>
        <v>6180</v>
      </c>
      <c r="I49" s="114">
        <v>3</v>
      </c>
      <c r="J49" s="113">
        <f t="shared" si="2"/>
        <v>1500</v>
      </c>
      <c r="K49" s="113">
        <f t="shared" si="3"/>
        <v>12680</v>
      </c>
      <c r="L49" s="113">
        <f t="shared" si="4"/>
        <v>15216</v>
      </c>
      <c r="M49" s="113">
        <v>1073362.75</v>
      </c>
      <c r="N49">
        <v>2473</v>
      </c>
      <c r="O49" s="112">
        <f t="shared" si="5"/>
        <v>8243</v>
      </c>
      <c r="P49" s="112">
        <f t="shared" si="6"/>
        <v>9892</v>
      </c>
      <c r="Q49">
        <f t="shared" si="7"/>
        <v>0.92</v>
      </c>
    </row>
    <row r="50" spans="1:17" x14ac:dyDescent="0.25">
      <c r="A50" t="s">
        <v>48</v>
      </c>
      <c r="B50" t="s">
        <v>482</v>
      </c>
      <c r="C50" t="s">
        <v>470</v>
      </c>
      <c r="D50" s="113">
        <v>5000</v>
      </c>
      <c r="E50" s="126" t="s">
        <v>1</v>
      </c>
      <c r="F50" s="113" t="str">
        <f t="shared" si="0"/>
        <v/>
      </c>
      <c r="G50" s="114">
        <v>83</v>
      </c>
      <c r="H50" s="113">
        <f t="shared" si="1"/>
        <v>2490</v>
      </c>
      <c r="I50" s="114">
        <v>5</v>
      </c>
      <c r="J50" s="113">
        <f t="shared" si="2"/>
        <v>2500</v>
      </c>
      <c r="K50" s="113">
        <f t="shared" si="3"/>
        <v>9990</v>
      </c>
      <c r="L50" s="113">
        <f t="shared" si="4"/>
        <v>11988</v>
      </c>
      <c r="M50" s="113">
        <v>1264252.8333333333</v>
      </c>
      <c r="N50">
        <v>1697</v>
      </c>
      <c r="O50" s="112">
        <f t="shared" si="5"/>
        <v>5657</v>
      </c>
      <c r="P50" s="112">
        <f t="shared" si="6"/>
        <v>6788</v>
      </c>
      <c r="Q50">
        <f t="shared" si="7"/>
        <v>0.54</v>
      </c>
    </row>
    <row r="51" spans="1:17" x14ac:dyDescent="0.25">
      <c r="A51" t="s">
        <v>49</v>
      </c>
      <c r="B51" t="s">
        <v>482</v>
      </c>
      <c r="C51" t="s">
        <v>470</v>
      </c>
      <c r="D51" s="113">
        <v>5000</v>
      </c>
      <c r="E51" s="126" t="s">
        <v>1</v>
      </c>
      <c r="F51" s="113" t="str">
        <f t="shared" si="0"/>
        <v/>
      </c>
      <c r="G51" s="114">
        <v>220</v>
      </c>
      <c r="H51" s="113">
        <f t="shared" si="1"/>
        <v>6600</v>
      </c>
      <c r="I51" s="114">
        <v>4</v>
      </c>
      <c r="J51" s="113">
        <f t="shared" si="2"/>
        <v>2000</v>
      </c>
      <c r="K51" s="113">
        <f t="shared" si="3"/>
        <v>13600</v>
      </c>
      <c r="L51" s="113">
        <f t="shared" si="4"/>
        <v>16320</v>
      </c>
      <c r="M51" s="113">
        <v>858300.5</v>
      </c>
      <c r="N51">
        <v>2256</v>
      </c>
      <c r="O51" s="112">
        <f t="shared" si="5"/>
        <v>7520</v>
      </c>
      <c r="P51" s="112">
        <f t="shared" si="6"/>
        <v>9024</v>
      </c>
      <c r="Q51">
        <f t="shared" si="7"/>
        <v>1.05</v>
      </c>
    </row>
    <row r="52" spans="1:17" x14ac:dyDescent="0.25">
      <c r="A52" t="s">
        <v>50</v>
      </c>
      <c r="B52" t="s">
        <v>482</v>
      </c>
      <c r="C52" t="s">
        <v>470</v>
      </c>
      <c r="D52" s="113">
        <v>5000</v>
      </c>
      <c r="E52" s="126" t="s">
        <v>1</v>
      </c>
      <c r="F52" s="113" t="str">
        <f t="shared" si="0"/>
        <v/>
      </c>
      <c r="G52" s="114">
        <v>149</v>
      </c>
      <c r="H52" s="113">
        <f t="shared" si="1"/>
        <v>4470</v>
      </c>
      <c r="I52" s="114">
        <v>3</v>
      </c>
      <c r="J52" s="113">
        <f t="shared" si="2"/>
        <v>1500</v>
      </c>
      <c r="K52" s="113">
        <f t="shared" si="3"/>
        <v>10970</v>
      </c>
      <c r="L52" s="113">
        <f t="shared" si="4"/>
        <v>13164</v>
      </c>
      <c r="M52" s="113">
        <v>970697.75</v>
      </c>
      <c r="N52">
        <v>2169</v>
      </c>
      <c r="O52" s="112">
        <f t="shared" si="5"/>
        <v>7230</v>
      </c>
      <c r="P52" s="112">
        <f t="shared" si="6"/>
        <v>8676</v>
      </c>
      <c r="Q52">
        <f t="shared" si="7"/>
        <v>0.89</v>
      </c>
    </row>
    <row r="53" spans="1:17" x14ac:dyDescent="0.25">
      <c r="A53" t="s">
        <v>51</v>
      </c>
      <c r="B53" t="s">
        <v>482</v>
      </c>
      <c r="C53" t="s">
        <v>470</v>
      </c>
      <c r="D53" s="113">
        <v>5000</v>
      </c>
      <c r="E53" s="126" t="s">
        <v>1</v>
      </c>
      <c r="F53" s="113" t="str">
        <f t="shared" si="0"/>
        <v/>
      </c>
      <c r="G53" s="114">
        <v>92</v>
      </c>
      <c r="H53" s="113">
        <f t="shared" si="1"/>
        <v>2760</v>
      </c>
      <c r="I53" s="114">
        <v>3</v>
      </c>
      <c r="J53" s="113">
        <f t="shared" si="2"/>
        <v>1500</v>
      </c>
      <c r="K53" s="113">
        <f t="shared" si="3"/>
        <v>9260</v>
      </c>
      <c r="L53" s="113">
        <f t="shared" si="4"/>
        <v>11112</v>
      </c>
      <c r="M53" s="113">
        <v>628086.58333333337</v>
      </c>
      <c r="N53">
        <v>1451</v>
      </c>
      <c r="O53" s="112">
        <f t="shared" si="5"/>
        <v>4837</v>
      </c>
      <c r="P53" s="112">
        <f t="shared" si="6"/>
        <v>5804</v>
      </c>
      <c r="Q53">
        <f t="shared" si="7"/>
        <v>0.92</v>
      </c>
    </row>
    <row r="54" spans="1:17" x14ac:dyDescent="0.25">
      <c r="A54" t="s">
        <v>52</v>
      </c>
      <c r="B54" t="s">
        <v>482</v>
      </c>
      <c r="C54" t="s">
        <v>470</v>
      </c>
      <c r="D54" s="113">
        <v>5000</v>
      </c>
      <c r="E54" s="126" t="s">
        <v>1</v>
      </c>
      <c r="F54" s="113" t="str">
        <f t="shared" si="0"/>
        <v/>
      </c>
      <c r="G54" s="114">
        <v>77</v>
      </c>
      <c r="H54" s="113">
        <f t="shared" si="1"/>
        <v>2310</v>
      </c>
      <c r="I54" s="114">
        <v>3</v>
      </c>
      <c r="J54" s="113">
        <f t="shared" si="2"/>
        <v>1500</v>
      </c>
      <c r="K54" s="113">
        <f t="shared" si="3"/>
        <v>8810</v>
      </c>
      <c r="L54" s="113">
        <f t="shared" si="4"/>
        <v>10572</v>
      </c>
      <c r="M54" s="113">
        <v>938936.58333333337</v>
      </c>
      <c r="N54">
        <v>1718</v>
      </c>
      <c r="O54" s="112">
        <f t="shared" si="5"/>
        <v>5727</v>
      </c>
      <c r="P54" s="112">
        <f t="shared" si="6"/>
        <v>6872</v>
      </c>
      <c r="Q54">
        <f t="shared" si="7"/>
        <v>0.73</v>
      </c>
    </row>
    <row r="55" spans="1:17" x14ac:dyDescent="0.25">
      <c r="A55" t="s">
        <v>53</v>
      </c>
      <c r="B55" t="s">
        <v>482</v>
      </c>
      <c r="C55" t="s">
        <v>470</v>
      </c>
      <c r="D55" s="113">
        <v>5000</v>
      </c>
      <c r="E55" s="126" t="s">
        <v>1</v>
      </c>
      <c r="F55" s="113" t="str">
        <f t="shared" si="0"/>
        <v/>
      </c>
      <c r="G55" s="114">
        <v>197</v>
      </c>
      <c r="H55" s="113">
        <f t="shared" si="1"/>
        <v>5910</v>
      </c>
      <c r="I55" s="114">
        <v>3</v>
      </c>
      <c r="J55" s="113">
        <f t="shared" si="2"/>
        <v>1500</v>
      </c>
      <c r="K55" s="113">
        <f t="shared" si="3"/>
        <v>12410</v>
      </c>
      <c r="L55" s="113">
        <f t="shared" si="4"/>
        <v>14892</v>
      </c>
      <c r="M55" s="113">
        <v>1450594.3333333333</v>
      </c>
      <c r="N55">
        <v>2481</v>
      </c>
      <c r="O55" s="112">
        <f t="shared" si="5"/>
        <v>8270</v>
      </c>
      <c r="P55" s="112">
        <f t="shared" si="6"/>
        <v>9924</v>
      </c>
      <c r="Q55">
        <f t="shared" si="7"/>
        <v>0.68</v>
      </c>
    </row>
    <row r="56" spans="1:17" x14ac:dyDescent="0.25">
      <c r="A56" t="s">
        <v>54</v>
      </c>
      <c r="B56" t="s">
        <v>482</v>
      </c>
      <c r="C56" t="s">
        <v>470</v>
      </c>
      <c r="D56" s="113">
        <v>5000</v>
      </c>
      <c r="E56" s="126" t="s">
        <v>1</v>
      </c>
      <c r="F56" s="113" t="str">
        <f t="shared" si="0"/>
        <v/>
      </c>
      <c r="G56" s="114">
        <v>168</v>
      </c>
      <c r="H56" s="113">
        <f t="shared" si="1"/>
        <v>5040</v>
      </c>
      <c r="I56" s="114">
        <v>4</v>
      </c>
      <c r="J56" s="113">
        <f t="shared" si="2"/>
        <v>2000</v>
      </c>
      <c r="K56" s="113">
        <f t="shared" si="3"/>
        <v>12040</v>
      </c>
      <c r="L56" s="113">
        <f t="shared" si="4"/>
        <v>14448</v>
      </c>
      <c r="M56" s="113">
        <v>1672381</v>
      </c>
      <c r="N56">
        <v>3280</v>
      </c>
      <c r="O56" s="112">
        <f t="shared" si="5"/>
        <v>10933</v>
      </c>
      <c r="P56" s="112">
        <f t="shared" si="6"/>
        <v>13120</v>
      </c>
      <c r="Q56">
        <f t="shared" si="7"/>
        <v>0.78</v>
      </c>
    </row>
    <row r="57" spans="1:17" x14ac:dyDescent="0.25">
      <c r="A57" t="s">
        <v>533</v>
      </c>
      <c r="B57" t="s">
        <v>486</v>
      </c>
      <c r="C57" t="s">
        <v>470</v>
      </c>
      <c r="D57" s="113">
        <v>80000</v>
      </c>
      <c r="E57" s="126" t="s">
        <v>1</v>
      </c>
      <c r="F57" s="113" t="str">
        <f t="shared" si="0"/>
        <v/>
      </c>
      <c r="G57" s="114">
        <v>0</v>
      </c>
      <c r="H57" s="113">
        <f t="shared" si="1"/>
        <v>0</v>
      </c>
      <c r="I57" s="114">
        <v>3</v>
      </c>
      <c r="J57" s="113">
        <f t="shared" si="2"/>
        <v>1500</v>
      </c>
      <c r="K57" s="113">
        <f t="shared" si="3"/>
        <v>81500</v>
      </c>
      <c r="L57" s="113">
        <f t="shared" si="4"/>
        <v>97800</v>
      </c>
      <c r="M57" s="113"/>
      <c r="O57" s="112">
        <f t="shared" si="5"/>
        <v>81500</v>
      </c>
      <c r="P57" s="112">
        <f t="shared" si="6"/>
        <v>97800</v>
      </c>
      <c r="Q57">
        <f t="shared" si="7"/>
        <v>0</v>
      </c>
    </row>
    <row r="58" spans="1:17" x14ac:dyDescent="0.25">
      <c r="A58" t="s">
        <v>55</v>
      </c>
      <c r="B58" t="s">
        <v>485</v>
      </c>
      <c r="C58" t="s">
        <v>470</v>
      </c>
      <c r="D58" s="113">
        <v>130000</v>
      </c>
      <c r="E58" s="125">
        <v>257</v>
      </c>
      <c r="F58" s="113">
        <f t="shared" si="0"/>
        <v>257000</v>
      </c>
      <c r="G58" s="114">
        <v>3190</v>
      </c>
      <c r="H58" s="113">
        <f t="shared" si="1"/>
        <v>95700</v>
      </c>
      <c r="I58" s="114">
        <v>9</v>
      </c>
      <c r="J58" s="113">
        <f t="shared" si="2"/>
        <v>4500</v>
      </c>
      <c r="K58" s="113">
        <f t="shared" si="3"/>
        <v>487200</v>
      </c>
      <c r="L58" s="113">
        <f t="shared" si="4"/>
        <v>584640</v>
      </c>
      <c r="M58" s="113">
        <v>44777666.25</v>
      </c>
      <c r="N58">
        <v>17802</v>
      </c>
      <c r="O58" s="112">
        <f t="shared" si="5"/>
        <v>387507</v>
      </c>
      <c r="P58" s="112">
        <f t="shared" si="6"/>
        <v>465008</v>
      </c>
      <c r="Q58">
        <f t="shared" si="7"/>
        <v>1.04</v>
      </c>
    </row>
    <row r="59" spans="1:17" x14ac:dyDescent="0.25">
      <c r="A59" t="s">
        <v>56</v>
      </c>
      <c r="B59" t="s">
        <v>484</v>
      </c>
      <c r="C59" t="s">
        <v>470</v>
      </c>
      <c r="D59" s="113">
        <v>7000</v>
      </c>
      <c r="E59" s="126" t="s">
        <v>1</v>
      </c>
      <c r="F59" s="113" t="str">
        <f t="shared" si="0"/>
        <v/>
      </c>
      <c r="G59" s="114">
        <v>142</v>
      </c>
      <c r="H59" s="113">
        <f t="shared" si="1"/>
        <v>4260</v>
      </c>
      <c r="I59" s="114">
        <v>3</v>
      </c>
      <c r="J59" s="113">
        <f t="shared" si="2"/>
        <v>1500</v>
      </c>
      <c r="K59" s="113">
        <f t="shared" si="3"/>
        <v>12760</v>
      </c>
      <c r="L59" s="113">
        <f t="shared" si="4"/>
        <v>15312</v>
      </c>
      <c r="M59" s="113">
        <v>1117525</v>
      </c>
      <c r="O59" s="112">
        <f t="shared" si="5"/>
        <v>12760</v>
      </c>
      <c r="P59" s="112">
        <f t="shared" si="6"/>
        <v>15312</v>
      </c>
      <c r="Q59">
        <f t="shared" si="7"/>
        <v>1.37</v>
      </c>
    </row>
    <row r="60" spans="1:17" x14ac:dyDescent="0.25">
      <c r="A60" t="s">
        <v>57</v>
      </c>
      <c r="B60" t="s">
        <v>482</v>
      </c>
      <c r="C60" t="s">
        <v>470</v>
      </c>
      <c r="D60" s="113">
        <v>5000</v>
      </c>
      <c r="E60" s="126" t="s">
        <v>1</v>
      </c>
      <c r="F60" s="113" t="str">
        <f t="shared" si="0"/>
        <v/>
      </c>
      <c r="G60" s="114">
        <v>265</v>
      </c>
      <c r="H60" s="113">
        <f t="shared" si="1"/>
        <v>7950</v>
      </c>
      <c r="I60" s="114">
        <v>3</v>
      </c>
      <c r="J60" s="113">
        <f t="shared" si="2"/>
        <v>1500</v>
      </c>
      <c r="K60" s="113">
        <f t="shared" si="3"/>
        <v>14450</v>
      </c>
      <c r="L60" s="113">
        <f t="shared" si="4"/>
        <v>17340</v>
      </c>
      <c r="M60" s="113">
        <v>2642765.6666666665</v>
      </c>
      <c r="N60">
        <v>4620</v>
      </c>
      <c r="O60" s="112">
        <f t="shared" si="5"/>
        <v>12500</v>
      </c>
      <c r="P60" s="112">
        <f t="shared" si="6"/>
        <v>15000</v>
      </c>
      <c r="Q60">
        <f t="shared" si="7"/>
        <v>0.56999999999999995</v>
      </c>
    </row>
    <row r="61" spans="1:17" x14ac:dyDescent="0.25">
      <c r="A61" t="s">
        <v>58</v>
      </c>
      <c r="B61" t="s">
        <v>482</v>
      </c>
      <c r="C61" t="s">
        <v>470</v>
      </c>
      <c r="D61" s="113">
        <v>5000</v>
      </c>
      <c r="E61" s="126" t="s">
        <v>1</v>
      </c>
      <c r="F61" s="113" t="str">
        <f t="shared" si="0"/>
        <v/>
      </c>
      <c r="G61" s="114">
        <v>523</v>
      </c>
      <c r="H61" s="113">
        <f t="shared" si="1"/>
        <v>15690</v>
      </c>
      <c r="I61" s="114">
        <v>3</v>
      </c>
      <c r="J61" s="113">
        <f t="shared" si="2"/>
        <v>1500</v>
      </c>
      <c r="K61" s="113">
        <f t="shared" si="3"/>
        <v>22190</v>
      </c>
      <c r="L61" s="113">
        <f t="shared" si="4"/>
        <v>26628</v>
      </c>
      <c r="M61" s="113">
        <v>3331171.5</v>
      </c>
      <c r="N61">
        <v>7465</v>
      </c>
      <c r="O61" s="112">
        <f t="shared" si="5"/>
        <v>12500</v>
      </c>
      <c r="P61" s="112">
        <f t="shared" si="6"/>
        <v>15000</v>
      </c>
      <c r="Q61">
        <f t="shared" si="7"/>
        <v>0.45</v>
      </c>
    </row>
    <row r="62" spans="1:17" x14ac:dyDescent="0.25">
      <c r="A62" t="s">
        <v>59</v>
      </c>
      <c r="B62" t="s">
        <v>482</v>
      </c>
      <c r="C62" t="s">
        <v>470</v>
      </c>
      <c r="D62" s="113">
        <v>5000</v>
      </c>
      <c r="E62" s="126" t="s">
        <v>1</v>
      </c>
      <c r="F62" s="113" t="str">
        <f t="shared" si="0"/>
        <v/>
      </c>
      <c r="G62" s="114">
        <v>137</v>
      </c>
      <c r="H62" s="113">
        <f t="shared" si="1"/>
        <v>4110</v>
      </c>
      <c r="I62" s="114">
        <v>3</v>
      </c>
      <c r="J62" s="113">
        <f t="shared" si="2"/>
        <v>1500</v>
      </c>
      <c r="K62" s="113">
        <f t="shared" si="3"/>
        <v>10610</v>
      </c>
      <c r="L62" s="113">
        <f t="shared" si="4"/>
        <v>12732</v>
      </c>
      <c r="M62" s="113">
        <v>783919.25</v>
      </c>
      <c r="N62">
        <v>1805</v>
      </c>
      <c r="O62" s="112">
        <f t="shared" si="5"/>
        <v>6017</v>
      </c>
      <c r="P62" s="112">
        <f t="shared" si="6"/>
        <v>7220</v>
      </c>
      <c r="Q62">
        <f t="shared" si="7"/>
        <v>0.92</v>
      </c>
    </row>
    <row r="63" spans="1:17" x14ac:dyDescent="0.25">
      <c r="A63" t="s">
        <v>60</v>
      </c>
      <c r="B63" t="s">
        <v>482</v>
      </c>
      <c r="C63" t="s">
        <v>470</v>
      </c>
      <c r="D63" s="113">
        <v>5000</v>
      </c>
      <c r="E63" s="126" t="s">
        <v>1</v>
      </c>
      <c r="F63" s="113" t="str">
        <f t="shared" si="0"/>
        <v/>
      </c>
      <c r="G63" s="114">
        <v>160</v>
      </c>
      <c r="H63" s="113">
        <f t="shared" si="1"/>
        <v>4800</v>
      </c>
      <c r="I63" s="114">
        <v>4</v>
      </c>
      <c r="J63" s="113">
        <f t="shared" si="2"/>
        <v>2000</v>
      </c>
      <c r="K63" s="113">
        <f t="shared" si="3"/>
        <v>11800</v>
      </c>
      <c r="L63" s="113">
        <f t="shared" si="4"/>
        <v>14160</v>
      </c>
      <c r="M63" s="113">
        <v>1059617.5833333333</v>
      </c>
      <c r="N63">
        <v>1969</v>
      </c>
      <c r="O63" s="112">
        <f t="shared" si="5"/>
        <v>6563</v>
      </c>
      <c r="P63" s="112">
        <f t="shared" si="6"/>
        <v>7876</v>
      </c>
      <c r="Q63">
        <f t="shared" si="7"/>
        <v>0.74</v>
      </c>
    </row>
    <row r="64" spans="1:17" x14ac:dyDescent="0.25">
      <c r="A64" t="s">
        <v>61</v>
      </c>
      <c r="B64" t="s">
        <v>482</v>
      </c>
      <c r="C64" t="s">
        <v>470</v>
      </c>
      <c r="D64" s="113">
        <v>5000</v>
      </c>
      <c r="E64" s="126" t="s">
        <v>1</v>
      </c>
      <c r="F64" s="113" t="str">
        <f t="shared" si="0"/>
        <v/>
      </c>
      <c r="G64" s="114">
        <v>261</v>
      </c>
      <c r="H64" s="113">
        <f t="shared" si="1"/>
        <v>7830</v>
      </c>
      <c r="I64" s="114">
        <v>3</v>
      </c>
      <c r="J64" s="113">
        <f t="shared" si="2"/>
        <v>1500</v>
      </c>
      <c r="K64" s="113">
        <f t="shared" si="3"/>
        <v>14330</v>
      </c>
      <c r="L64" s="113">
        <f t="shared" si="4"/>
        <v>17196</v>
      </c>
      <c r="M64" s="113">
        <v>1292976.9166666667</v>
      </c>
      <c r="N64">
        <v>2846</v>
      </c>
      <c r="O64" s="112">
        <f t="shared" si="5"/>
        <v>9487</v>
      </c>
      <c r="P64" s="112">
        <f t="shared" si="6"/>
        <v>11384</v>
      </c>
      <c r="Q64">
        <f t="shared" si="7"/>
        <v>0.88</v>
      </c>
    </row>
    <row r="65" spans="1:17" x14ac:dyDescent="0.25">
      <c r="A65" t="s">
        <v>62</v>
      </c>
      <c r="B65" t="s">
        <v>482</v>
      </c>
      <c r="C65" t="s">
        <v>470</v>
      </c>
      <c r="D65" s="113">
        <v>5000</v>
      </c>
      <c r="E65" s="126" t="s">
        <v>1</v>
      </c>
      <c r="F65" s="113" t="str">
        <f t="shared" si="0"/>
        <v/>
      </c>
      <c r="G65" s="114">
        <v>336</v>
      </c>
      <c r="H65" s="113">
        <f t="shared" si="1"/>
        <v>10080</v>
      </c>
      <c r="I65" s="114">
        <v>4</v>
      </c>
      <c r="J65" s="113">
        <f t="shared" si="2"/>
        <v>2000</v>
      </c>
      <c r="K65" s="113">
        <f t="shared" si="3"/>
        <v>17080</v>
      </c>
      <c r="L65" s="113">
        <f t="shared" si="4"/>
        <v>20496</v>
      </c>
      <c r="M65" s="113">
        <v>2327877.3333333335</v>
      </c>
      <c r="N65">
        <v>4647</v>
      </c>
      <c r="O65" s="112">
        <f t="shared" si="5"/>
        <v>12500</v>
      </c>
      <c r="P65" s="112">
        <f t="shared" si="6"/>
        <v>15000</v>
      </c>
      <c r="Q65">
        <f t="shared" si="7"/>
        <v>0.64</v>
      </c>
    </row>
    <row r="66" spans="1:17" x14ac:dyDescent="0.25">
      <c r="A66" t="s">
        <v>63</v>
      </c>
      <c r="B66" t="s">
        <v>482</v>
      </c>
      <c r="C66" t="s">
        <v>470</v>
      </c>
      <c r="D66" s="113">
        <v>5000</v>
      </c>
      <c r="E66" s="126" t="s">
        <v>1</v>
      </c>
      <c r="F66" s="113" t="str">
        <f t="shared" ref="F66:F129" si="8">IF(E66="","",E66*1000)</f>
        <v/>
      </c>
      <c r="G66" s="114">
        <v>85</v>
      </c>
      <c r="H66" s="113">
        <f t="shared" ref="H66:H129" si="9">G66*30</f>
        <v>2550</v>
      </c>
      <c r="I66" s="114">
        <v>3</v>
      </c>
      <c r="J66" s="113">
        <f t="shared" ref="J66:J129" si="10">I66*500</f>
        <v>1500</v>
      </c>
      <c r="K66" s="113">
        <f t="shared" ref="K66:K129" si="11">IF(F66="",SUM(D66+H66+J66),SUM(D66+F66+H66+J66))</f>
        <v>9050</v>
      </c>
      <c r="L66" s="113">
        <f t="shared" ref="L66:L129" si="12">K66*1.2</f>
        <v>10860</v>
      </c>
      <c r="M66" s="113">
        <v>1093371</v>
      </c>
      <c r="N66">
        <v>2501</v>
      </c>
      <c r="O66" s="112">
        <f t="shared" ref="O66:O129" si="13">ROUND(P66*0.833333,0)</f>
        <v>8337</v>
      </c>
      <c r="P66" s="112">
        <f t="shared" ref="P66:P129" si="14">IF(N66="",L66,IF(B66="Ամբուլատորիա",IF(N66*4&gt;15000,15000,N66*4),IF(B66="Պոլիկլինիկա",IF(N66*4&gt;75000,75000,N66*4),IF(B66="Բժշկական կենտրոն",IF(N66*4&gt;75000,75000+80000+F66*1.2+J66*1.2,N66*4+80000+F66*1.2+J66*1.2),L66))))</f>
        <v>10004</v>
      </c>
      <c r="Q66">
        <f t="shared" ref="Q66:Q129" si="15">IF(M66="",0,ROUND(P66*100/M66,2))</f>
        <v>0.91</v>
      </c>
    </row>
    <row r="67" spans="1:17" x14ac:dyDescent="0.25">
      <c r="A67" t="s">
        <v>64</v>
      </c>
      <c r="B67" t="s">
        <v>482</v>
      </c>
      <c r="C67" t="s">
        <v>470</v>
      </c>
      <c r="D67" s="113">
        <v>5000</v>
      </c>
      <c r="E67" s="126" t="s">
        <v>1</v>
      </c>
      <c r="F67" s="113" t="str">
        <f t="shared" si="8"/>
        <v/>
      </c>
      <c r="G67" s="114">
        <v>91</v>
      </c>
      <c r="H67" s="113">
        <f t="shared" si="9"/>
        <v>2730</v>
      </c>
      <c r="I67" s="114">
        <v>3</v>
      </c>
      <c r="J67" s="113">
        <f t="shared" si="10"/>
        <v>1500</v>
      </c>
      <c r="K67" s="113">
        <f t="shared" si="11"/>
        <v>9230</v>
      </c>
      <c r="L67" s="113">
        <f t="shared" si="12"/>
        <v>11076</v>
      </c>
      <c r="M67" s="113">
        <v>768995.66666666663</v>
      </c>
      <c r="N67">
        <v>1713</v>
      </c>
      <c r="O67" s="112">
        <f t="shared" si="13"/>
        <v>5710</v>
      </c>
      <c r="P67" s="112">
        <f t="shared" si="14"/>
        <v>6852</v>
      </c>
      <c r="Q67">
        <f t="shared" si="15"/>
        <v>0.89</v>
      </c>
    </row>
    <row r="68" spans="1:17" x14ac:dyDescent="0.25">
      <c r="A68" t="s">
        <v>65</v>
      </c>
      <c r="B68" t="s">
        <v>482</v>
      </c>
      <c r="C68" t="s">
        <v>470</v>
      </c>
      <c r="D68" s="113">
        <v>5000</v>
      </c>
      <c r="E68" s="126" t="s">
        <v>1</v>
      </c>
      <c r="F68" s="113" t="str">
        <f t="shared" si="8"/>
        <v/>
      </c>
      <c r="G68" s="114">
        <v>112</v>
      </c>
      <c r="H68" s="113">
        <f t="shared" si="9"/>
        <v>3360</v>
      </c>
      <c r="I68" s="114">
        <v>3</v>
      </c>
      <c r="J68" s="113">
        <f t="shared" si="10"/>
        <v>1500</v>
      </c>
      <c r="K68" s="113">
        <f t="shared" si="11"/>
        <v>9860</v>
      </c>
      <c r="L68" s="113">
        <f t="shared" si="12"/>
        <v>11832</v>
      </c>
      <c r="M68" s="113">
        <v>904290.41666666663</v>
      </c>
      <c r="N68">
        <v>1869</v>
      </c>
      <c r="O68" s="112">
        <f t="shared" si="13"/>
        <v>6230</v>
      </c>
      <c r="P68" s="112">
        <f t="shared" si="14"/>
        <v>7476</v>
      </c>
      <c r="Q68">
        <f t="shared" si="15"/>
        <v>0.83</v>
      </c>
    </row>
    <row r="69" spans="1:17" x14ac:dyDescent="0.25">
      <c r="A69" t="s">
        <v>66</v>
      </c>
      <c r="B69" t="s">
        <v>482</v>
      </c>
      <c r="C69" t="s">
        <v>470</v>
      </c>
      <c r="D69" s="113">
        <v>5000</v>
      </c>
      <c r="E69" s="126" t="s">
        <v>1</v>
      </c>
      <c r="F69" s="113" t="str">
        <f t="shared" si="8"/>
        <v/>
      </c>
      <c r="G69" s="114">
        <v>225</v>
      </c>
      <c r="H69" s="113">
        <f t="shared" si="9"/>
        <v>6750</v>
      </c>
      <c r="I69" s="114">
        <v>3</v>
      </c>
      <c r="J69" s="113">
        <f t="shared" si="10"/>
        <v>1500</v>
      </c>
      <c r="K69" s="113">
        <f t="shared" si="11"/>
        <v>13250</v>
      </c>
      <c r="L69" s="113">
        <f t="shared" si="12"/>
        <v>15900</v>
      </c>
      <c r="M69" s="113">
        <v>1371388.1666666667</v>
      </c>
      <c r="N69">
        <v>3251</v>
      </c>
      <c r="O69" s="112">
        <f t="shared" si="13"/>
        <v>10837</v>
      </c>
      <c r="P69" s="112">
        <f t="shared" si="14"/>
        <v>13004</v>
      </c>
      <c r="Q69">
        <f t="shared" si="15"/>
        <v>0.95</v>
      </c>
    </row>
    <row r="70" spans="1:17" x14ac:dyDescent="0.25">
      <c r="A70" t="s">
        <v>67</v>
      </c>
      <c r="B70" t="s">
        <v>482</v>
      </c>
      <c r="C70" t="s">
        <v>470</v>
      </c>
      <c r="D70" s="113">
        <v>5000</v>
      </c>
      <c r="E70" s="126" t="s">
        <v>1</v>
      </c>
      <c r="F70" s="113" t="str">
        <f t="shared" si="8"/>
        <v/>
      </c>
      <c r="G70" s="114">
        <v>411</v>
      </c>
      <c r="H70" s="113">
        <f t="shared" si="9"/>
        <v>12330</v>
      </c>
      <c r="I70" s="114">
        <v>5</v>
      </c>
      <c r="J70" s="113">
        <f t="shared" si="10"/>
        <v>2500</v>
      </c>
      <c r="K70" s="113">
        <f t="shared" si="11"/>
        <v>19830</v>
      </c>
      <c r="L70" s="113">
        <f t="shared" si="12"/>
        <v>23796</v>
      </c>
      <c r="M70" s="113">
        <v>1772018.4166666667</v>
      </c>
      <c r="N70">
        <v>3903</v>
      </c>
      <c r="O70" s="112">
        <f t="shared" si="13"/>
        <v>12500</v>
      </c>
      <c r="P70" s="112">
        <f t="shared" si="14"/>
        <v>15000</v>
      </c>
      <c r="Q70">
        <f t="shared" si="15"/>
        <v>0.85</v>
      </c>
    </row>
    <row r="71" spans="1:17" x14ac:dyDescent="0.25">
      <c r="A71" t="s">
        <v>68</v>
      </c>
      <c r="B71" t="s">
        <v>482</v>
      </c>
      <c r="C71" t="s">
        <v>470</v>
      </c>
      <c r="D71" s="113">
        <v>5000</v>
      </c>
      <c r="E71" s="126" t="s">
        <v>1</v>
      </c>
      <c r="F71" s="113" t="str">
        <f t="shared" si="8"/>
        <v/>
      </c>
      <c r="G71" s="114">
        <v>477</v>
      </c>
      <c r="H71" s="113">
        <f t="shared" si="9"/>
        <v>14310</v>
      </c>
      <c r="I71" s="114">
        <v>4</v>
      </c>
      <c r="J71" s="113">
        <f t="shared" si="10"/>
        <v>2000</v>
      </c>
      <c r="K71" s="113">
        <f t="shared" si="11"/>
        <v>21310</v>
      </c>
      <c r="L71" s="113">
        <f t="shared" si="12"/>
        <v>25572</v>
      </c>
      <c r="M71" s="113">
        <v>1629433.9166666667</v>
      </c>
      <c r="N71">
        <v>2999</v>
      </c>
      <c r="O71" s="112">
        <f t="shared" si="13"/>
        <v>9997</v>
      </c>
      <c r="P71" s="112">
        <f t="shared" si="14"/>
        <v>11996</v>
      </c>
      <c r="Q71">
        <f t="shared" si="15"/>
        <v>0.74</v>
      </c>
    </row>
    <row r="72" spans="1:17" x14ac:dyDescent="0.25">
      <c r="A72" t="s">
        <v>69</v>
      </c>
      <c r="B72" t="s">
        <v>482</v>
      </c>
      <c r="C72" t="s">
        <v>470</v>
      </c>
      <c r="D72" s="113">
        <v>5000</v>
      </c>
      <c r="E72" s="126" t="s">
        <v>1</v>
      </c>
      <c r="F72" s="113" t="str">
        <f t="shared" si="8"/>
        <v/>
      </c>
      <c r="G72" s="114">
        <v>232</v>
      </c>
      <c r="H72" s="113">
        <f t="shared" si="9"/>
        <v>6960</v>
      </c>
      <c r="I72" s="114">
        <v>4</v>
      </c>
      <c r="J72" s="113">
        <f t="shared" si="10"/>
        <v>2000</v>
      </c>
      <c r="K72" s="113">
        <f t="shared" si="11"/>
        <v>13960</v>
      </c>
      <c r="L72" s="113">
        <f t="shared" si="12"/>
        <v>16752</v>
      </c>
      <c r="M72" s="113">
        <v>1721616.1666666667</v>
      </c>
      <c r="N72">
        <v>3577</v>
      </c>
      <c r="O72" s="112">
        <f t="shared" si="13"/>
        <v>11923</v>
      </c>
      <c r="P72" s="112">
        <f t="shared" si="14"/>
        <v>14308</v>
      </c>
      <c r="Q72">
        <f t="shared" si="15"/>
        <v>0.83</v>
      </c>
    </row>
    <row r="73" spans="1:17" x14ac:dyDescent="0.25">
      <c r="A73" t="s">
        <v>70</v>
      </c>
      <c r="B73" t="s">
        <v>482</v>
      </c>
      <c r="C73" t="s">
        <v>470</v>
      </c>
      <c r="D73" s="113">
        <v>5000</v>
      </c>
      <c r="E73" s="126" t="s">
        <v>1</v>
      </c>
      <c r="F73" s="113" t="str">
        <f t="shared" si="8"/>
        <v/>
      </c>
      <c r="G73" s="114">
        <v>207</v>
      </c>
      <c r="H73" s="113">
        <f t="shared" si="9"/>
        <v>6210</v>
      </c>
      <c r="I73" s="114">
        <v>3</v>
      </c>
      <c r="J73" s="113">
        <f t="shared" si="10"/>
        <v>1500</v>
      </c>
      <c r="K73" s="113">
        <f t="shared" si="11"/>
        <v>12710</v>
      </c>
      <c r="L73" s="113">
        <f t="shared" si="12"/>
        <v>15252</v>
      </c>
      <c r="M73" s="113">
        <v>1660395.8333333333</v>
      </c>
      <c r="N73">
        <v>3382</v>
      </c>
      <c r="O73" s="112">
        <f t="shared" si="13"/>
        <v>11273</v>
      </c>
      <c r="P73" s="112">
        <f t="shared" si="14"/>
        <v>13528</v>
      </c>
      <c r="Q73">
        <f t="shared" si="15"/>
        <v>0.81</v>
      </c>
    </row>
    <row r="74" spans="1:17" x14ac:dyDescent="0.25">
      <c r="A74" t="s">
        <v>71</v>
      </c>
      <c r="B74" t="s">
        <v>482</v>
      </c>
      <c r="C74" t="s">
        <v>470</v>
      </c>
      <c r="D74" s="113">
        <v>5000</v>
      </c>
      <c r="E74" s="126" t="s">
        <v>1</v>
      </c>
      <c r="F74" s="113" t="str">
        <f t="shared" si="8"/>
        <v/>
      </c>
      <c r="G74" s="114">
        <v>7</v>
      </c>
      <c r="H74" s="113">
        <f t="shared" si="9"/>
        <v>210</v>
      </c>
      <c r="I74" s="114">
        <v>3</v>
      </c>
      <c r="J74" s="113">
        <f t="shared" si="10"/>
        <v>1500</v>
      </c>
      <c r="K74" s="113">
        <f t="shared" si="11"/>
        <v>6710</v>
      </c>
      <c r="L74" s="113">
        <f t="shared" si="12"/>
        <v>8052</v>
      </c>
      <c r="M74" s="113">
        <v>815967.83333333337</v>
      </c>
      <c r="N74">
        <v>1928</v>
      </c>
      <c r="O74" s="112">
        <f t="shared" si="13"/>
        <v>6427</v>
      </c>
      <c r="P74" s="112">
        <f t="shared" si="14"/>
        <v>7712</v>
      </c>
      <c r="Q74">
        <f t="shared" si="15"/>
        <v>0.95</v>
      </c>
    </row>
    <row r="75" spans="1:17" x14ac:dyDescent="0.25">
      <c r="A75" t="s">
        <v>72</v>
      </c>
      <c r="B75" t="s">
        <v>482</v>
      </c>
      <c r="C75" t="s">
        <v>470</v>
      </c>
      <c r="D75" s="113">
        <v>5000</v>
      </c>
      <c r="E75" s="126" t="s">
        <v>1</v>
      </c>
      <c r="F75" s="113" t="str">
        <f t="shared" si="8"/>
        <v/>
      </c>
      <c r="G75" s="114">
        <v>45</v>
      </c>
      <c r="H75" s="113">
        <f t="shared" si="9"/>
        <v>1350</v>
      </c>
      <c r="I75" s="114">
        <v>3</v>
      </c>
      <c r="J75" s="113">
        <f t="shared" si="10"/>
        <v>1500</v>
      </c>
      <c r="K75" s="113">
        <f t="shared" si="11"/>
        <v>7850</v>
      </c>
      <c r="L75" s="113">
        <f t="shared" si="12"/>
        <v>9420</v>
      </c>
      <c r="M75" s="113">
        <v>516416.25</v>
      </c>
      <c r="N75">
        <v>1249</v>
      </c>
      <c r="O75" s="112">
        <f t="shared" si="13"/>
        <v>4163</v>
      </c>
      <c r="P75" s="112">
        <f t="shared" si="14"/>
        <v>4996</v>
      </c>
      <c r="Q75">
        <f t="shared" si="15"/>
        <v>0.97</v>
      </c>
    </row>
    <row r="76" spans="1:17" x14ac:dyDescent="0.25">
      <c r="A76" t="s">
        <v>73</v>
      </c>
      <c r="B76" t="s">
        <v>482</v>
      </c>
      <c r="C76" t="s">
        <v>470</v>
      </c>
      <c r="D76" s="113">
        <v>5000</v>
      </c>
      <c r="E76" s="126" t="s">
        <v>1</v>
      </c>
      <c r="F76" s="113" t="str">
        <f t="shared" si="8"/>
        <v/>
      </c>
      <c r="G76" s="114">
        <v>233</v>
      </c>
      <c r="H76" s="113">
        <f t="shared" si="9"/>
        <v>6990</v>
      </c>
      <c r="I76" s="114">
        <v>4</v>
      </c>
      <c r="J76" s="113">
        <f t="shared" si="10"/>
        <v>2000</v>
      </c>
      <c r="K76" s="113">
        <f t="shared" si="11"/>
        <v>13990</v>
      </c>
      <c r="L76" s="113">
        <f t="shared" si="12"/>
        <v>16788</v>
      </c>
      <c r="M76" s="113">
        <v>1471751.8333333333</v>
      </c>
      <c r="N76">
        <v>2627</v>
      </c>
      <c r="O76" s="112">
        <f t="shared" si="13"/>
        <v>8757</v>
      </c>
      <c r="P76" s="112">
        <f t="shared" si="14"/>
        <v>10508</v>
      </c>
      <c r="Q76">
        <f t="shared" si="15"/>
        <v>0.71</v>
      </c>
    </row>
    <row r="77" spans="1:17" x14ac:dyDescent="0.25">
      <c r="A77" t="s">
        <v>74</v>
      </c>
      <c r="B77" t="s">
        <v>482</v>
      </c>
      <c r="C77" t="s">
        <v>470</v>
      </c>
      <c r="D77" s="113">
        <v>5000</v>
      </c>
      <c r="E77" s="126" t="s">
        <v>1</v>
      </c>
      <c r="F77" s="113" t="str">
        <f t="shared" si="8"/>
        <v/>
      </c>
      <c r="G77" s="114">
        <v>88</v>
      </c>
      <c r="H77" s="113">
        <f t="shared" si="9"/>
        <v>2640</v>
      </c>
      <c r="I77" s="114">
        <v>3</v>
      </c>
      <c r="J77" s="113">
        <f t="shared" si="10"/>
        <v>1500</v>
      </c>
      <c r="K77" s="113">
        <f t="shared" si="11"/>
        <v>9140</v>
      </c>
      <c r="L77" s="113">
        <f t="shared" si="12"/>
        <v>10968</v>
      </c>
      <c r="M77" s="113">
        <v>533902.5</v>
      </c>
      <c r="N77">
        <v>1212</v>
      </c>
      <c r="O77" s="112">
        <f t="shared" si="13"/>
        <v>4040</v>
      </c>
      <c r="P77" s="112">
        <f t="shared" si="14"/>
        <v>4848</v>
      </c>
      <c r="Q77">
        <f t="shared" si="15"/>
        <v>0.91</v>
      </c>
    </row>
    <row r="78" spans="1:17" x14ac:dyDescent="0.25">
      <c r="A78" t="s">
        <v>75</v>
      </c>
      <c r="B78" t="s">
        <v>482</v>
      </c>
      <c r="C78" t="s">
        <v>470</v>
      </c>
      <c r="D78" s="113">
        <v>5000</v>
      </c>
      <c r="E78" s="126" t="s">
        <v>1</v>
      </c>
      <c r="F78" s="113" t="str">
        <f t="shared" si="8"/>
        <v/>
      </c>
      <c r="G78" s="114">
        <v>219</v>
      </c>
      <c r="H78" s="113">
        <f t="shared" si="9"/>
        <v>6570</v>
      </c>
      <c r="I78" s="114">
        <v>3</v>
      </c>
      <c r="J78" s="113">
        <f t="shared" si="10"/>
        <v>1500</v>
      </c>
      <c r="K78" s="113">
        <f t="shared" si="11"/>
        <v>13070</v>
      </c>
      <c r="L78" s="113">
        <f t="shared" si="12"/>
        <v>15684</v>
      </c>
      <c r="M78" s="113">
        <v>1021809.1666666666</v>
      </c>
      <c r="N78">
        <v>2032</v>
      </c>
      <c r="O78" s="112">
        <f t="shared" si="13"/>
        <v>6773</v>
      </c>
      <c r="P78" s="112">
        <f t="shared" si="14"/>
        <v>8128</v>
      </c>
      <c r="Q78">
        <f t="shared" si="15"/>
        <v>0.8</v>
      </c>
    </row>
    <row r="79" spans="1:17" x14ac:dyDescent="0.25">
      <c r="A79" t="s">
        <v>76</v>
      </c>
      <c r="B79" t="s">
        <v>484</v>
      </c>
      <c r="C79" t="s">
        <v>470</v>
      </c>
      <c r="D79" s="113">
        <v>7000</v>
      </c>
      <c r="E79" s="126" t="s">
        <v>1</v>
      </c>
      <c r="F79" s="113" t="str">
        <f t="shared" si="8"/>
        <v/>
      </c>
      <c r="G79" s="114">
        <v>109</v>
      </c>
      <c r="H79" s="113">
        <f t="shared" si="9"/>
        <v>3270</v>
      </c>
      <c r="I79" s="114">
        <v>3</v>
      </c>
      <c r="J79" s="113">
        <f t="shared" si="10"/>
        <v>1500</v>
      </c>
      <c r="K79" s="113">
        <f t="shared" si="11"/>
        <v>11770</v>
      </c>
      <c r="L79" s="113">
        <f t="shared" si="12"/>
        <v>14124</v>
      </c>
      <c r="M79" s="113">
        <v>3115075</v>
      </c>
      <c r="O79" s="112">
        <f t="shared" si="13"/>
        <v>11770</v>
      </c>
      <c r="P79" s="112">
        <f t="shared" si="14"/>
        <v>14124</v>
      </c>
      <c r="Q79">
        <f t="shared" si="15"/>
        <v>0.45</v>
      </c>
    </row>
    <row r="80" spans="1:17" x14ac:dyDescent="0.25">
      <c r="A80" t="s">
        <v>77</v>
      </c>
      <c r="B80" t="s">
        <v>482</v>
      </c>
      <c r="C80" t="s">
        <v>470</v>
      </c>
      <c r="D80" s="113">
        <v>5000</v>
      </c>
      <c r="E80" s="126" t="s">
        <v>1</v>
      </c>
      <c r="F80" s="113" t="str">
        <f t="shared" si="8"/>
        <v/>
      </c>
      <c r="G80" s="114">
        <v>404</v>
      </c>
      <c r="H80" s="113">
        <f t="shared" si="9"/>
        <v>12120</v>
      </c>
      <c r="I80" s="114">
        <v>3</v>
      </c>
      <c r="J80" s="113">
        <f t="shared" si="10"/>
        <v>1500</v>
      </c>
      <c r="K80" s="113">
        <f t="shared" si="11"/>
        <v>18620</v>
      </c>
      <c r="L80" s="113">
        <f t="shared" si="12"/>
        <v>22344</v>
      </c>
      <c r="M80" s="113">
        <v>2002883.5833333333</v>
      </c>
      <c r="N80">
        <v>4366</v>
      </c>
      <c r="O80" s="112">
        <f t="shared" si="13"/>
        <v>12500</v>
      </c>
      <c r="P80" s="112">
        <f t="shared" si="14"/>
        <v>15000</v>
      </c>
      <c r="Q80">
        <f t="shared" si="15"/>
        <v>0.75</v>
      </c>
    </row>
    <row r="81" spans="1:17" x14ac:dyDescent="0.25">
      <c r="A81" t="s">
        <v>78</v>
      </c>
      <c r="B81" t="s">
        <v>485</v>
      </c>
      <c r="C81" t="s">
        <v>470</v>
      </c>
      <c r="D81" s="113">
        <v>130000</v>
      </c>
      <c r="E81" s="125">
        <v>136</v>
      </c>
      <c r="F81" s="113">
        <f t="shared" si="8"/>
        <v>136000</v>
      </c>
      <c r="G81" s="114">
        <v>2117</v>
      </c>
      <c r="H81" s="113">
        <f t="shared" si="9"/>
        <v>63510</v>
      </c>
      <c r="I81" s="114">
        <v>6</v>
      </c>
      <c r="J81" s="113">
        <f t="shared" si="10"/>
        <v>3000</v>
      </c>
      <c r="K81" s="113">
        <f t="shared" si="11"/>
        <v>332510</v>
      </c>
      <c r="L81" s="113">
        <f t="shared" si="12"/>
        <v>399012</v>
      </c>
      <c r="M81" s="113">
        <v>27928830.5</v>
      </c>
      <c r="N81">
        <v>20145</v>
      </c>
      <c r="O81" s="112">
        <f t="shared" si="13"/>
        <v>268167</v>
      </c>
      <c r="P81" s="112">
        <f t="shared" si="14"/>
        <v>321800</v>
      </c>
      <c r="Q81">
        <f t="shared" si="15"/>
        <v>1.1499999999999999</v>
      </c>
    </row>
    <row r="82" spans="1:17" x14ac:dyDescent="0.25">
      <c r="A82" t="s">
        <v>79</v>
      </c>
      <c r="B82" t="s">
        <v>486</v>
      </c>
      <c r="C82" t="s">
        <v>470</v>
      </c>
      <c r="D82" s="113">
        <v>80000</v>
      </c>
      <c r="E82" s="125">
        <v>133</v>
      </c>
      <c r="F82" s="113">
        <f t="shared" si="8"/>
        <v>133000</v>
      </c>
      <c r="G82" s="114">
        <v>252</v>
      </c>
      <c r="H82" s="113">
        <f t="shared" si="9"/>
        <v>7560</v>
      </c>
      <c r="I82" s="114">
        <v>5</v>
      </c>
      <c r="J82" s="113">
        <f t="shared" si="10"/>
        <v>2500</v>
      </c>
      <c r="K82" s="113">
        <f t="shared" si="11"/>
        <v>223060</v>
      </c>
      <c r="L82" s="113">
        <f t="shared" si="12"/>
        <v>267672</v>
      </c>
      <c r="M82" s="113">
        <v>15620797.833333334</v>
      </c>
      <c r="O82" s="112">
        <f t="shared" si="13"/>
        <v>223060</v>
      </c>
      <c r="P82" s="112">
        <f t="shared" si="14"/>
        <v>267672</v>
      </c>
      <c r="Q82">
        <f t="shared" si="15"/>
        <v>1.71</v>
      </c>
    </row>
    <row r="83" spans="1:17" x14ac:dyDescent="0.25">
      <c r="A83" t="s">
        <v>80</v>
      </c>
      <c r="B83" t="s">
        <v>482</v>
      </c>
      <c r="C83" t="s">
        <v>470</v>
      </c>
      <c r="D83" s="113">
        <v>5000</v>
      </c>
      <c r="E83" s="126" t="s">
        <v>1</v>
      </c>
      <c r="F83" s="113" t="str">
        <f t="shared" si="8"/>
        <v/>
      </c>
      <c r="G83" s="114">
        <v>144</v>
      </c>
      <c r="H83" s="113">
        <f t="shared" si="9"/>
        <v>4320</v>
      </c>
      <c r="I83" s="114">
        <v>3</v>
      </c>
      <c r="J83" s="113">
        <f t="shared" si="10"/>
        <v>1500</v>
      </c>
      <c r="K83" s="113">
        <f t="shared" si="11"/>
        <v>10820</v>
      </c>
      <c r="L83" s="113">
        <f t="shared" si="12"/>
        <v>12984</v>
      </c>
      <c r="M83" s="113">
        <v>1051050.6666666667</v>
      </c>
      <c r="N83">
        <v>2334</v>
      </c>
      <c r="O83" s="112">
        <f t="shared" si="13"/>
        <v>7780</v>
      </c>
      <c r="P83" s="112">
        <f t="shared" si="14"/>
        <v>9336</v>
      </c>
      <c r="Q83">
        <f t="shared" si="15"/>
        <v>0.89</v>
      </c>
    </row>
    <row r="84" spans="1:17" x14ac:dyDescent="0.25">
      <c r="A84" t="s">
        <v>81</v>
      </c>
      <c r="B84" t="s">
        <v>482</v>
      </c>
      <c r="C84" t="s">
        <v>470</v>
      </c>
      <c r="D84" s="113">
        <v>5000</v>
      </c>
      <c r="E84" s="126" t="s">
        <v>1</v>
      </c>
      <c r="F84" s="113" t="str">
        <f t="shared" si="8"/>
        <v/>
      </c>
      <c r="G84" s="114">
        <v>306</v>
      </c>
      <c r="H84" s="113">
        <f t="shared" si="9"/>
        <v>9180</v>
      </c>
      <c r="I84" s="114">
        <v>5</v>
      </c>
      <c r="J84" s="113">
        <f t="shared" si="10"/>
        <v>2500</v>
      </c>
      <c r="K84" s="113">
        <f t="shared" si="11"/>
        <v>16680</v>
      </c>
      <c r="L84" s="113">
        <f t="shared" si="12"/>
        <v>20016</v>
      </c>
      <c r="M84" s="113">
        <v>2144414.1666666665</v>
      </c>
      <c r="N84">
        <v>4502</v>
      </c>
      <c r="O84" s="112">
        <f t="shared" si="13"/>
        <v>12500</v>
      </c>
      <c r="P84" s="112">
        <f t="shared" si="14"/>
        <v>15000</v>
      </c>
      <c r="Q84">
        <f t="shared" si="15"/>
        <v>0.7</v>
      </c>
    </row>
    <row r="85" spans="1:17" x14ac:dyDescent="0.25">
      <c r="A85" t="s">
        <v>82</v>
      </c>
      <c r="B85" t="s">
        <v>482</v>
      </c>
      <c r="C85" t="s">
        <v>470</v>
      </c>
      <c r="D85" s="113">
        <v>5000</v>
      </c>
      <c r="E85" s="126" t="s">
        <v>1</v>
      </c>
      <c r="F85" s="113" t="str">
        <f t="shared" si="8"/>
        <v/>
      </c>
      <c r="G85" s="114">
        <v>126</v>
      </c>
      <c r="H85" s="113">
        <f t="shared" si="9"/>
        <v>3780</v>
      </c>
      <c r="I85" s="114">
        <v>3</v>
      </c>
      <c r="J85" s="113">
        <f t="shared" si="10"/>
        <v>1500</v>
      </c>
      <c r="K85" s="113">
        <f t="shared" si="11"/>
        <v>10280</v>
      </c>
      <c r="L85" s="113">
        <f t="shared" si="12"/>
        <v>12336</v>
      </c>
      <c r="M85" s="113">
        <v>1211960.6666666667</v>
      </c>
      <c r="N85">
        <v>2894</v>
      </c>
      <c r="O85" s="112">
        <f t="shared" si="13"/>
        <v>9647</v>
      </c>
      <c r="P85" s="112">
        <f t="shared" si="14"/>
        <v>11576</v>
      </c>
      <c r="Q85">
        <f t="shared" si="15"/>
        <v>0.96</v>
      </c>
    </row>
    <row r="86" spans="1:17" x14ac:dyDescent="0.25">
      <c r="A86" t="s">
        <v>83</v>
      </c>
      <c r="B86" t="s">
        <v>482</v>
      </c>
      <c r="C86" t="s">
        <v>470</v>
      </c>
      <c r="D86" s="113">
        <v>5000</v>
      </c>
      <c r="E86" s="126" t="s">
        <v>1</v>
      </c>
      <c r="F86" s="113" t="str">
        <f t="shared" si="8"/>
        <v/>
      </c>
      <c r="G86" s="114">
        <v>250</v>
      </c>
      <c r="H86" s="113">
        <f t="shared" si="9"/>
        <v>7500</v>
      </c>
      <c r="I86" s="114">
        <v>3</v>
      </c>
      <c r="J86" s="113">
        <f t="shared" si="10"/>
        <v>1500</v>
      </c>
      <c r="K86" s="113">
        <f t="shared" si="11"/>
        <v>14000</v>
      </c>
      <c r="L86" s="113">
        <f t="shared" si="12"/>
        <v>16800</v>
      </c>
      <c r="M86" s="113">
        <v>1755499.9166666667</v>
      </c>
      <c r="N86">
        <v>3827</v>
      </c>
      <c r="O86" s="112">
        <f t="shared" si="13"/>
        <v>12500</v>
      </c>
      <c r="P86" s="112">
        <f t="shared" si="14"/>
        <v>15000</v>
      </c>
      <c r="Q86">
        <f t="shared" si="15"/>
        <v>0.85</v>
      </c>
    </row>
    <row r="87" spans="1:17" x14ac:dyDescent="0.25">
      <c r="A87" t="s">
        <v>84</v>
      </c>
      <c r="B87" t="s">
        <v>482</v>
      </c>
      <c r="C87" t="s">
        <v>471</v>
      </c>
      <c r="D87" s="113">
        <v>5000</v>
      </c>
      <c r="E87" s="126" t="s">
        <v>1</v>
      </c>
      <c r="F87" s="113" t="str">
        <f t="shared" si="8"/>
        <v/>
      </c>
      <c r="G87" s="114">
        <v>356</v>
      </c>
      <c r="H87" s="113">
        <f t="shared" si="9"/>
        <v>10680</v>
      </c>
      <c r="I87" s="114">
        <v>3</v>
      </c>
      <c r="J87" s="113">
        <f t="shared" si="10"/>
        <v>1500</v>
      </c>
      <c r="K87" s="113">
        <f t="shared" si="11"/>
        <v>17180</v>
      </c>
      <c r="L87" s="113">
        <f t="shared" si="12"/>
        <v>20616</v>
      </c>
      <c r="M87" s="113">
        <v>790861.75</v>
      </c>
      <c r="N87">
        <v>1741</v>
      </c>
      <c r="O87" s="112">
        <f t="shared" si="13"/>
        <v>5803</v>
      </c>
      <c r="P87" s="112">
        <f t="shared" si="14"/>
        <v>6964</v>
      </c>
      <c r="Q87">
        <f t="shared" si="15"/>
        <v>0.88</v>
      </c>
    </row>
    <row r="88" spans="1:17" x14ac:dyDescent="0.25">
      <c r="A88" t="s">
        <v>85</v>
      </c>
      <c r="B88" t="s">
        <v>482</v>
      </c>
      <c r="C88" t="s">
        <v>471</v>
      </c>
      <c r="D88" s="113">
        <v>5000</v>
      </c>
      <c r="E88" s="126" t="s">
        <v>1</v>
      </c>
      <c r="F88" s="113" t="str">
        <f t="shared" si="8"/>
        <v/>
      </c>
      <c r="G88" s="114">
        <v>216</v>
      </c>
      <c r="H88" s="113">
        <f t="shared" si="9"/>
        <v>6480</v>
      </c>
      <c r="I88" s="114">
        <v>3</v>
      </c>
      <c r="J88" s="113">
        <f t="shared" si="10"/>
        <v>1500</v>
      </c>
      <c r="K88" s="113">
        <f t="shared" si="11"/>
        <v>12980</v>
      </c>
      <c r="L88" s="113">
        <f t="shared" si="12"/>
        <v>15576</v>
      </c>
      <c r="M88" s="113">
        <v>1222606.25</v>
      </c>
      <c r="N88">
        <v>2632</v>
      </c>
      <c r="O88" s="112">
        <f t="shared" si="13"/>
        <v>8773</v>
      </c>
      <c r="P88" s="112">
        <f t="shared" si="14"/>
        <v>10528</v>
      </c>
      <c r="Q88">
        <f t="shared" si="15"/>
        <v>0.86</v>
      </c>
    </row>
    <row r="89" spans="1:17" x14ac:dyDescent="0.25">
      <c r="A89" t="s">
        <v>86</v>
      </c>
      <c r="B89" t="s">
        <v>482</v>
      </c>
      <c r="C89" t="s">
        <v>471</v>
      </c>
      <c r="D89" s="113">
        <v>5000</v>
      </c>
      <c r="E89" s="126" t="s">
        <v>1</v>
      </c>
      <c r="F89" s="113" t="str">
        <f t="shared" si="8"/>
        <v/>
      </c>
      <c r="G89" s="114">
        <v>711</v>
      </c>
      <c r="H89" s="113">
        <f t="shared" si="9"/>
        <v>21330</v>
      </c>
      <c r="I89" s="114">
        <v>4</v>
      </c>
      <c r="J89" s="113">
        <f t="shared" si="10"/>
        <v>2000</v>
      </c>
      <c r="K89" s="113">
        <f t="shared" si="11"/>
        <v>28330</v>
      </c>
      <c r="L89" s="113">
        <f t="shared" si="12"/>
        <v>33996</v>
      </c>
      <c r="M89" s="113">
        <v>2646085.6666666665</v>
      </c>
      <c r="N89">
        <v>5859</v>
      </c>
      <c r="O89" s="112">
        <f t="shared" si="13"/>
        <v>12500</v>
      </c>
      <c r="P89" s="112">
        <f t="shared" si="14"/>
        <v>15000</v>
      </c>
      <c r="Q89">
        <f t="shared" si="15"/>
        <v>0.56999999999999995</v>
      </c>
    </row>
    <row r="90" spans="1:17" x14ac:dyDescent="0.25">
      <c r="A90" t="s">
        <v>87</v>
      </c>
      <c r="B90" t="s">
        <v>482</v>
      </c>
      <c r="C90" t="s">
        <v>471</v>
      </c>
      <c r="D90" s="113">
        <v>5000</v>
      </c>
      <c r="E90" s="126" t="s">
        <v>1</v>
      </c>
      <c r="F90" s="113" t="str">
        <f t="shared" si="8"/>
        <v/>
      </c>
      <c r="G90" s="114">
        <v>113</v>
      </c>
      <c r="H90" s="113">
        <f t="shared" si="9"/>
        <v>3390</v>
      </c>
      <c r="I90" s="114">
        <v>3</v>
      </c>
      <c r="J90" s="113">
        <f t="shared" si="10"/>
        <v>1500</v>
      </c>
      <c r="K90" s="113">
        <f t="shared" si="11"/>
        <v>9890</v>
      </c>
      <c r="L90" s="113">
        <f t="shared" si="12"/>
        <v>11868</v>
      </c>
      <c r="M90" s="113">
        <v>719464.08333333337</v>
      </c>
      <c r="N90">
        <v>1485</v>
      </c>
      <c r="O90" s="112">
        <f t="shared" si="13"/>
        <v>4950</v>
      </c>
      <c r="P90" s="112">
        <f t="shared" si="14"/>
        <v>5940</v>
      </c>
      <c r="Q90">
        <f t="shared" si="15"/>
        <v>0.83</v>
      </c>
    </row>
    <row r="91" spans="1:17" x14ac:dyDescent="0.25">
      <c r="A91" t="s">
        <v>88</v>
      </c>
      <c r="B91" t="s">
        <v>482</v>
      </c>
      <c r="C91" t="s">
        <v>471</v>
      </c>
      <c r="D91" s="113">
        <v>5000</v>
      </c>
      <c r="E91" s="126" t="s">
        <v>1</v>
      </c>
      <c r="F91" s="113" t="str">
        <f t="shared" si="8"/>
        <v/>
      </c>
      <c r="G91" s="114">
        <v>196</v>
      </c>
      <c r="H91" s="113">
        <f t="shared" si="9"/>
        <v>5880</v>
      </c>
      <c r="I91" s="114">
        <v>3</v>
      </c>
      <c r="J91" s="113">
        <f t="shared" si="10"/>
        <v>1500</v>
      </c>
      <c r="K91" s="113">
        <f t="shared" si="11"/>
        <v>12380</v>
      </c>
      <c r="L91" s="113">
        <f t="shared" si="12"/>
        <v>14856</v>
      </c>
      <c r="M91" s="113">
        <v>1153639.6666666667</v>
      </c>
      <c r="N91">
        <v>2387</v>
      </c>
      <c r="O91" s="112">
        <f t="shared" si="13"/>
        <v>7957</v>
      </c>
      <c r="P91" s="112">
        <f t="shared" si="14"/>
        <v>9548</v>
      </c>
      <c r="Q91">
        <f t="shared" si="15"/>
        <v>0.83</v>
      </c>
    </row>
    <row r="92" spans="1:17" x14ac:dyDescent="0.25">
      <c r="A92" t="s">
        <v>89</v>
      </c>
      <c r="B92" t="s">
        <v>482</v>
      </c>
      <c r="C92" t="s">
        <v>471</v>
      </c>
      <c r="D92" s="113">
        <v>5000</v>
      </c>
      <c r="E92" s="126" t="s">
        <v>1</v>
      </c>
      <c r="F92" s="113" t="str">
        <f t="shared" si="8"/>
        <v/>
      </c>
      <c r="G92" s="114">
        <v>207</v>
      </c>
      <c r="H92" s="113">
        <f t="shared" si="9"/>
        <v>6210</v>
      </c>
      <c r="I92" s="114">
        <v>5</v>
      </c>
      <c r="J92" s="113">
        <f t="shared" si="10"/>
        <v>2500</v>
      </c>
      <c r="K92" s="113">
        <f t="shared" si="11"/>
        <v>13710</v>
      </c>
      <c r="L92" s="113">
        <f t="shared" si="12"/>
        <v>16452</v>
      </c>
      <c r="M92" s="113">
        <v>996434.08333333337</v>
      </c>
      <c r="N92">
        <v>2229</v>
      </c>
      <c r="O92" s="112">
        <f t="shared" si="13"/>
        <v>7430</v>
      </c>
      <c r="P92" s="112">
        <f t="shared" si="14"/>
        <v>8916</v>
      </c>
      <c r="Q92">
        <f t="shared" si="15"/>
        <v>0.89</v>
      </c>
    </row>
    <row r="93" spans="1:17" x14ac:dyDescent="0.25">
      <c r="A93" t="s">
        <v>90</v>
      </c>
      <c r="B93" t="s">
        <v>482</v>
      </c>
      <c r="C93" t="s">
        <v>471</v>
      </c>
      <c r="D93" s="113">
        <v>5000</v>
      </c>
      <c r="E93" s="126" t="s">
        <v>1</v>
      </c>
      <c r="F93" s="113" t="str">
        <f t="shared" si="8"/>
        <v/>
      </c>
      <c r="G93" s="114">
        <v>514</v>
      </c>
      <c r="H93" s="113">
        <f t="shared" si="9"/>
        <v>15420</v>
      </c>
      <c r="I93" s="114">
        <v>3</v>
      </c>
      <c r="J93" s="113">
        <f t="shared" si="10"/>
        <v>1500</v>
      </c>
      <c r="K93" s="113">
        <f t="shared" si="11"/>
        <v>21920</v>
      </c>
      <c r="L93" s="113">
        <f t="shared" si="12"/>
        <v>26304</v>
      </c>
      <c r="M93" s="113">
        <v>1658093.5833333333</v>
      </c>
      <c r="N93">
        <v>3915</v>
      </c>
      <c r="O93" s="112">
        <f t="shared" si="13"/>
        <v>12500</v>
      </c>
      <c r="P93" s="112">
        <f t="shared" si="14"/>
        <v>15000</v>
      </c>
      <c r="Q93">
        <f t="shared" si="15"/>
        <v>0.9</v>
      </c>
    </row>
    <row r="94" spans="1:17" x14ac:dyDescent="0.25">
      <c r="A94" t="s">
        <v>91</v>
      </c>
      <c r="B94" t="s">
        <v>482</v>
      </c>
      <c r="C94" t="s">
        <v>471</v>
      </c>
      <c r="D94" s="113">
        <v>5000</v>
      </c>
      <c r="E94" s="126" t="s">
        <v>1</v>
      </c>
      <c r="F94" s="113" t="str">
        <f t="shared" si="8"/>
        <v/>
      </c>
      <c r="G94" s="114">
        <v>184</v>
      </c>
      <c r="H94" s="113">
        <f t="shared" si="9"/>
        <v>5520</v>
      </c>
      <c r="I94" s="114">
        <v>3</v>
      </c>
      <c r="J94" s="113">
        <f t="shared" si="10"/>
        <v>1500</v>
      </c>
      <c r="K94" s="113">
        <f t="shared" si="11"/>
        <v>12020</v>
      </c>
      <c r="L94" s="113">
        <f t="shared" si="12"/>
        <v>14424</v>
      </c>
      <c r="M94" s="113">
        <v>735780.58333333337</v>
      </c>
      <c r="N94">
        <v>1267</v>
      </c>
      <c r="O94" s="112">
        <f t="shared" si="13"/>
        <v>4223</v>
      </c>
      <c r="P94" s="112">
        <f t="shared" si="14"/>
        <v>5068</v>
      </c>
      <c r="Q94">
        <f t="shared" si="15"/>
        <v>0.69</v>
      </c>
    </row>
    <row r="95" spans="1:17" x14ac:dyDescent="0.25">
      <c r="A95" t="s">
        <v>92</v>
      </c>
      <c r="B95" t="s">
        <v>482</v>
      </c>
      <c r="C95" t="s">
        <v>471</v>
      </c>
      <c r="D95" s="113">
        <v>5000</v>
      </c>
      <c r="E95" s="126" t="s">
        <v>1</v>
      </c>
      <c r="F95" s="113" t="str">
        <f t="shared" si="8"/>
        <v/>
      </c>
      <c r="G95" s="114">
        <v>129</v>
      </c>
      <c r="H95" s="113">
        <f t="shared" si="9"/>
        <v>3870</v>
      </c>
      <c r="I95" s="114">
        <v>3</v>
      </c>
      <c r="J95" s="113">
        <f t="shared" si="10"/>
        <v>1500</v>
      </c>
      <c r="K95" s="113">
        <f t="shared" si="11"/>
        <v>10370</v>
      </c>
      <c r="L95" s="113">
        <f t="shared" si="12"/>
        <v>12444</v>
      </c>
      <c r="M95" s="113">
        <v>1014123.25</v>
      </c>
      <c r="N95">
        <v>2308</v>
      </c>
      <c r="O95" s="112">
        <f t="shared" si="13"/>
        <v>7693</v>
      </c>
      <c r="P95" s="112">
        <f t="shared" si="14"/>
        <v>9232</v>
      </c>
      <c r="Q95">
        <f t="shared" si="15"/>
        <v>0.91</v>
      </c>
    </row>
    <row r="96" spans="1:17" x14ac:dyDescent="0.25">
      <c r="A96" t="s">
        <v>93</v>
      </c>
      <c r="B96" t="s">
        <v>482</v>
      </c>
      <c r="C96" t="s">
        <v>471</v>
      </c>
      <c r="D96" s="113">
        <v>5000</v>
      </c>
      <c r="E96" s="126" t="s">
        <v>1</v>
      </c>
      <c r="F96" s="113" t="str">
        <f t="shared" si="8"/>
        <v/>
      </c>
      <c r="G96" s="114">
        <v>228</v>
      </c>
      <c r="H96" s="113">
        <f t="shared" si="9"/>
        <v>6840</v>
      </c>
      <c r="I96" s="114">
        <v>6</v>
      </c>
      <c r="J96" s="113">
        <f t="shared" si="10"/>
        <v>3000</v>
      </c>
      <c r="K96" s="113">
        <f t="shared" si="11"/>
        <v>14840</v>
      </c>
      <c r="L96" s="113">
        <f t="shared" si="12"/>
        <v>17808</v>
      </c>
      <c r="M96" s="113">
        <v>1152107</v>
      </c>
      <c r="N96">
        <v>2626</v>
      </c>
      <c r="O96" s="112">
        <f t="shared" si="13"/>
        <v>8753</v>
      </c>
      <c r="P96" s="112">
        <f t="shared" si="14"/>
        <v>10504</v>
      </c>
      <c r="Q96">
        <f t="shared" si="15"/>
        <v>0.91</v>
      </c>
    </row>
    <row r="97" spans="1:17" x14ac:dyDescent="0.25">
      <c r="A97" t="s">
        <v>94</v>
      </c>
      <c r="B97" t="s">
        <v>482</v>
      </c>
      <c r="C97" t="s">
        <v>471</v>
      </c>
      <c r="D97" s="113">
        <v>5000</v>
      </c>
      <c r="E97" s="126" t="s">
        <v>1</v>
      </c>
      <c r="F97" s="113" t="str">
        <f t="shared" si="8"/>
        <v/>
      </c>
      <c r="G97" s="114">
        <v>300</v>
      </c>
      <c r="H97" s="113">
        <f t="shared" si="9"/>
        <v>9000</v>
      </c>
      <c r="I97" s="114">
        <v>4</v>
      </c>
      <c r="J97" s="113">
        <f t="shared" si="10"/>
        <v>2000</v>
      </c>
      <c r="K97" s="113">
        <f t="shared" si="11"/>
        <v>16000</v>
      </c>
      <c r="L97" s="113">
        <f t="shared" si="12"/>
        <v>19200</v>
      </c>
      <c r="M97" s="113">
        <v>1495200.25</v>
      </c>
      <c r="N97">
        <v>3587</v>
      </c>
      <c r="O97" s="112">
        <f t="shared" si="13"/>
        <v>11957</v>
      </c>
      <c r="P97" s="112">
        <f t="shared" si="14"/>
        <v>14348</v>
      </c>
      <c r="Q97">
        <f t="shared" si="15"/>
        <v>0.96</v>
      </c>
    </row>
    <row r="98" spans="1:17" x14ac:dyDescent="0.25">
      <c r="A98" t="s">
        <v>95</v>
      </c>
      <c r="B98" t="s">
        <v>484</v>
      </c>
      <c r="C98" t="s">
        <v>471</v>
      </c>
      <c r="D98" s="113">
        <v>7000</v>
      </c>
      <c r="E98" s="126" t="s">
        <v>1</v>
      </c>
      <c r="F98" s="113" t="str">
        <f t="shared" si="8"/>
        <v/>
      </c>
      <c r="G98" s="114">
        <v>78</v>
      </c>
      <c r="H98" s="113">
        <f t="shared" si="9"/>
        <v>2340</v>
      </c>
      <c r="I98" s="114">
        <v>4</v>
      </c>
      <c r="J98" s="113">
        <f t="shared" si="10"/>
        <v>2000</v>
      </c>
      <c r="K98" s="113">
        <f t="shared" si="11"/>
        <v>11340</v>
      </c>
      <c r="L98" s="113">
        <f t="shared" si="12"/>
        <v>13608</v>
      </c>
      <c r="M98" s="113">
        <v>523033.33333333331</v>
      </c>
      <c r="O98" s="112">
        <f t="shared" si="13"/>
        <v>11340</v>
      </c>
      <c r="P98" s="112">
        <f t="shared" si="14"/>
        <v>13608</v>
      </c>
      <c r="Q98">
        <f t="shared" si="15"/>
        <v>2.6</v>
      </c>
    </row>
    <row r="99" spans="1:17" x14ac:dyDescent="0.25">
      <c r="A99" t="s">
        <v>96</v>
      </c>
      <c r="B99" t="s">
        <v>482</v>
      </c>
      <c r="C99" t="s">
        <v>471</v>
      </c>
      <c r="D99" s="113">
        <v>5000</v>
      </c>
      <c r="E99" s="126" t="s">
        <v>1</v>
      </c>
      <c r="F99" s="113" t="str">
        <f t="shared" si="8"/>
        <v/>
      </c>
      <c r="G99" s="114">
        <v>332</v>
      </c>
      <c r="H99" s="113">
        <f t="shared" si="9"/>
        <v>9960</v>
      </c>
      <c r="I99" s="114">
        <v>3</v>
      </c>
      <c r="J99" s="113">
        <f t="shared" si="10"/>
        <v>1500</v>
      </c>
      <c r="K99" s="113">
        <f t="shared" si="11"/>
        <v>16460</v>
      </c>
      <c r="L99" s="113">
        <f t="shared" si="12"/>
        <v>19752</v>
      </c>
      <c r="M99" s="113">
        <v>1475931.75</v>
      </c>
      <c r="N99">
        <v>3423</v>
      </c>
      <c r="O99" s="112">
        <f t="shared" si="13"/>
        <v>11410</v>
      </c>
      <c r="P99" s="112">
        <f t="shared" si="14"/>
        <v>13692</v>
      </c>
      <c r="Q99">
        <f t="shared" si="15"/>
        <v>0.93</v>
      </c>
    </row>
    <row r="100" spans="1:17" x14ac:dyDescent="0.25">
      <c r="A100" t="s">
        <v>97</v>
      </c>
      <c r="B100" t="s">
        <v>482</v>
      </c>
      <c r="C100" t="s">
        <v>471</v>
      </c>
      <c r="D100" s="113">
        <v>5000</v>
      </c>
      <c r="E100" s="126" t="s">
        <v>1</v>
      </c>
      <c r="F100" s="113" t="str">
        <f t="shared" si="8"/>
        <v/>
      </c>
      <c r="G100" s="114">
        <v>245</v>
      </c>
      <c r="H100" s="113">
        <f t="shared" si="9"/>
        <v>7350</v>
      </c>
      <c r="I100" s="114">
        <v>3</v>
      </c>
      <c r="J100" s="113">
        <f t="shared" si="10"/>
        <v>1500</v>
      </c>
      <c r="K100" s="113">
        <f t="shared" si="11"/>
        <v>13850</v>
      </c>
      <c r="L100" s="113">
        <f t="shared" si="12"/>
        <v>16620</v>
      </c>
      <c r="M100" s="113">
        <v>1063561.1666666667</v>
      </c>
      <c r="N100">
        <v>1812</v>
      </c>
      <c r="O100" s="112">
        <f t="shared" si="13"/>
        <v>6040</v>
      </c>
      <c r="P100" s="112">
        <f t="shared" si="14"/>
        <v>7248</v>
      </c>
      <c r="Q100">
        <f t="shared" si="15"/>
        <v>0.68</v>
      </c>
    </row>
    <row r="101" spans="1:17" x14ac:dyDescent="0.25">
      <c r="A101" t="s">
        <v>98</v>
      </c>
      <c r="B101" t="s">
        <v>482</v>
      </c>
      <c r="C101" t="s">
        <v>471</v>
      </c>
      <c r="D101" s="113">
        <v>5000</v>
      </c>
      <c r="E101" s="126" t="s">
        <v>1</v>
      </c>
      <c r="F101" s="113" t="str">
        <f t="shared" si="8"/>
        <v/>
      </c>
      <c r="G101" s="114">
        <v>138</v>
      </c>
      <c r="H101" s="113">
        <f t="shared" si="9"/>
        <v>4140</v>
      </c>
      <c r="I101" s="114">
        <v>3</v>
      </c>
      <c r="J101" s="113">
        <f t="shared" si="10"/>
        <v>1500</v>
      </c>
      <c r="K101" s="113">
        <f t="shared" si="11"/>
        <v>10640</v>
      </c>
      <c r="L101" s="113">
        <f t="shared" si="12"/>
        <v>12768</v>
      </c>
      <c r="M101" s="113">
        <v>1074864.5833333333</v>
      </c>
      <c r="N101">
        <v>2492</v>
      </c>
      <c r="O101" s="112">
        <f t="shared" si="13"/>
        <v>8307</v>
      </c>
      <c r="P101" s="112">
        <f t="shared" si="14"/>
        <v>9968</v>
      </c>
      <c r="Q101">
        <f t="shared" si="15"/>
        <v>0.93</v>
      </c>
    </row>
    <row r="102" spans="1:17" x14ac:dyDescent="0.25">
      <c r="A102" t="s">
        <v>99</v>
      </c>
      <c r="B102" t="s">
        <v>482</v>
      </c>
      <c r="C102" t="s">
        <v>471</v>
      </c>
      <c r="D102" s="113">
        <v>5000</v>
      </c>
      <c r="E102" s="126" t="s">
        <v>1</v>
      </c>
      <c r="F102" s="113" t="str">
        <f t="shared" si="8"/>
        <v/>
      </c>
      <c r="G102" s="114">
        <v>127</v>
      </c>
      <c r="H102" s="113">
        <f t="shared" si="9"/>
        <v>3810</v>
      </c>
      <c r="I102" s="114">
        <v>4</v>
      </c>
      <c r="J102" s="113">
        <f t="shared" si="10"/>
        <v>2000</v>
      </c>
      <c r="K102" s="113">
        <f t="shared" si="11"/>
        <v>10810</v>
      </c>
      <c r="L102" s="113">
        <f t="shared" si="12"/>
        <v>12972</v>
      </c>
      <c r="M102" s="113">
        <v>1403186.9166666667</v>
      </c>
      <c r="N102">
        <v>3340</v>
      </c>
      <c r="O102" s="112">
        <f t="shared" si="13"/>
        <v>11133</v>
      </c>
      <c r="P102" s="112">
        <f t="shared" si="14"/>
        <v>13360</v>
      </c>
      <c r="Q102">
        <f t="shared" si="15"/>
        <v>0.95</v>
      </c>
    </row>
    <row r="103" spans="1:17" x14ac:dyDescent="0.25">
      <c r="A103" t="s">
        <v>100</v>
      </c>
      <c r="B103" t="s">
        <v>482</v>
      </c>
      <c r="C103" t="s">
        <v>471</v>
      </c>
      <c r="D103" s="113">
        <v>5000</v>
      </c>
      <c r="E103" s="126" t="s">
        <v>1</v>
      </c>
      <c r="F103" s="113" t="str">
        <f t="shared" si="8"/>
        <v/>
      </c>
      <c r="G103" s="114">
        <v>561</v>
      </c>
      <c r="H103" s="113">
        <f t="shared" si="9"/>
        <v>16830</v>
      </c>
      <c r="I103" s="114">
        <v>3</v>
      </c>
      <c r="J103" s="113">
        <f t="shared" si="10"/>
        <v>1500</v>
      </c>
      <c r="K103" s="113">
        <f t="shared" si="11"/>
        <v>23330</v>
      </c>
      <c r="L103" s="113">
        <f t="shared" si="12"/>
        <v>27996</v>
      </c>
      <c r="M103" s="113">
        <v>3330701.4166666665</v>
      </c>
      <c r="N103">
        <v>6718</v>
      </c>
      <c r="O103" s="112">
        <f t="shared" si="13"/>
        <v>12500</v>
      </c>
      <c r="P103" s="112">
        <f t="shared" si="14"/>
        <v>15000</v>
      </c>
      <c r="Q103">
        <f t="shared" si="15"/>
        <v>0.45</v>
      </c>
    </row>
    <row r="104" spans="1:17" x14ac:dyDescent="0.25">
      <c r="A104" t="s">
        <v>101</v>
      </c>
      <c r="B104" t="s">
        <v>482</v>
      </c>
      <c r="C104" t="s">
        <v>471</v>
      </c>
      <c r="D104" s="113">
        <v>5000</v>
      </c>
      <c r="E104" s="126" t="s">
        <v>1</v>
      </c>
      <c r="F104" s="113" t="str">
        <f t="shared" si="8"/>
        <v/>
      </c>
      <c r="G104" s="114">
        <v>566</v>
      </c>
      <c r="H104" s="113">
        <f t="shared" si="9"/>
        <v>16980</v>
      </c>
      <c r="I104" s="114">
        <v>3</v>
      </c>
      <c r="J104" s="113">
        <f t="shared" si="10"/>
        <v>1500</v>
      </c>
      <c r="K104" s="113">
        <f t="shared" si="11"/>
        <v>23480</v>
      </c>
      <c r="L104" s="113">
        <f t="shared" si="12"/>
        <v>28176</v>
      </c>
      <c r="M104" s="113">
        <v>2829591.75</v>
      </c>
      <c r="N104">
        <v>5224</v>
      </c>
      <c r="O104" s="112">
        <f t="shared" si="13"/>
        <v>12500</v>
      </c>
      <c r="P104" s="112">
        <f t="shared" si="14"/>
        <v>15000</v>
      </c>
      <c r="Q104">
        <f t="shared" si="15"/>
        <v>0.53</v>
      </c>
    </row>
    <row r="105" spans="1:17" x14ac:dyDescent="0.25">
      <c r="A105" t="s">
        <v>102</v>
      </c>
      <c r="B105" t="s">
        <v>482</v>
      </c>
      <c r="C105" t="s">
        <v>471</v>
      </c>
      <c r="D105" s="113">
        <v>5000</v>
      </c>
      <c r="E105" s="126" t="s">
        <v>1</v>
      </c>
      <c r="F105" s="113" t="str">
        <f t="shared" si="8"/>
        <v/>
      </c>
      <c r="G105" s="114">
        <v>188</v>
      </c>
      <c r="H105" s="113">
        <f t="shared" si="9"/>
        <v>5640</v>
      </c>
      <c r="I105" s="114">
        <v>3</v>
      </c>
      <c r="J105" s="113">
        <f t="shared" si="10"/>
        <v>1500</v>
      </c>
      <c r="K105" s="113">
        <f t="shared" si="11"/>
        <v>12140</v>
      </c>
      <c r="L105" s="113">
        <f t="shared" si="12"/>
        <v>14568</v>
      </c>
      <c r="M105" s="113">
        <v>1139999.3333333333</v>
      </c>
      <c r="N105">
        <v>2405</v>
      </c>
      <c r="O105" s="112">
        <f t="shared" si="13"/>
        <v>8017</v>
      </c>
      <c r="P105" s="112">
        <f t="shared" si="14"/>
        <v>9620</v>
      </c>
      <c r="Q105">
        <f t="shared" si="15"/>
        <v>0.84</v>
      </c>
    </row>
    <row r="106" spans="1:17" x14ac:dyDescent="0.25">
      <c r="A106" t="s">
        <v>103</v>
      </c>
      <c r="B106" t="s">
        <v>482</v>
      </c>
      <c r="C106" t="s">
        <v>471</v>
      </c>
      <c r="D106" s="113">
        <v>5000</v>
      </c>
      <c r="E106" s="126" t="s">
        <v>1</v>
      </c>
      <c r="F106" s="113" t="str">
        <f t="shared" si="8"/>
        <v/>
      </c>
      <c r="G106" s="114">
        <v>183</v>
      </c>
      <c r="H106" s="113">
        <f t="shared" si="9"/>
        <v>5490</v>
      </c>
      <c r="I106" s="114">
        <v>3</v>
      </c>
      <c r="J106" s="113">
        <f t="shared" si="10"/>
        <v>1500</v>
      </c>
      <c r="K106" s="113">
        <f t="shared" si="11"/>
        <v>11990</v>
      </c>
      <c r="L106" s="113">
        <f t="shared" si="12"/>
        <v>14388</v>
      </c>
      <c r="M106" s="113">
        <v>894316.25</v>
      </c>
      <c r="N106">
        <v>1920</v>
      </c>
      <c r="O106" s="112">
        <f t="shared" si="13"/>
        <v>6400</v>
      </c>
      <c r="P106" s="112">
        <f t="shared" si="14"/>
        <v>7680</v>
      </c>
      <c r="Q106">
        <f t="shared" si="15"/>
        <v>0.86</v>
      </c>
    </row>
    <row r="107" spans="1:17" x14ac:dyDescent="0.25">
      <c r="A107" t="s">
        <v>104</v>
      </c>
      <c r="B107" t="s">
        <v>482</v>
      </c>
      <c r="C107" t="s">
        <v>471</v>
      </c>
      <c r="D107" s="113">
        <v>5000</v>
      </c>
      <c r="E107" s="126" t="s">
        <v>1</v>
      </c>
      <c r="F107" s="113" t="str">
        <f t="shared" si="8"/>
        <v/>
      </c>
      <c r="G107" s="114">
        <v>297</v>
      </c>
      <c r="H107" s="113">
        <f t="shared" si="9"/>
        <v>8910</v>
      </c>
      <c r="I107" s="114">
        <v>3</v>
      </c>
      <c r="J107" s="113">
        <f t="shared" si="10"/>
        <v>1500</v>
      </c>
      <c r="K107" s="113">
        <f t="shared" si="11"/>
        <v>15410</v>
      </c>
      <c r="L107" s="113">
        <f t="shared" si="12"/>
        <v>18492</v>
      </c>
      <c r="M107" s="113">
        <v>1532572.6666666667</v>
      </c>
      <c r="N107">
        <v>3732</v>
      </c>
      <c r="O107" s="112">
        <f t="shared" si="13"/>
        <v>12440</v>
      </c>
      <c r="P107" s="112">
        <f t="shared" si="14"/>
        <v>14928</v>
      </c>
      <c r="Q107">
        <f t="shared" si="15"/>
        <v>0.97</v>
      </c>
    </row>
    <row r="108" spans="1:17" x14ac:dyDescent="0.25">
      <c r="A108" t="s">
        <v>105</v>
      </c>
      <c r="B108" t="s">
        <v>482</v>
      </c>
      <c r="C108" t="s">
        <v>471</v>
      </c>
      <c r="D108" s="113">
        <v>5000</v>
      </c>
      <c r="E108" s="126" t="s">
        <v>1</v>
      </c>
      <c r="F108" s="113" t="str">
        <f t="shared" si="8"/>
        <v/>
      </c>
      <c r="G108" s="114">
        <v>190</v>
      </c>
      <c r="H108" s="113">
        <f t="shared" si="9"/>
        <v>5700</v>
      </c>
      <c r="I108" s="114">
        <v>3</v>
      </c>
      <c r="J108" s="113">
        <f t="shared" si="10"/>
        <v>1500</v>
      </c>
      <c r="K108" s="113">
        <f t="shared" si="11"/>
        <v>12200</v>
      </c>
      <c r="L108" s="113">
        <f t="shared" si="12"/>
        <v>14640</v>
      </c>
      <c r="M108" s="113">
        <v>1266896.3333333333</v>
      </c>
      <c r="N108">
        <v>2033</v>
      </c>
      <c r="O108" s="112">
        <f t="shared" si="13"/>
        <v>6777</v>
      </c>
      <c r="P108" s="112">
        <f t="shared" si="14"/>
        <v>8132</v>
      </c>
      <c r="Q108">
        <f t="shared" si="15"/>
        <v>0.64</v>
      </c>
    </row>
    <row r="109" spans="1:17" x14ac:dyDescent="0.25">
      <c r="A109" t="s">
        <v>106</v>
      </c>
      <c r="B109" t="s">
        <v>482</v>
      </c>
      <c r="C109" t="s">
        <v>471</v>
      </c>
      <c r="D109" s="113">
        <v>5000</v>
      </c>
      <c r="E109" s="126" t="s">
        <v>1</v>
      </c>
      <c r="F109" s="113" t="str">
        <f t="shared" si="8"/>
        <v/>
      </c>
      <c r="G109" s="114">
        <v>532</v>
      </c>
      <c r="H109" s="113">
        <f t="shared" si="9"/>
        <v>15960</v>
      </c>
      <c r="I109" s="114">
        <v>3</v>
      </c>
      <c r="J109" s="113">
        <f t="shared" si="10"/>
        <v>1500</v>
      </c>
      <c r="K109" s="113">
        <f t="shared" si="11"/>
        <v>22460</v>
      </c>
      <c r="L109" s="113">
        <f t="shared" si="12"/>
        <v>26952</v>
      </c>
      <c r="M109" s="113">
        <v>2137290.25</v>
      </c>
      <c r="N109">
        <v>4766</v>
      </c>
      <c r="O109" s="112">
        <f t="shared" si="13"/>
        <v>12500</v>
      </c>
      <c r="P109" s="112">
        <f t="shared" si="14"/>
        <v>15000</v>
      </c>
      <c r="Q109">
        <f t="shared" si="15"/>
        <v>0.7</v>
      </c>
    </row>
    <row r="110" spans="1:17" x14ac:dyDescent="0.25">
      <c r="A110" t="s">
        <v>107</v>
      </c>
      <c r="B110" t="s">
        <v>485</v>
      </c>
      <c r="C110" t="s">
        <v>471</v>
      </c>
      <c r="D110" s="113">
        <v>130000</v>
      </c>
      <c r="E110" s="125">
        <v>358</v>
      </c>
      <c r="F110" s="113">
        <f t="shared" si="8"/>
        <v>358000</v>
      </c>
      <c r="G110" s="114">
        <v>4048</v>
      </c>
      <c r="H110" s="113">
        <f t="shared" si="9"/>
        <v>121440</v>
      </c>
      <c r="I110" s="114">
        <v>8</v>
      </c>
      <c r="J110" s="113">
        <f t="shared" si="10"/>
        <v>4000</v>
      </c>
      <c r="K110" s="113">
        <f t="shared" si="11"/>
        <v>613440</v>
      </c>
      <c r="L110" s="113">
        <f t="shared" si="12"/>
        <v>736128</v>
      </c>
      <c r="M110" s="113">
        <v>70379765</v>
      </c>
      <c r="N110">
        <v>33523</v>
      </c>
      <c r="O110" s="112">
        <f t="shared" si="13"/>
        <v>491166</v>
      </c>
      <c r="P110" s="112">
        <f t="shared" si="14"/>
        <v>589400</v>
      </c>
      <c r="Q110">
        <f t="shared" si="15"/>
        <v>0.84</v>
      </c>
    </row>
    <row r="111" spans="1:17" x14ac:dyDescent="0.25">
      <c r="A111" t="s">
        <v>108</v>
      </c>
      <c r="B111" t="s">
        <v>482</v>
      </c>
      <c r="C111" t="s">
        <v>471</v>
      </c>
      <c r="D111" s="113">
        <v>5000</v>
      </c>
      <c r="E111" s="126" t="s">
        <v>1</v>
      </c>
      <c r="F111" s="113" t="str">
        <f t="shared" si="8"/>
        <v/>
      </c>
      <c r="G111" s="114">
        <v>457</v>
      </c>
      <c r="H111" s="113">
        <f t="shared" si="9"/>
        <v>13710</v>
      </c>
      <c r="I111" s="114">
        <v>4</v>
      </c>
      <c r="J111" s="113">
        <f t="shared" si="10"/>
        <v>2000</v>
      </c>
      <c r="K111" s="113">
        <f t="shared" si="11"/>
        <v>20710</v>
      </c>
      <c r="L111" s="113">
        <f t="shared" si="12"/>
        <v>24852</v>
      </c>
      <c r="M111" s="113">
        <v>1204332.75</v>
      </c>
      <c r="N111">
        <v>2728</v>
      </c>
      <c r="O111" s="112">
        <f t="shared" si="13"/>
        <v>9093</v>
      </c>
      <c r="P111" s="112">
        <f t="shared" si="14"/>
        <v>10912</v>
      </c>
      <c r="Q111">
        <f t="shared" si="15"/>
        <v>0.91</v>
      </c>
    </row>
    <row r="112" spans="1:17" x14ac:dyDescent="0.25">
      <c r="A112" t="s">
        <v>109</v>
      </c>
      <c r="B112" t="s">
        <v>482</v>
      </c>
      <c r="C112" t="s">
        <v>471</v>
      </c>
      <c r="D112" s="113">
        <v>5000</v>
      </c>
      <c r="E112" s="126" t="s">
        <v>1</v>
      </c>
      <c r="F112" s="113" t="str">
        <f t="shared" si="8"/>
        <v/>
      </c>
      <c r="G112" s="114">
        <v>248</v>
      </c>
      <c r="H112" s="113">
        <f t="shared" si="9"/>
        <v>7440</v>
      </c>
      <c r="I112" s="114">
        <v>4</v>
      </c>
      <c r="J112" s="113">
        <f t="shared" si="10"/>
        <v>2000</v>
      </c>
      <c r="K112" s="113">
        <f t="shared" si="11"/>
        <v>14440</v>
      </c>
      <c r="L112" s="113">
        <f t="shared" si="12"/>
        <v>17328</v>
      </c>
      <c r="M112" s="113">
        <v>1318718.9166666667</v>
      </c>
      <c r="N112">
        <v>2707</v>
      </c>
      <c r="O112" s="112">
        <f t="shared" si="13"/>
        <v>9023</v>
      </c>
      <c r="P112" s="112">
        <f t="shared" si="14"/>
        <v>10828</v>
      </c>
      <c r="Q112">
        <f t="shared" si="15"/>
        <v>0.82</v>
      </c>
    </row>
    <row r="113" spans="1:17" x14ac:dyDescent="0.25">
      <c r="A113" t="s">
        <v>110</v>
      </c>
      <c r="B113" t="s">
        <v>482</v>
      </c>
      <c r="C113" t="s">
        <v>471</v>
      </c>
      <c r="D113" s="113">
        <v>5000</v>
      </c>
      <c r="E113" s="126" t="s">
        <v>1</v>
      </c>
      <c r="F113" s="113" t="str">
        <f t="shared" si="8"/>
        <v/>
      </c>
      <c r="G113" s="114">
        <v>265</v>
      </c>
      <c r="H113" s="113">
        <f t="shared" si="9"/>
        <v>7950</v>
      </c>
      <c r="I113" s="114">
        <v>3</v>
      </c>
      <c r="J113" s="113">
        <f t="shared" si="10"/>
        <v>1500</v>
      </c>
      <c r="K113" s="113">
        <f t="shared" si="11"/>
        <v>14450</v>
      </c>
      <c r="L113" s="113">
        <f t="shared" si="12"/>
        <v>17340</v>
      </c>
      <c r="M113" s="113">
        <v>868137.66666666663</v>
      </c>
      <c r="N113">
        <v>1829</v>
      </c>
      <c r="O113" s="112">
        <f t="shared" si="13"/>
        <v>6097</v>
      </c>
      <c r="P113" s="112">
        <f t="shared" si="14"/>
        <v>7316</v>
      </c>
      <c r="Q113">
        <f t="shared" si="15"/>
        <v>0.84</v>
      </c>
    </row>
    <row r="114" spans="1:17" x14ac:dyDescent="0.25">
      <c r="A114" t="s">
        <v>111</v>
      </c>
      <c r="B114" t="s">
        <v>482</v>
      </c>
      <c r="C114" t="s">
        <v>471</v>
      </c>
      <c r="D114" s="113">
        <v>5000</v>
      </c>
      <c r="E114" s="126" t="s">
        <v>1</v>
      </c>
      <c r="F114" s="113" t="str">
        <f t="shared" si="8"/>
        <v/>
      </c>
      <c r="G114" s="114">
        <v>228</v>
      </c>
      <c r="H114" s="113">
        <f t="shared" si="9"/>
        <v>6840</v>
      </c>
      <c r="I114" s="114">
        <v>4</v>
      </c>
      <c r="J114" s="113">
        <f t="shared" si="10"/>
        <v>2000</v>
      </c>
      <c r="K114" s="113">
        <f t="shared" si="11"/>
        <v>13840</v>
      </c>
      <c r="L114" s="113">
        <f t="shared" si="12"/>
        <v>16608</v>
      </c>
      <c r="M114" s="113">
        <v>1574211.25</v>
      </c>
      <c r="N114">
        <v>3516</v>
      </c>
      <c r="O114" s="112">
        <f t="shared" si="13"/>
        <v>11720</v>
      </c>
      <c r="P114" s="112">
        <f t="shared" si="14"/>
        <v>14064</v>
      </c>
      <c r="Q114">
        <f t="shared" si="15"/>
        <v>0.89</v>
      </c>
    </row>
    <row r="115" spans="1:17" x14ac:dyDescent="0.25">
      <c r="A115" t="s">
        <v>112</v>
      </c>
      <c r="B115" t="s">
        <v>482</v>
      </c>
      <c r="C115" t="s">
        <v>471</v>
      </c>
      <c r="D115" s="113">
        <v>5000</v>
      </c>
      <c r="E115" s="126" t="s">
        <v>1</v>
      </c>
      <c r="F115" s="113" t="str">
        <f t="shared" si="8"/>
        <v/>
      </c>
      <c r="G115" s="114">
        <v>327</v>
      </c>
      <c r="H115" s="113">
        <f t="shared" si="9"/>
        <v>9810</v>
      </c>
      <c r="I115" s="114">
        <v>3</v>
      </c>
      <c r="J115" s="113">
        <f t="shared" si="10"/>
        <v>1500</v>
      </c>
      <c r="K115" s="113">
        <f t="shared" si="11"/>
        <v>16310</v>
      </c>
      <c r="L115" s="113">
        <f t="shared" si="12"/>
        <v>19572</v>
      </c>
      <c r="M115" s="113">
        <v>1686253.25</v>
      </c>
      <c r="N115">
        <v>3634</v>
      </c>
      <c r="O115" s="112">
        <f t="shared" si="13"/>
        <v>12113</v>
      </c>
      <c r="P115" s="112">
        <f t="shared" si="14"/>
        <v>14536</v>
      </c>
      <c r="Q115">
        <f t="shared" si="15"/>
        <v>0.86</v>
      </c>
    </row>
    <row r="116" spans="1:17" x14ac:dyDescent="0.25">
      <c r="A116" t="s">
        <v>113</v>
      </c>
      <c r="B116" t="s">
        <v>482</v>
      </c>
      <c r="C116" t="s">
        <v>471</v>
      </c>
      <c r="D116" s="113">
        <v>5000</v>
      </c>
      <c r="E116" s="126" t="s">
        <v>1</v>
      </c>
      <c r="F116" s="113" t="str">
        <f t="shared" si="8"/>
        <v/>
      </c>
      <c r="G116" s="114">
        <v>97</v>
      </c>
      <c r="H116" s="113">
        <f t="shared" si="9"/>
        <v>2910</v>
      </c>
      <c r="I116" s="114">
        <v>3</v>
      </c>
      <c r="J116" s="113">
        <f t="shared" si="10"/>
        <v>1500</v>
      </c>
      <c r="K116" s="113">
        <f t="shared" si="11"/>
        <v>9410</v>
      </c>
      <c r="L116" s="113">
        <f t="shared" si="12"/>
        <v>11292</v>
      </c>
      <c r="M116" s="113">
        <v>1245621.4166666667</v>
      </c>
      <c r="N116">
        <v>2778</v>
      </c>
      <c r="O116" s="112">
        <f t="shared" si="13"/>
        <v>9260</v>
      </c>
      <c r="P116" s="112">
        <f t="shared" si="14"/>
        <v>11112</v>
      </c>
      <c r="Q116">
        <f t="shared" si="15"/>
        <v>0.89</v>
      </c>
    </row>
    <row r="117" spans="1:17" x14ac:dyDescent="0.25">
      <c r="A117" t="s">
        <v>114</v>
      </c>
      <c r="B117" t="s">
        <v>482</v>
      </c>
      <c r="C117" t="s">
        <v>471</v>
      </c>
      <c r="D117" s="113">
        <v>5000</v>
      </c>
      <c r="E117" s="126" t="s">
        <v>1</v>
      </c>
      <c r="F117" s="113" t="str">
        <f t="shared" si="8"/>
        <v/>
      </c>
      <c r="G117" s="114">
        <v>116</v>
      </c>
      <c r="H117" s="113">
        <f t="shared" si="9"/>
        <v>3480</v>
      </c>
      <c r="I117" s="114">
        <v>4</v>
      </c>
      <c r="J117" s="113">
        <f t="shared" si="10"/>
        <v>2000</v>
      </c>
      <c r="K117" s="113">
        <f t="shared" si="11"/>
        <v>10480</v>
      </c>
      <c r="L117" s="113">
        <f t="shared" si="12"/>
        <v>12576</v>
      </c>
      <c r="M117" s="113">
        <v>973896.83333333337</v>
      </c>
      <c r="N117">
        <v>2091</v>
      </c>
      <c r="O117" s="112">
        <f t="shared" si="13"/>
        <v>6970</v>
      </c>
      <c r="P117" s="112">
        <f t="shared" si="14"/>
        <v>8364</v>
      </c>
      <c r="Q117">
        <f t="shared" si="15"/>
        <v>0.86</v>
      </c>
    </row>
    <row r="118" spans="1:17" x14ac:dyDescent="0.25">
      <c r="A118" t="s">
        <v>115</v>
      </c>
      <c r="B118" t="s">
        <v>482</v>
      </c>
      <c r="C118" t="s">
        <v>471</v>
      </c>
      <c r="D118" s="113">
        <v>5000</v>
      </c>
      <c r="E118" s="126" t="s">
        <v>1</v>
      </c>
      <c r="F118" s="113" t="str">
        <f t="shared" si="8"/>
        <v/>
      </c>
      <c r="G118" s="114">
        <v>245</v>
      </c>
      <c r="H118" s="113">
        <f t="shared" si="9"/>
        <v>7350</v>
      </c>
      <c r="I118" s="114">
        <v>3</v>
      </c>
      <c r="J118" s="113">
        <f t="shared" si="10"/>
        <v>1500</v>
      </c>
      <c r="K118" s="113">
        <f t="shared" si="11"/>
        <v>13850</v>
      </c>
      <c r="L118" s="113">
        <f t="shared" si="12"/>
        <v>16620</v>
      </c>
      <c r="M118" s="113">
        <v>886081.41666666663</v>
      </c>
      <c r="N118">
        <v>1408</v>
      </c>
      <c r="O118" s="112">
        <f t="shared" si="13"/>
        <v>4693</v>
      </c>
      <c r="P118" s="112">
        <f t="shared" si="14"/>
        <v>5632</v>
      </c>
      <c r="Q118">
        <f t="shared" si="15"/>
        <v>0.64</v>
      </c>
    </row>
    <row r="119" spans="1:17" x14ac:dyDescent="0.25">
      <c r="A119" t="s">
        <v>116</v>
      </c>
      <c r="B119" t="s">
        <v>482</v>
      </c>
      <c r="C119" t="s">
        <v>471</v>
      </c>
      <c r="D119" s="113">
        <v>5000</v>
      </c>
      <c r="E119" s="126" t="s">
        <v>1</v>
      </c>
      <c r="F119" s="113" t="str">
        <f t="shared" si="8"/>
        <v/>
      </c>
      <c r="G119" s="114">
        <v>214</v>
      </c>
      <c r="H119" s="113">
        <f t="shared" si="9"/>
        <v>6420</v>
      </c>
      <c r="I119" s="114">
        <v>5</v>
      </c>
      <c r="J119" s="113">
        <f t="shared" si="10"/>
        <v>2500</v>
      </c>
      <c r="K119" s="113">
        <f t="shared" si="11"/>
        <v>13920</v>
      </c>
      <c r="L119" s="113">
        <f t="shared" si="12"/>
        <v>16704</v>
      </c>
      <c r="M119" s="113">
        <v>752055.41666666663</v>
      </c>
      <c r="N119">
        <v>1677</v>
      </c>
      <c r="O119" s="112">
        <f t="shared" si="13"/>
        <v>5590</v>
      </c>
      <c r="P119" s="112">
        <f t="shared" si="14"/>
        <v>6708</v>
      </c>
      <c r="Q119">
        <f t="shared" si="15"/>
        <v>0.89</v>
      </c>
    </row>
    <row r="120" spans="1:17" x14ac:dyDescent="0.25">
      <c r="A120" t="s">
        <v>117</v>
      </c>
      <c r="B120" t="s">
        <v>484</v>
      </c>
      <c r="C120" t="s">
        <v>471</v>
      </c>
      <c r="D120" s="113">
        <v>7000</v>
      </c>
      <c r="E120" s="126" t="s">
        <v>1</v>
      </c>
      <c r="F120" s="113" t="str">
        <f t="shared" si="8"/>
        <v/>
      </c>
      <c r="G120" s="114">
        <v>2</v>
      </c>
      <c r="H120" s="113">
        <f t="shared" si="9"/>
        <v>60</v>
      </c>
      <c r="I120" s="114">
        <v>5</v>
      </c>
      <c r="J120" s="113">
        <f t="shared" si="10"/>
        <v>2500</v>
      </c>
      <c r="K120" s="113">
        <f t="shared" si="11"/>
        <v>9560</v>
      </c>
      <c r="L120" s="113">
        <f t="shared" si="12"/>
        <v>11472</v>
      </c>
      <c r="M120" s="113">
        <v>66358.333333333328</v>
      </c>
      <c r="O120" s="112">
        <f t="shared" si="13"/>
        <v>9560</v>
      </c>
      <c r="P120" s="112">
        <f t="shared" si="14"/>
        <v>11472</v>
      </c>
      <c r="Q120">
        <f t="shared" si="15"/>
        <v>17.29</v>
      </c>
    </row>
    <row r="121" spans="1:17" x14ac:dyDescent="0.25">
      <c r="A121" t="s">
        <v>118</v>
      </c>
      <c r="B121" t="s">
        <v>482</v>
      </c>
      <c r="C121" t="s">
        <v>471</v>
      </c>
      <c r="D121" s="113">
        <v>5000</v>
      </c>
      <c r="E121" s="126" t="s">
        <v>1</v>
      </c>
      <c r="F121" s="113" t="str">
        <f t="shared" si="8"/>
        <v/>
      </c>
      <c r="G121" s="114">
        <v>136</v>
      </c>
      <c r="H121" s="113">
        <f t="shared" si="9"/>
        <v>4080</v>
      </c>
      <c r="I121" s="114">
        <v>3</v>
      </c>
      <c r="J121" s="113">
        <f t="shared" si="10"/>
        <v>1500</v>
      </c>
      <c r="K121" s="113">
        <f t="shared" si="11"/>
        <v>10580</v>
      </c>
      <c r="L121" s="113">
        <f t="shared" si="12"/>
        <v>12696</v>
      </c>
      <c r="M121" s="113">
        <v>1126595.75</v>
      </c>
      <c r="N121">
        <v>2407</v>
      </c>
      <c r="O121" s="112">
        <f t="shared" si="13"/>
        <v>8023</v>
      </c>
      <c r="P121" s="112">
        <f t="shared" si="14"/>
        <v>9628</v>
      </c>
      <c r="Q121">
        <f t="shared" si="15"/>
        <v>0.85</v>
      </c>
    </row>
    <row r="122" spans="1:17" x14ac:dyDescent="0.25">
      <c r="A122" t="s">
        <v>119</v>
      </c>
      <c r="B122" t="s">
        <v>485</v>
      </c>
      <c r="C122" t="s">
        <v>471</v>
      </c>
      <c r="D122" s="113">
        <v>130000</v>
      </c>
      <c r="E122" s="125">
        <v>106</v>
      </c>
      <c r="F122" s="113">
        <f t="shared" si="8"/>
        <v>106000</v>
      </c>
      <c r="G122" s="114">
        <v>1211</v>
      </c>
      <c r="H122" s="113">
        <f t="shared" si="9"/>
        <v>36330</v>
      </c>
      <c r="I122" s="114">
        <v>18</v>
      </c>
      <c r="J122" s="113">
        <f t="shared" si="10"/>
        <v>9000</v>
      </c>
      <c r="K122" s="113">
        <f t="shared" si="11"/>
        <v>281330</v>
      </c>
      <c r="L122" s="113">
        <f t="shared" si="12"/>
        <v>337596</v>
      </c>
      <c r="M122" s="113">
        <v>17853298.083333332</v>
      </c>
      <c r="N122">
        <v>9388</v>
      </c>
      <c r="O122" s="112">
        <f t="shared" si="13"/>
        <v>212960</v>
      </c>
      <c r="P122" s="112">
        <f t="shared" si="14"/>
        <v>255552</v>
      </c>
      <c r="Q122">
        <f t="shared" si="15"/>
        <v>1.43</v>
      </c>
    </row>
    <row r="123" spans="1:17" x14ac:dyDescent="0.25">
      <c r="A123" t="s">
        <v>120</v>
      </c>
      <c r="B123" t="s">
        <v>482</v>
      </c>
      <c r="C123" t="s">
        <v>471</v>
      </c>
      <c r="D123" s="113">
        <v>5000</v>
      </c>
      <c r="E123" s="126" t="s">
        <v>1</v>
      </c>
      <c r="F123" s="113" t="str">
        <f t="shared" si="8"/>
        <v/>
      </c>
      <c r="G123" s="114">
        <v>224</v>
      </c>
      <c r="H123" s="113">
        <f t="shared" si="9"/>
        <v>6720</v>
      </c>
      <c r="I123" s="114">
        <v>4</v>
      </c>
      <c r="J123" s="113">
        <f t="shared" si="10"/>
        <v>2000</v>
      </c>
      <c r="K123" s="113">
        <f t="shared" si="11"/>
        <v>13720</v>
      </c>
      <c r="L123" s="113">
        <f t="shared" si="12"/>
        <v>16464</v>
      </c>
      <c r="M123" s="113">
        <v>1843241.1666666667</v>
      </c>
      <c r="N123">
        <v>3502</v>
      </c>
      <c r="O123" s="112">
        <f t="shared" si="13"/>
        <v>11673</v>
      </c>
      <c r="P123" s="112">
        <f t="shared" si="14"/>
        <v>14008</v>
      </c>
      <c r="Q123">
        <f t="shared" si="15"/>
        <v>0.76</v>
      </c>
    </row>
    <row r="124" spans="1:17" x14ac:dyDescent="0.25">
      <c r="A124" t="s">
        <v>121</v>
      </c>
      <c r="B124" t="s">
        <v>482</v>
      </c>
      <c r="C124" t="s">
        <v>471</v>
      </c>
      <c r="D124" s="113">
        <v>5000</v>
      </c>
      <c r="E124" s="126" t="s">
        <v>1</v>
      </c>
      <c r="F124" s="113" t="str">
        <f t="shared" si="8"/>
        <v/>
      </c>
      <c r="G124" s="114">
        <v>239</v>
      </c>
      <c r="H124" s="113">
        <f t="shared" si="9"/>
        <v>7170</v>
      </c>
      <c r="I124" s="114">
        <v>3</v>
      </c>
      <c r="J124" s="113">
        <f t="shared" si="10"/>
        <v>1500</v>
      </c>
      <c r="K124" s="113">
        <f t="shared" si="11"/>
        <v>13670</v>
      </c>
      <c r="L124" s="113">
        <f t="shared" si="12"/>
        <v>16404</v>
      </c>
      <c r="M124" s="113">
        <v>2250202.75</v>
      </c>
      <c r="N124">
        <v>4718</v>
      </c>
      <c r="O124" s="112">
        <f t="shared" si="13"/>
        <v>12500</v>
      </c>
      <c r="P124" s="112">
        <f t="shared" si="14"/>
        <v>15000</v>
      </c>
      <c r="Q124">
        <f t="shared" si="15"/>
        <v>0.67</v>
      </c>
    </row>
    <row r="125" spans="1:17" x14ac:dyDescent="0.25">
      <c r="A125" t="s">
        <v>122</v>
      </c>
      <c r="B125" t="s">
        <v>482</v>
      </c>
      <c r="C125" t="s">
        <v>471</v>
      </c>
      <c r="D125" s="113">
        <v>5000</v>
      </c>
      <c r="E125" s="126" t="s">
        <v>1</v>
      </c>
      <c r="F125" s="113" t="str">
        <f t="shared" si="8"/>
        <v/>
      </c>
      <c r="G125" s="114">
        <v>597</v>
      </c>
      <c r="H125" s="113">
        <f t="shared" si="9"/>
        <v>17910</v>
      </c>
      <c r="I125" s="114">
        <v>5</v>
      </c>
      <c r="J125" s="113">
        <f t="shared" si="10"/>
        <v>2500</v>
      </c>
      <c r="K125" s="113">
        <f t="shared" si="11"/>
        <v>25410</v>
      </c>
      <c r="L125" s="113">
        <f t="shared" si="12"/>
        <v>30492</v>
      </c>
      <c r="M125" s="113">
        <v>2040967.8333333333</v>
      </c>
      <c r="N125">
        <v>4342</v>
      </c>
      <c r="O125" s="112">
        <f t="shared" si="13"/>
        <v>12500</v>
      </c>
      <c r="P125" s="112">
        <f t="shared" si="14"/>
        <v>15000</v>
      </c>
      <c r="Q125">
        <f t="shared" si="15"/>
        <v>0.73</v>
      </c>
    </row>
    <row r="126" spans="1:17" x14ac:dyDescent="0.25">
      <c r="A126" t="s">
        <v>123</v>
      </c>
      <c r="B126" t="s">
        <v>482</v>
      </c>
      <c r="C126" t="s">
        <v>471</v>
      </c>
      <c r="D126" s="113">
        <v>5000</v>
      </c>
      <c r="E126" s="126" t="s">
        <v>1</v>
      </c>
      <c r="F126" s="113" t="str">
        <f t="shared" si="8"/>
        <v/>
      </c>
      <c r="G126" s="114">
        <v>590</v>
      </c>
      <c r="H126" s="113">
        <f t="shared" si="9"/>
        <v>17700</v>
      </c>
      <c r="I126" s="114">
        <v>4</v>
      </c>
      <c r="J126" s="113">
        <f t="shared" si="10"/>
        <v>2000</v>
      </c>
      <c r="K126" s="113">
        <f t="shared" si="11"/>
        <v>24700</v>
      </c>
      <c r="L126" s="113">
        <f t="shared" si="12"/>
        <v>29640</v>
      </c>
      <c r="M126" s="113">
        <v>3046084.3333333335</v>
      </c>
      <c r="N126">
        <v>6186</v>
      </c>
      <c r="O126" s="112">
        <f t="shared" si="13"/>
        <v>12500</v>
      </c>
      <c r="P126" s="112">
        <f t="shared" si="14"/>
        <v>15000</v>
      </c>
      <c r="Q126">
        <f t="shared" si="15"/>
        <v>0.49</v>
      </c>
    </row>
    <row r="127" spans="1:17" x14ac:dyDescent="0.25">
      <c r="A127" t="s">
        <v>124</v>
      </c>
      <c r="B127" t="s">
        <v>482</v>
      </c>
      <c r="C127" t="s">
        <v>471</v>
      </c>
      <c r="D127" s="113">
        <v>5000</v>
      </c>
      <c r="E127" s="126" t="s">
        <v>1</v>
      </c>
      <c r="F127" s="113" t="str">
        <f t="shared" si="8"/>
        <v/>
      </c>
      <c r="G127" s="114">
        <v>162</v>
      </c>
      <c r="H127" s="113">
        <f t="shared" si="9"/>
        <v>4860</v>
      </c>
      <c r="I127" s="114">
        <v>4</v>
      </c>
      <c r="J127" s="113">
        <f t="shared" si="10"/>
        <v>2000</v>
      </c>
      <c r="K127" s="113">
        <f t="shared" si="11"/>
        <v>11860</v>
      </c>
      <c r="L127" s="113">
        <f t="shared" si="12"/>
        <v>14232</v>
      </c>
      <c r="M127" s="113">
        <v>906309.66666666663</v>
      </c>
      <c r="N127">
        <v>1685</v>
      </c>
      <c r="O127" s="112">
        <f t="shared" si="13"/>
        <v>5617</v>
      </c>
      <c r="P127" s="112">
        <f t="shared" si="14"/>
        <v>6740</v>
      </c>
      <c r="Q127">
        <f t="shared" si="15"/>
        <v>0.74</v>
      </c>
    </row>
    <row r="128" spans="1:17" x14ac:dyDescent="0.25">
      <c r="A128" t="s">
        <v>125</v>
      </c>
      <c r="B128" t="s">
        <v>482</v>
      </c>
      <c r="C128" t="s">
        <v>471</v>
      </c>
      <c r="D128" s="113">
        <v>5000</v>
      </c>
      <c r="E128" s="126" t="s">
        <v>1</v>
      </c>
      <c r="F128" s="113" t="str">
        <f t="shared" si="8"/>
        <v/>
      </c>
      <c r="G128" s="114">
        <v>256</v>
      </c>
      <c r="H128" s="113">
        <f t="shared" si="9"/>
        <v>7680</v>
      </c>
      <c r="I128" s="114">
        <v>3</v>
      </c>
      <c r="J128" s="113">
        <f t="shared" si="10"/>
        <v>1500</v>
      </c>
      <c r="K128" s="113">
        <f t="shared" si="11"/>
        <v>14180</v>
      </c>
      <c r="L128" s="113">
        <f t="shared" si="12"/>
        <v>17016</v>
      </c>
      <c r="M128" s="113">
        <v>1109189.5833333333</v>
      </c>
      <c r="N128">
        <v>2742</v>
      </c>
      <c r="O128" s="112">
        <f t="shared" si="13"/>
        <v>9140</v>
      </c>
      <c r="P128" s="112">
        <f t="shared" si="14"/>
        <v>10968</v>
      </c>
      <c r="Q128">
        <f t="shared" si="15"/>
        <v>0.99</v>
      </c>
    </row>
    <row r="129" spans="1:17" x14ac:dyDescent="0.25">
      <c r="A129" t="s">
        <v>126</v>
      </c>
      <c r="B129" t="s">
        <v>482</v>
      </c>
      <c r="C129" t="s">
        <v>471</v>
      </c>
      <c r="D129" s="113">
        <v>5000</v>
      </c>
      <c r="E129" s="126" t="s">
        <v>1</v>
      </c>
      <c r="F129" s="113" t="str">
        <f t="shared" si="8"/>
        <v/>
      </c>
      <c r="G129" s="114">
        <v>210</v>
      </c>
      <c r="H129" s="113">
        <f t="shared" si="9"/>
        <v>6300</v>
      </c>
      <c r="I129" s="114">
        <v>4</v>
      </c>
      <c r="J129" s="113">
        <f t="shared" si="10"/>
        <v>2000</v>
      </c>
      <c r="K129" s="113">
        <f t="shared" si="11"/>
        <v>13300</v>
      </c>
      <c r="L129" s="113">
        <f t="shared" si="12"/>
        <v>15960</v>
      </c>
      <c r="M129" s="113">
        <v>1023271.0833333334</v>
      </c>
      <c r="N129">
        <v>1796</v>
      </c>
      <c r="O129" s="112">
        <f t="shared" si="13"/>
        <v>5987</v>
      </c>
      <c r="P129" s="112">
        <f t="shared" si="14"/>
        <v>7184</v>
      </c>
      <c r="Q129">
        <f t="shared" si="15"/>
        <v>0.7</v>
      </c>
    </row>
    <row r="130" spans="1:17" x14ac:dyDescent="0.25">
      <c r="A130" t="s">
        <v>127</v>
      </c>
      <c r="B130" t="s">
        <v>482</v>
      </c>
      <c r="C130" t="s">
        <v>471</v>
      </c>
      <c r="D130" s="113">
        <v>5000</v>
      </c>
      <c r="E130" s="126" t="s">
        <v>1</v>
      </c>
      <c r="F130" s="113" t="str">
        <f t="shared" ref="F130:F193" si="16">IF(E130="","",E130*1000)</f>
        <v/>
      </c>
      <c r="G130" s="114">
        <v>701</v>
      </c>
      <c r="H130" s="113">
        <f t="shared" ref="H130:H193" si="17">G130*30</f>
        <v>21030</v>
      </c>
      <c r="I130" s="114">
        <v>4</v>
      </c>
      <c r="J130" s="113">
        <f t="shared" ref="J130:J193" si="18">I130*500</f>
        <v>2000</v>
      </c>
      <c r="K130" s="113">
        <f t="shared" ref="K130:K193" si="19">IF(F130="",SUM(D130+H130+J130),SUM(D130+F130+H130+J130))</f>
        <v>28030</v>
      </c>
      <c r="L130" s="113">
        <f t="shared" ref="L130:L193" si="20">K130*1.2</f>
        <v>33636</v>
      </c>
      <c r="M130" s="113">
        <v>2512068.5833333335</v>
      </c>
      <c r="N130">
        <v>4681</v>
      </c>
      <c r="O130" s="112">
        <f t="shared" ref="O130:O193" si="21">ROUND(P130*0.833333,0)</f>
        <v>12500</v>
      </c>
      <c r="P130" s="112">
        <f t="shared" ref="P130:P193" si="22">IF(N130="",L130,IF(B130="Ամբուլատորիա",IF(N130*4&gt;15000,15000,N130*4),IF(B130="Պոլիկլինիկա",IF(N130*4&gt;75000,75000,N130*4),IF(B130="Բժշկական կենտրոն",IF(N130*4&gt;75000,75000+80000+F130*1.2+J130*1.2,N130*4+80000+F130*1.2+J130*1.2),L130))))</f>
        <v>15000</v>
      </c>
      <c r="Q130">
        <f t="shared" ref="Q130:Q193" si="23">IF(M130="",0,ROUND(P130*100/M130,2))</f>
        <v>0.6</v>
      </c>
    </row>
    <row r="131" spans="1:17" x14ac:dyDescent="0.25">
      <c r="A131" t="s">
        <v>128</v>
      </c>
      <c r="B131" t="s">
        <v>482</v>
      </c>
      <c r="C131" t="s">
        <v>471</v>
      </c>
      <c r="D131" s="113">
        <v>5000</v>
      </c>
      <c r="E131" s="126" t="s">
        <v>1</v>
      </c>
      <c r="F131" s="113" t="str">
        <f t="shared" si="16"/>
        <v/>
      </c>
      <c r="G131" s="114">
        <v>121</v>
      </c>
      <c r="H131" s="113">
        <f t="shared" si="17"/>
        <v>3630</v>
      </c>
      <c r="I131" s="114">
        <v>5</v>
      </c>
      <c r="J131" s="113">
        <f t="shared" si="18"/>
        <v>2500</v>
      </c>
      <c r="K131" s="113">
        <f t="shared" si="19"/>
        <v>11130</v>
      </c>
      <c r="L131" s="113">
        <f t="shared" si="20"/>
        <v>13356</v>
      </c>
      <c r="M131" s="113">
        <v>1282208</v>
      </c>
      <c r="N131">
        <v>2486</v>
      </c>
      <c r="O131" s="112">
        <f t="shared" si="21"/>
        <v>8287</v>
      </c>
      <c r="P131" s="112">
        <f t="shared" si="22"/>
        <v>9944</v>
      </c>
      <c r="Q131">
        <f t="shared" si="23"/>
        <v>0.78</v>
      </c>
    </row>
    <row r="132" spans="1:17" x14ac:dyDescent="0.25">
      <c r="A132" t="s">
        <v>129</v>
      </c>
      <c r="B132" t="s">
        <v>482</v>
      </c>
      <c r="C132" t="s">
        <v>471</v>
      </c>
      <c r="D132" s="113">
        <v>5000</v>
      </c>
      <c r="E132" s="126" t="s">
        <v>1</v>
      </c>
      <c r="F132" s="113" t="str">
        <f t="shared" si="16"/>
        <v/>
      </c>
      <c r="G132" s="114">
        <v>241</v>
      </c>
      <c r="H132" s="113">
        <f t="shared" si="17"/>
        <v>7230</v>
      </c>
      <c r="I132" s="114">
        <v>3</v>
      </c>
      <c r="J132" s="113">
        <f t="shared" si="18"/>
        <v>1500</v>
      </c>
      <c r="K132" s="113">
        <f t="shared" si="19"/>
        <v>13730</v>
      </c>
      <c r="L132" s="113">
        <f t="shared" si="20"/>
        <v>16476</v>
      </c>
      <c r="M132" s="113">
        <v>1064581.6666666667</v>
      </c>
      <c r="N132">
        <v>2353</v>
      </c>
      <c r="O132" s="112">
        <f t="shared" si="21"/>
        <v>7843</v>
      </c>
      <c r="P132" s="112">
        <f t="shared" si="22"/>
        <v>9412</v>
      </c>
      <c r="Q132">
        <f t="shared" si="23"/>
        <v>0.88</v>
      </c>
    </row>
    <row r="133" spans="1:17" x14ac:dyDescent="0.25">
      <c r="A133" t="s">
        <v>130</v>
      </c>
      <c r="B133" t="s">
        <v>482</v>
      </c>
      <c r="C133" t="s">
        <v>471</v>
      </c>
      <c r="D133" s="113">
        <v>5000</v>
      </c>
      <c r="E133" s="126" t="s">
        <v>1</v>
      </c>
      <c r="F133" s="113" t="str">
        <f t="shared" si="16"/>
        <v/>
      </c>
      <c r="G133" s="114">
        <v>188</v>
      </c>
      <c r="H133" s="113">
        <f t="shared" si="17"/>
        <v>5640</v>
      </c>
      <c r="I133" s="114">
        <v>3</v>
      </c>
      <c r="J133" s="113">
        <f t="shared" si="18"/>
        <v>1500</v>
      </c>
      <c r="K133" s="113">
        <f t="shared" si="19"/>
        <v>12140</v>
      </c>
      <c r="L133" s="113">
        <f t="shared" si="20"/>
        <v>14568</v>
      </c>
      <c r="M133" s="113">
        <v>1235964.0833333333</v>
      </c>
      <c r="N133">
        <v>2760</v>
      </c>
      <c r="O133" s="112">
        <f t="shared" si="21"/>
        <v>9200</v>
      </c>
      <c r="P133" s="112">
        <f t="shared" si="22"/>
        <v>11040</v>
      </c>
      <c r="Q133">
        <f t="shared" si="23"/>
        <v>0.89</v>
      </c>
    </row>
    <row r="134" spans="1:17" x14ac:dyDescent="0.25">
      <c r="A134" t="s">
        <v>131</v>
      </c>
      <c r="B134" t="s">
        <v>482</v>
      </c>
      <c r="C134" t="s">
        <v>471</v>
      </c>
      <c r="D134" s="113">
        <v>5000</v>
      </c>
      <c r="E134" s="126" t="s">
        <v>1</v>
      </c>
      <c r="F134" s="113" t="str">
        <f t="shared" si="16"/>
        <v/>
      </c>
      <c r="G134" s="114">
        <v>395</v>
      </c>
      <c r="H134" s="113">
        <f t="shared" si="17"/>
        <v>11850</v>
      </c>
      <c r="I134" s="114">
        <v>4</v>
      </c>
      <c r="J134" s="113">
        <f t="shared" si="18"/>
        <v>2000</v>
      </c>
      <c r="K134" s="113">
        <f t="shared" si="19"/>
        <v>18850</v>
      </c>
      <c r="L134" s="113">
        <f t="shared" si="20"/>
        <v>22620</v>
      </c>
      <c r="M134" s="113">
        <v>1658008.25</v>
      </c>
      <c r="N134">
        <v>3429</v>
      </c>
      <c r="O134" s="112">
        <f t="shared" si="21"/>
        <v>11430</v>
      </c>
      <c r="P134" s="112">
        <f t="shared" si="22"/>
        <v>13716</v>
      </c>
      <c r="Q134">
        <f t="shared" si="23"/>
        <v>0.83</v>
      </c>
    </row>
    <row r="135" spans="1:17" x14ac:dyDescent="0.25">
      <c r="A135" t="s">
        <v>132</v>
      </c>
      <c r="B135" t="s">
        <v>482</v>
      </c>
      <c r="C135" t="s">
        <v>471</v>
      </c>
      <c r="D135" s="113">
        <v>5000</v>
      </c>
      <c r="E135" s="126" t="s">
        <v>1</v>
      </c>
      <c r="F135" s="113" t="str">
        <f t="shared" si="16"/>
        <v/>
      </c>
      <c r="G135" s="114">
        <v>290</v>
      </c>
      <c r="H135" s="113">
        <f t="shared" si="17"/>
        <v>8700</v>
      </c>
      <c r="I135" s="114">
        <v>3</v>
      </c>
      <c r="J135" s="113">
        <f t="shared" si="18"/>
        <v>1500</v>
      </c>
      <c r="K135" s="113">
        <f t="shared" si="19"/>
        <v>15200</v>
      </c>
      <c r="L135" s="113">
        <f t="shared" si="20"/>
        <v>18240</v>
      </c>
      <c r="M135" s="113">
        <v>2103549.5</v>
      </c>
      <c r="N135">
        <v>4975</v>
      </c>
      <c r="O135" s="112">
        <f t="shared" si="21"/>
        <v>12500</v>
      </c>
      <c r="P135" s="112">
        <f t="shared" si="22"/>
        <v>15000</v>
      </c>
      <c r="Q135">
        <f t="shared" si="23"/>
        <v>0.71</v>
      </c>
    </row>
    <row r="136" spans="1:17" x14ac:dyDescent="0.25">
      <c r="A136" t="s">
        <v>133</v>
      </c>
      <c r="B136" t="s">
        <v>485</v>
      </c>
      <c r="C136" t="s">
        <v>471</v>
      </c>
      <c r="D136" s="113">
        <v>130000</v>
      </c>
      <c r="E136" s="125">
        <v>91</v>
      </c>
      <c r="F136" s="113">
        <f t="shared" si="16"/>
        <v>91000</v>
      </c>
      <c r="G136" s="114">
        <v>4551</v>
      </c>
      <c r="H136" s="113">
        <f t="shared" si="17"/>
        <v>136530</v>
      </c>
      <c r="I136" s="114">
        <v>11</v>
      </c>
      <c r="J136" s="113">
        <f t="shared" si="18"/>
        <v>5500</v>
      </c>
      <c r="K136" s="113">
        <f t="shared" si="19"/>
        <v>363030</v>
      </c>
      <c r="L136" s="113">
        <f t="shared" si="20"/>
        <v>435636</v>
      </c>
      <c r="M136" s="113">
        <v>38104155</v>
      </c>
      <c r="N136">
        <v>45119</v>
      </c>
      <c r="O136" s="112">
        <f t="shared" si="21"/>
        <v>225667</v>
      </c>
      <c r="P136" s="112">
        <f t="shared" si="22"/>
        <v>270800</v>
      </c>
      <c r="Q136">
        <f t="shared" si="23"/>
        <v>0.71</v>
      </c>
    </row>
    <row r="137" spans="1:17" x14ac:dyDescent="0.25">
      <c r="A137" t="s">
        <v>134</v>
      </c>
      <c r="B137" t="s">
        <v>486</v>
      </c>
      <c r="C137" t="s">
        <v>471</v>
      </c>
      <c r="D137" s="113">
        <v>80000</v>
      </c>
      <c r="E137" s="125">
        <v>255</v>
      </c>
      <c r="F137" s="113">
        <f t="shared" si="16"/>
        <v>255000</v>
      </c>
      <c r="G137" s="114">
        <v>1222</v>
      </c>
      <c r="H137" s="113">
        <f t="shared" si="17"/>
        <v>36660</v>
      </c>
      <c r="I137" s="114">
        <v>5</v>
      </c>
      <c r="J137" s="113">
        <f t="shared" si="18"/>
        <v>2500</v>
      </c>
      <c r="K137" s="113">
        <f t="shared" si="19"/>
        <v>374160</v>
      </c>
      <c r="L137" s="113">
        <f t="shared" si="20"/>
        <v>448992</v>
      </c>
      <c r="M137" s="113">
        <v>32518974.583333332</v>
      </c>
      <c r="O137" s="112">
        <f t="shared" si="21"/>
        <v>374160</v>
      </c>
      <c r="P137" s="112">
        <f t="shared" si="22"/>
        <v>448992</v>
      </c>
      <c r="Q137">
        <f t="shared" si="23"/>
        <v>1.38</v>
      </c>
    </row>
    <row r="138" spans="1:17" x14ac:dyDescent="0.25">
      <c r="A138" t="s">
        <v>135</v>
      </c>
      <c r="B138" t="s">
        <v>484</v>
      </c>
      <c r="C138" t="s">
        <v>471</v>
      </c>
      <c r="D138" s="113">
        <v>7000</v>
      </c>
      <c r="E138" s="126" t="s">
        <v>1</v>
      </c>
      <c r="F138" s="113" t="str">
        <f t="shared" si="16"/>
        <v/>
      </c>
      <c r="G138" s="114">
        <v>13</v>
      </c>
      <c r="H138" s="113">
        <f t="shared" si="17"/>
        <v>390</v>
      </c>
      <c r="I138" s="114">
        <v>3</v>
      </c>
      <c r="J138" s="113">
        <f t="shared" si="18"/>
        <v>1500</v>
      </c>
      <c r="K138" s="113">
        <f t="shared" si="19"/>
        <v>8890</v>
      </c>
      <c r="L138" s="113">
        <f t="shared" si="20"/>
        <v>10668</v>
      </c>
      <c r="M138" s="113">
        <v>548900</v>
      </c>
      <c r="O138" s="112">
        <f t="shared" si="21"/>
        <v>8890</v>
      </c>
      <c r="P138" s="112">
        <f t="shared" si="22"/>
        <v>10668</v>
      </c>
      <c r="Q138">
        <f t="shared" si="23"/>
        <v>1.94</v>
      </c>
    </row>
    <row r="139" spans="1:17" x14ac:dyDescent="0.25">
      <c r="A139" t="s">
        <v>136</v>
      </c>
      <c r="B139" t="s">
        <v>482</v>
      </c>
      <c r="C139" t="s">
        <v>471</v>
      </c>
      <c r="D139" s="113">
        <v>5000</v>
      </c>
      <c r="E139" s="126" t="s">
        <v>1</v>
      </c>
      <c r="F139" s="113" t="str">
        <f t="shared" si="16"/>
        <v/>
      </c>
      <c r="G139" s="114">
        <v>228</v>
      </c>
      <c r="H139" s="113">
        <f t="shared" si="17"/>
        <v>6840</v>
      </c>
      <c r="I139" s="114">
        <v>3</v>
      </c>
      <c r="J139" s="113">
        <f t="shared" si="18"/>
        <v>1500</v>
      </c>
      <c r="K139" s="113">
        <f t="shared" si="19"/>
        <v>13340</v>
      </c>
      <c r="L139" s="113">
        <f t="shared" si="20"/>
        <v>16008</v>
      </c>
      <c r="M139" s="113">
        <v>1119503.25</v>
      </c>
      <c r="N139">
        <v>2200</v>
      </c>
      <c r="O139" s="112">
        <f t="shared" si="21"/>
        <v>7333</v>
      </c>
      <c r="P139" s="112">
        <f t="shared" si="22"/>
        <v>8800</v>
      </c>
      <c r="Q139">
        <f t="shared" si="23"/>
        <v>0.79</v>
      </c>
    </row>
    <row r="140" spans="1:17" x14ac:dyDescent="0.25">
      <c r="A140" t="s">
        <v>137</v>
      </c>
      <c r="B140" t="s">
        <v>482</v>
      </c>
      <c r="C140" t="s">
        <v>471</v>
      </c>
      <c r="D140" s="113">
        <v>5000</v>
      </c>
      <c r="E140" s="126" t="s">
        <v>1</v>
      </c>
      <c r="F140" s="113" t="str">
        <f t="shared" si="16"/>
        <v/>
      </c>
      <c r="G140" s="114">
        <v>296</v>
      </c>
      <c r="H140" s="113">
        <f t="shared" si="17"/>
        <v>8880</v>
      </c>
      <c r="I140" s="114">
        <v>4</v>
      </c>
      <c r="J140" s="113">
        <f t="shared" si="18"/>
        <v>2000</v>
      </c>
      <c r="K140" s="113">
        <f t="shared" si="19"/>
        <v>15880</v>
      </c>
      <c r="L140" s="113">
        <f t="shared" si="20"/>
        <v>19056</v>
      </c>
      <c r="M140" s="113">
        <v>790433.83333333337</v>
      </c>
      <c r="N140">
        <v>1742</v>
      </c>
      <c r="O140" s="112">
        <f t="shared" si="21"/>
        <v>5807</v>
      </c>
      <c r="P140" s="112">
        <f t="shared" si="22"/>
        <v>6968</v>
      </c>
      <c r="Q140">
        <f t="shared" si="23"/>
        <v>0.88</v>
      </c>
    </row>
    <row r="141" spans="1:17" x14ac:dyDescent="0.25">
      <c r="A141" t="s">
        <v>138</v>
      </c>
      <c r="B141" t="s">
        <v>482</v>
      </c>
      <c r="C141" t="s">
        <v>471</v>
      </c>
      <c r="D141" s="113">
        <v>5000</v>
      </c>
      <c r="E141" s="126" t="s">
        <v>1</v>
      </c>
      <c r="F141" s="113" t="str">
        <f t="shared" si="16"/>
        <v/>
      </c>
      <c r="G141" s="114">
        <v>216</v>
      </c>
      <c r="H141" s="113">
        <f t="shared" si="17"/>
        <v>6480</v>
      </c>
      <c r="I141" s="114">
        <v>3</v>
      </c>
      <c r="J141" s="113">
        <f t="shared" si="18"/>
        <v>1500</v>
      </c>
      <c r="K141" s="113">
        <f t="shared" si="19"/>
        <v>12980</v>
      </c>
      <c r="L141" s="113">
        <f t="shared" si="20"/>
        <v>15576</v>
      </c>
      <c r="M141" s="113">
        <v>822786.33333333337</v>
      </c>
      <c r="N141">
        <v>1739</v>
      </c>
      <c r="O141" s="112">
        <f t="shared" si="21"/>
        <v>5797</v>
      </c>
      <c r="P141" s="112">
        <f t="shared" si="22"/>
        <v>6956</v>
      </c>
      <c r="Q141">
        <f t="shared" si="23"/>
        <v>0.85</v>
      </c>
    </row>
    <row r="142" spans="1:17" x14ac:dyDescent="0.25">
      <c r="A142" t="s">
        <v>139</v>
      </c>
      <c r="B142" t="s">
        <v>482</v>
      </c>
      <c r="C142" t="s">
        <v>471</v>
      </c>
      <c r="D142" s="113">
        <v>5000</v>
      </c>
      <c r="E142" s="126" t="s">
        <v>1</v>
      </c>
      <c r="F142" s="113" t="str">
        <f t="shared" si="16"/>
        <v/>
      </c>
      <c r="G142" s="114">
        <v>374</v>
      </c>
      <c r="H142" s="113">
        <f t="shared" si="17"/>
        <v>11220</v>
      </c>
      <c r="I142" s="114">
        <v>3</v>
      </c>
      <c r="J142" s="113">
        <f t="shared" si="18"/>
        <v>1500</v>
      </c>
      <c r="K142" s="113">
        <f t="shared" si="19"/>
        <v>17720</v>
      </c>
      <c r="L142" s="113">
        <f t="shared" si="20"/>
        <v>21264</v>
      </c>
      <c r="M142" s="113">
        <v>2363964.0833333335</v>
      </c>
      <c r="N142">
        <v>5320</v>
      </c>
      <c r="O142" s="112">
        <f t="shared" si="21"/>
        <v>12500</v>
      </c>
      <c r="P142" s="112">
        <f t="shared" si="22"/>
        <v>15000</v>
      </c>
      <c r="Q142">
        <f t="shared" si="23"/>
        <v>0.63</v>
      </c>
    </row>
    <row r="143" spans="1:17" x14ac:dyDescent="0.25">
      <c r="A143" t="s">
        <v>140</v>
      </c>
      <c r="B143" t="s">
        <v>482</v>
      </c>
      <c r="C143" t="s">
        <v>471</v>
      </c>
      <c r="D143" s="113">
        <v>5000</v>
      </c>
      <c r="E143" s="126" t="s">
        <v>1</v>
      </c>
      <c r="F143" s="113" t="str">
        <f t="shared" si="16"/>
        <v/>
      </c>
      <c r="G143" s="114">
        <v>176</v>
      </c>
      <c r="H143" s="113">
        <f t="shared" si="17"/>
        <v>5280</v>
      </c>
      <c r="I143" s="114">
        <v>4</v>
      </c>
      <c r="J143" s="113">
        <f t="shared" si="18"/>
        <v>2000</v>
      </c>
      <c r="K143" s="113">
        <f t="shared" si="19"/>
        <v>12280</v>
      </c>
      <c r="L143" s="113">
        <f t="shared" si="20"/>
        <v>14736</v>
      </c>
      <c r="M143" s="113">
        <v>951603.5</v>
      </c>
      <c r="N143">
        <v>2060</v>
      </c>
      <c r="O143" s="112">
        <f t="shared" si="21"/>
        <v>6867</v>
      </c>
      <c r="P143" s="112">
        <f t="shared" si="22"/>
        <v>8240</v>
      </c>
      <c r="Q143">
        <f t="shared" si="23"/>
        <v>0.87</v>
      </c>
    </row>
    <row r="144" spans="1:17" x14ac:dyDescent="0.25">
      <c r="A144" t="s">
        <v>141</v>
      </c>
      <c r="B144" t="s">
        <v>482</v>
      </c>
      <c r="C144" t="s">
        <v>471</v>
      </c>
      <c r="D144" s="113">
        <v>5000</v>
      </c>
      <c r="E144" s="126" t="s">
        <v>1</v>
      </c>
      <c r="F144" s="113" t="str">
        <f t="shared" si="16"/>
        <v/>
      </c>
      <c r="G144" s="114">
        <v>348</v>
      </c>
      <c r="H144" s="113">
        <f t="shared" si="17"/>
        <v>10440</v>
      </c>
      <c r="I144" s="114">
        <v>3</v>
      </c>
      <c r="J144" s="113">
        <f t="shared" si="18"/>
        <v>1500</v>
      </c>
      <c r="K144" s="113">
        <f t="shared" si="19"/>
        <v>16940</v>
      </c>
      <c r="L144" s="113">
        <f t="shared" si="20"/>
        <v>20328</v>
      </c>
      <c r="M144" s="113">
        <v>2015683.25</v>
      </c>
      <c r="N144">
        <v>4377</v>
      </c>
      <c r="O144" s="112">
        <f t="shared" si="21"/>
        <v>12500</v>
      </c>
      <c r="P144" s="112">
        <f t="shared" si="22"/>
        <v>15000</v>
      </c>
      <c r="Q144">
        <f t="shared" si="23"/>
        <v>0.74</v>
      </c>
    </row>
    <row r="145" spans="1:17" x14ac:dyDescent="0.25">
      <c r="A145" t="s">
        <v>142</v>
      </c>
      <c r="B145" t="s">
        <v>487</v>
      </c>
      <c r="C145" t="s">
        <v>471</v>
      </c>
      <c r="D145" s="113">
        <v>40000</v>
      </c>
      <c r="E145" s="126" t="s">
        <v>1</v>
      </c>
      <c r="F145" s="113" t="str">
        <f t="shared" si="16"/>
        <v/>
      </c>
      <c r="G145" s="114">
        <v>620</v>
      </c>
      <c r="H145" s="113">
        <f t="shared" si="17"/>
        <v>18600</v>
      </c>
      <c r="I145" s="114">
        <v>4</v>
      </c>
      <c r="J145" s="113">
        <f t="shared" si="18"/>
        <v>2000</v>
      </c>
      <c r="K145" s="113">
        <f t="shared" si="19"/>
        <v>60600</v>
      </c>
      <c r="L145" s="113">
        <f t="shared" si="20"/>
        <v>72720</v>
      </c>
      <c r="M145" s="113">
        <v>5023755.083333333</v>
      </c>
      <c r="N145">
        <v>3690</v>
      </c>
      <c r="O145" s="112">
        <f t="shared" si="21"/>
        <v>12300</v>
      </c>
      <c r="P145" s="112">
        <f t="shared" si="22"/>
        <v>14760</v>
      </c>
      <c r="Q145">
        <f t="shared" si="23"/>
        <v>0.28999999999999998</v>
      </c>
    </row>
    <row r="146" spans="1:17" x14ac:dyDescent="0.25">
      <c r="A146" t="s">
        <v>466</v>
      </c>
      <c r="B146" t="s">
        <v>482</v>
      </c>
      <c r="C146" t="s">
        <v>471</v>
      </c>
      <c r="D146" s="113">
        <v>5000</v>
      </c>
      <c r="E146" s="126" t="s">
        <v>1</v>
      </c>
      <c r="F146" s="113" t="str">
        <f t="shared" si="16"/>
        <v/>
      </c>
      <c r="G146" s="114">
        <v>114</v>
      </c>
      <c r="H146" s="113">
        <f t="shared" si="17"/>
        <v>3420</v>
      </c>
      <c r="I146" s="114">
        <v>6</v>
      </c>
      <c r="J146" s="113">
        <f t="shared" si="18"/>
        <v>3000</v>
      </c>
      <c r="K146" s="113">
        <f t="shared" si="19"/>
        <v>11420</v>
      </c>
      <c r="L146" s="113">
        <f t="shared" si="20"/>
        <v>13704</v>
      </c>
      <c r="M146" s="113">
        <v>749802.75</v>
      </c>
      <c r="N146">
        <v>1540</v>
      </c>
      <c r="O146" s="112">
        <f t="shared" si="21"/>
        <v>5133</v>
      </c>
      <c r="P146" s="112">
        <f t="shared" si="22"/>
        <v>6160</v>
      </c>
      <c r="Q146">
        <f t="shared" si="23"/>
        <v>0.82</v>
      </c>
    </row>
    <row r="147" spans="1:17" x14ac:dyDescent="0.25">
      <c r="A147" t="s">
        <v>143</v>
      </c>
      <c r="B147" t="s">
        <v>482</v>
      </c>
      <c r="C147" t="s">
        <v>472</v>
      </c>
      <c r="D147" s="113">
        <v>5000</v>
      </c>
      <c r="E147" s="126" t="s">
        <v>1</v>
      </c>
      <c r="F147" s="113" t="str">
        <f t="shared" si="16"/>
        <v/>
      </c>
      <c r="G147" s="114">
        <v>342</v>
      </c>
      <c r="H147" s="113">
        <f t="shared" si="17"/>
        <v>10260</v>
      </c>
      <c r="I147" s="114">
        <v>3</v>
      </c>
      <c r="J147" s="113">
        <f t="shared" si="18"/>
        <v>1500</v>
      </c>
      <c r="K147" s="113">
        <f t="shared" si="19"/>
        <v>16760</v>
      </c>
      <c r="L147" s="113">
        <f t="shared" si="20"/>
        <v>20112</v>
      </c>
      <c r="M147" s="113">
        <v>1817138.9166666667</v>
      </c>
      <c r="N147">
        <v>3756</v>
      </c>
      <c r="O147" s="112">
        <f t="shared" si="21"/>
        <v>12500</v>
      </c>
      <c r="P147" s="112">
        <f t="shared" si="22"/>
        <v>15000</v>
      </c>
      <c r="Q147">
        <f t="shared" si="23"/>
        <v>0.83</v>
      </c>
    </row>
    <row r="148" spans="1:17" x14ac:dyDescent="0.25">
      <c r="A148" t="s">
        <v>144</v>
      </c>
      <c r="B148" t="s">
        <v>482</v>
      </c>
      <c r="C148" t="s">
        <v>472</v>
      </c>
      <c r="D148" s="113">
        <v>5000</v>
      </c>
      <c r="E148" s="126" t="s">
        <v>1</v>
      </c>
      <c r="F148" s="113" t="str">
        <f t="shared" si="16"/>
        <v/>
      </c>
      <c r="G148" s="114">
        <v>96</v>
      </c>
      <c r="H148" s="113">
        <f t="shared" si="17"/>
        <v>2880</v>
      </c>
      <c r="I148" s="114">
        <v>6</v>
      </c>
      <c r="J148" s="113">
        <f t="shared" si="18"/>
        <v>3000</v>
      </c>
      <c r="K148" s="113">
        <f t="shared" si="19"/>
        <v>10880</v>
      </c>
      <c r="L148" s="113">
        <f t="shared" si="20"/>
        <v>13056</v>
      </c>
      <c r="M148" s="113">
        <v>1619224.4166666667</v>
      </c>
      <c r="N148">
        <v>3968</v>
      </c>
      <c r="O148" s="112">
        <f t="shared" si="21"/>
        <v>12500</v>
      </c>
      <c r="P148" s="112">
        <f t="shared" si="22"/>
        <v>15000</v>
      </c>
      <c r="Q148">
        <f t="shared" si="23"/>
        <v>0.93</v>
      </c>
    </row>
    <row r="149" spans="1:17" x14ac:dyDescent="0.25">
      <c r="A149" t="s">
        <v>145</v>
      </c>
      <c r="B149" t="s">
        <v>482</v>
      </c>
      <c r="C149" t="s">
        <v>472</v>
      </c>
      <c r="D149" s="113">
        <v>5000</v>
      </c>
      <c r="E149" s="126" t="s">
        <v>1</v>
      </c>
      <c r="F149" s="113" t="str">
        <f t="shared" si="16"/>
        <v/>
      </c>
      <c r="G149" s="114">
        <v>304</v>
      </c>
      <c r="H149" s="113">
        <f t="shared" si="17"/>
        <v>9120</v>
      </c>
      <c r="I149" s="114">
        <v>3</v>
      </c>
      <c r="J149" s="113">
        <f t="shared" si="18"/>
        <v>1500</v>
      </c>
      <c r="K149" s="113">
        <f t="shared" si="19"/>
        <v>15620</v>
      </c>
      <c r="L149" s="113">
        <f t="shared" si="20"/>
        <v>18744</v>
      </c>
      <c r="M149" s="113">
        <v>1195863</v>
      </c>
      <c r="N149">
        <v>2670</v>
      </c>
      <c r="O149" s="112">
        <f t="shared" si="21"/>
        <v>8900</v>
      </c>
      <c r="P149" s="112">
        <f t="shared" si="22"/>
        <v>10680</v>
      </c>
      <c r="Q149">
        <f t="shared" si="23"/>
        <v>0.89</v>
      </c>
    </row>
    <row r="150" spans="1:17" x14ac:dyDescent="0.25">
      <c r="A150" t="s">
        <v>146</v>
      </c>
      <c r="B150" t="s">
        <v>482</v>
      </c>
      <c r="C150" t="s">
        <v>472</v>
      </c>
      <c r="D150" s="113">
        <v>5000</v>
      </c>
      <c r="E150" s="126" t="s">
        <v>1</v>
      </c>
      <c r="F150" s="113" t="str">
        <f t="shared" si="16"/>
        <v/>
      </c>
      <c r="G150" s="114">
        <v>202</v>
      </c>
      <c r="H150" s="113">
        <f t="shared" si="17"/>
        <v>6060</v>
      </c>
      <c r="I150" s="114">
        <v>6</v>
      </c>
      <c r="J150" s="113">
        <f t="shared" si="18"/>
        <v>3000</v>
      </c>
      <c r="K150" s="113">
        <f t="shared" si="19"/>
        <v>14060</v>
      </c>
      <c r="L150" s="113">
        <f t="shared" si="20"/>
        <v>16872</v>
      </c>
      <c r="M150" s="113">
        <v>1752171.5833333333</v>
      </c>
      <c r="N150">
        <v>3472</v>
      </c>
      <c r="O150" s="112">
        <f t="shared" si="21"/>
        <v>11573</v>
      </c>
      <c r="P150" s="112">
        <f t="shared" si="22"/>
        <v>13888</v>
      </c>
      <c r="Q150">
        <f t="shared" si="23"/>
        <v>0.79</v>
      </c>
    </row>
    <row r="151" spans="1:17" x14ac:dyDescent="0.25">
      <c r="A151" t="s">
        <v>147</v>
      </c>
      <c r="B151" t="s">
        <v>485</v>
      </c>
      <c r="C151" t="s">
        <v>472</v>
      </c>
      <c r="D151" s="113">
        <v>130000</v>
      </c>
      <c r="E151" s="125">
        <v>163</v>
      </c>
      <c r="F151" s="113">
        <f t="shared" si="16"/>
        <v>163000</v>
      </c>
      <c r="G151" s="114">
        <v>765</v>
      </c>
      <c r="H151" s="113">
        <f t="shared" si="17"/>
        <v>22950</v>
      </c>
      <c r="I151" s="114">
        <v>3</v>
      </c>
      <c r="J151" s="113">
        <f t="shared" si="18"/>
        <v>1500</v>
      </c>
      <c r="K151" s="113">
        <f t="shared" si="19"/>
        <v>317450</v>
      </c>
      <c r="L151" s="113">
        <f t="shared" si="20"/>
        <v>380940</v>
      </c>
      <c r="M151" s="113">
        <v>28619563.416666668</v>
      </c>
      <c r="O151" s="112">
        <f t="shared" si="21"/>
        <v>317450</v>
      </c>
      <c r="P151" s="112">
        <f t="shared" si="22"/>
        <v>380940</v>
      </c>
      <c r="Q151">
        <f t="shared" si="23"/>
        <v>1.33</v>
      </c>
    </row>
    <row r="152" spans="1:17" x14ac:dyDescent="0.25">
      <c r="A152" t="s">
        <v>148</v>
      </c>
      <c r="B152" t="s">
        <v>487</v>
      </c>
      <c r="C152" t="s">
        <v>472</v>
      </c>
      <c r="D152" s="113">
        <v>40000</v>
      </c>
      <c r="E152" s="126" t="s">
        <v>1</v>
      </c>
      <c r="F152" s="113" t="str">
        <f t="shared" si="16"/>
        <v/>
      </c>
      <c r="G152" s="114">
        <v>1200</v>
      </c>
      <c r="H152" s="113">
        <f t="shared" si="17"/>
        <v>36000</v>
      </c>
      <c r="I152" s="114">
        <v>7</v>
      </c>
      <c r="J152" s="113">
        <f t="shared" si="18"/>
        <v>3500</v>
      </c>
      <c r="K152" s="113">
        <f t="shared" si="19"/>
        <v>79500</v>
      </c>
      <c r="L152" s="113">
        <f t="shared" si="20"/>
        <v>95400</v>
      </c>
      <c r="M152" s="113">
        <v>12785962.25</v>
      </c>
      <c r="N152">
        <v>22336</v>
      </c>
      <c r="O152" s="112">
        <f t="shared" si="21"/>
        <v>62500</v>
      </c>
      <c r="P152" s="112">
        <f t="shared" si="22"/>
        <v>75000</v>
      </c>
      <c r="Q152">
        <f t="shared" si="23"/>
        <v>0.59</v>
      </c>
    </row>
    <row r="153" spans="1:17" x14ac:dyDescent="0.25">
      <c r="A153" t="s">
        <v>149</v>
      </c>
      <c r="B153" t="s">
        <v>482</v>
      </c>
      <c r="C153" t="s">
        <v>472</v>
      </c>
      <c r="D153" s="113">
        <v>5000</v>
      </c>
      <c r="E153" s="126" t="s">
        <v>1</v>
      </c>
      <c r="F153" s="113" t="str">
        <f t="shared" si="16"/>
        <v/>
      </c>
      <c r="G153" s="114">
        <v>178</v>
      </c>
      <c r="H153" s="113">
        <f t="shared" si="17"/>
        <v>5340</v>
      </c>
      <c r="I153" s="114">
        <v>3</v>
      </c>
      <c r="J153" s="113">
        <f t="shared" si="18"/>
        <v>1500</v>
      </c>
      <c r="K153" s="113">
        <f t="shared" si="19"/>
        <v>11840</v>
      </c>
      <c r="L153" s="113">
        <f t="shared" si="20"/>
        <v>14208</v>
      </c>
      <c r="M153" s="113">
        <v>2187319</v>
      </c>
      <c r="N153">
        <v>2835</v>
      </c>
      <c r="O153" s="112">
        <f t="shared" si="21"/>
        <v>9450</v>
      </c>
      <c r="P153" s="112">
        <f t="shared" si="22"/>
        <v>11340</v>
      </c>
      <c r="Q153">
        <f t="shared" si="23"/>
        <v>0.52</v>
      </c>
    </row>
    <row r="154" spans="1:17" x14ac:dyDescent="0.25">
      <c r="A154" t="s">
        <v>150</v>
      </c>
      <c r="B154" t="s">
        <v>482</v>
      </c>
      <c r="C154" t="s">
        <v>472</v>
      </c>
      <c r="D154" s="113">
        <v>5000</v>
      </c>
      <c r="E154" s="126" t="s">
        <v>1</v>
      </c>
      <c r="F154" s="113" t="str">
        <f t="shared" si="16"/>
        <v/>
      </c>
      <c r="G154" s="114">
        <v>105</v>
      </c>
      <c r="H154" s="113">
        <f t="shared" si="17"/>
        <v>3150</v>
      </c>
      <c r="I154" s="114">
        <v>3</v>
      </c>
      <c r="J154" s="113">
        <f t="shared" si="18"/>
        <v>1500</v>
      </c>
      <c r="K154" s="113">
        <f t="shared" si="19"/>
        <v>9650</v>
      </c>
      <c r="L154" s="113">
        <f t="shared" si="20"/>
        <v>11580</v>
      </c>
      <c r="M154" s="113">
        <v>2339315.6666666665</v>
      </c>
      <c r="N154">
        <v>5109</v>
      </c>
      <c r="O154" s="112">
        <f t="shared" si="21"/>
        <v>12500</v>
      </c>
      <c r="P154" s="112">
        <f t="shared" si="22"/>
        <v>15000</v>
      </c>
      <c r="Q154">
        <f t="shared" si="23"/>
        <v>0.64</v>
      </c>
    </row>
    <row r="155" spans="1:17" x14ac:dyDescent="0.25">
      <c r="A155" t="s">
        <v>151</v>
      </c>
      <c r="B155" t="s">
        <v>482</v>
      </c>
      <c r="C155" t="s">
        <v>472</v>
      </c>
      <c r="D155" s="113">
        <v>5000</v>
      </c>
      <c r="E155" s="126" t="s">
        <v>1</v>
      </c>
      <c r="F155" s="113" t="str">
        <f t="shared" si="16"/>
        <v/>
      </c>
      <c r="G155" s="114">
        <v>330</v>
      </c>
      <c r="H155" s="113">
        <f t="shared" si="17"/>
        <v>9900</v>
      </c>
      <c r="I155" s="114">
        <v>3</v>
      </c>
      <c r="J155" s="113">
        <f t="shared" si="18"/>
        <v>1500</v>
      </c>
      <c r="K155" s="113">
        <f t="shared" si="19"/>
        <v>16400</v>
      </c>
      <c r="L155" s="113">
        <f t="shared" si="20"/>
        <v>19680</v>
      </c>
      <c r="M155" s="113">
        <v>1659807.75</v>
      </c>
      <c r="N155">
        <v>3108</v>
      </c>
      <c r="O155" s="112">
        <f t="shared" si="21"/>
        <v>10360</v>
      </c>
      <c r="P155" s="112">
        <f t="shared" si="22"/>
        <v>12432</v>
      </c>
      <c r="Q155">
        <f t="shared" si="23"/>
        <v>0.75</v>
      </c>
    </row>
    <row r="156" spans="1:17" x14ac:dyDescent="0.25">
      <c r="A156" t="s">
        <v>152</v>
      </c>
      <c r="B156" t="s">
        <v>482</v>
      </c>
      <c r="C156" t="s">
        <v>472</v>
      </c>
      <c r="D156" s="113">
        <v>5000</v>
      </c>
      <c r="E156" s="126" t="s">
        <v>1</v>
      </c>
      <c r="F156" s="113" t="str">
        <f t="shared" si="16"/>
        <v/>
      </c>
      <c r="G156" s="114">
        <v>142</v>
      </c>
      <c r="H156" s="113">
        <f t="shared" si="17"/>
        <v>4260</v>
      </c>
      <c r="I156" s="114">
        <v>9</v>
      </c>
      <c r="J156" s="113">
        <f t="shared" si="18"/>
        <v>4500</v>
      </c>
      <c r="K156" s="113">
        <f t="shared" si="19"/>
        <v>13760</v>
      </c>
      <c r="L156" s="113">
        <f t="shared" si="20"/>
        <v>16512</v>
      </c>
      <c r="M156" s="113">
        <v>1248922</v>
      </c>
      <c r="N156">
        <v>1711</v>
      </c>
      <c r="O156" s="112">
        <f t="shared" si="21"/>
        <v>5703</v>
      </c>
      <c r="P156" s="112">
        <f t="shared" si="22"/>
        <v>6844</v>
      </c>
      <c r="Q156">
        <f t="shared" si="23"/>
        <v>0.55000000000000004</v>
      </c>
    </row>
    <row r="157" spans="1:17" x14ac:dyDescent="0.25">
      <c r="A157" t="s">
        <v>153</v>
      </c>
      <c r="B157" t="s">
        <v>482</v>
      </c>
      <c r="C157" t="s">
        <v>472</v>
      </c>
      <c r="D157" s="113">
        <v>5000</v>
      </c>
      <c r="E157" s="126" t="s">
        <v>1</v>
      </c>
      <c r="F157" s="113" t="str">
        <f t="shared" si="16"/>
        <v/>
      </c>
      <c r="G157" s="114">
        <v>314</v>
      </c>
      <c r="H157" s="113">
        <f t="shared" si="17"/>
        <v>9420</v>
      </c>
      <c r="I157" s="114">
        <v>3</v>
      </c>
      <c r="J157" s="113">
        <f t="shared" si="18"/>
        <v>1500</v>
      </c>
      <c r="K157" s="113">
        <f t="shared" si="19"/>
        <v>15920</v>
      </c>
      <c r="L157" s="113">
        <f t="shared" si="20"/>
        <v>19104</v>
      </c>
      <c r="M157" s="113">
        <v>2462608.9166666665</v>
      </c>
      <c r="N157">
        <v>4032</v>
      </c>
      <c r="O157" s="112">
        <f t="shared" si="21"/>
        <v>12500</v>
      </c>
      <c r="P157" s="112">
        <f t="shared" si="22"/>
        <v>15000</v>
      </c>
      <c r="Q157">
        <f t="shared" si="23"/>
        <v>0.61</v>
      </c>
    </row>
    <row r="158" spans="1:17" x14ac:dyDescent="0.25">
      <c r="A158" t="s">
        <v>154</v>
      </c>
      <c r="B158" t="s">
        <v>482</v>
      </c>
      <c r="C158" t="s">
        <v>472</v>
      </c>
      <c r="D158" s="113">
        <v>5000</v>
      </c>
      <c r="E158" s="126" t="s">
        <v>1</v>
      </c>
      <c r="F158" s="113" t="str">
        <f t="shared" si="16"/>
        <v/>
      </c>
      <c r="G158" s="114">
        <v>522</v>
      </c>
      <c r="H158" s="113">
        <f t="shared" si="17"/>
        <v>15660</v>
      </c>
      <c r="I158" s="114">
        <v>5</v>
      </c>
      <c r="J158" s="113">
        <f t="shared" si="18"/>
        <v>2500</v>
      </c>
      <c r="K158" s="113">
        <f t="shared" si="19"/>
        <v>23160</v>
      </c>
      <c r="L158" s="113">
        <f t="shared" si="20"/>
        <v>27792</v>
      </c>
      <c r="M158" s="113">
        <v>3193629</v>
      </c>
      <c r="N158">
        <v>6885</v>
      </c>
      <c r="O158" s="112">
        <f t="shared" si="21"/>
        <v>12500</v>
      </c>
      <c r="P158" s="112">
        <f t="shared" si="22"/>
        <v>15000</v>
      </c>
      <c r="Q158">
        <f t="shared" si="23"/>
        <v>0.47</v>
      </c>
    </row>
    <row r="159" spans="1:17" x14ac:dyDescent="0.25">
      <c r="A159" t="s">
        <v>155</v>
      </c>
      <c r="B159" t="s">
        <v>486</v>
      </c>
      <c r="C159" t="s">
        <v>472</v>
      </c>
      <c r="D159" s="113">
        <v>80000</v>
      </c>
      <c r="E159" s="125">
        <v>8</v>
      </c>
      <c r="F159" s="113">
        <f t="shared" si="16"/>
        <v>8000</v>
      </c>
      <c r="G159" s="114">
        <v>0</v>
      </c>
      <c r="H159" s="113">
        <f t="shared" si="17"/>
        <v>0</v>
      </c>
      <c r="I159" s="114">
        <v>4</v>
      </c>
      <c r="J159" s="113">
        <f t="shared" si="18"/>
        <v>2000</v>
      </c>
      <c r="K159" s="113">
        <f t="shared" si="19"/>
        <v>90000</v>
      </c>
      <c r="L159" s="113">
        <f t="shared" si="20"/>
        <v>108000</v>
      </c>
      <c r="M159" s="113">
        <v>333333.33333333331</v>
      </c>
      <c r="O159" s="112">
        <f t="shared" si="21"/>
        <v>90000</v>
      </c>
      <c r="P159" s="112">
        <f t="shared" si="22"/>
        <v>108000</v>
      </c>
      <c r="Q159">
        <f t="shared" si="23"/>
        <v>32.4</v>
      </c>
    </row>
    <row r="160" spans="1:17" x14ac:dyDescent="0.25">
      <c r="A160" t="s">
        <v>156</v>
      </c>
      <c r="B160" t="s">
        <v>482</v>
      </c>
      <c r="C160" t="s">
        <v>472</v>
      </c>
      <c r="D160" s="113">
        <v>5000</v>
      </c>
      <c r="E160" s="126" t="s">
        <v>1</v>
      </c>
      <c r="F160" s="113" t="str">
        <f t="shared" si="16"/>
        <v/>
      </c>
      <c r="G160" s="114">
        <v>127</v>
      </c>
      <c r="H160" s="113">
        <f t="shared" si="17"/>
        <v>3810</v>
      </c>
      <c r="I160" s="114">
        <v>5</v>
      </c>
      <c r="J160" s="113">
        <f t="shared" si="18"/>
        <v>2500</v>
      </c>
      <c r="K160" s="113">
        <f t="shared" si="19"/>
        <v>11310</v>
      </c>
      <c r="L160" s="113">
        <f t="shared" si="20"/>
        <v>13572</v>
      </c>
      <c r="M160" s="113">
        <v>2116299.0833333335</v>
      </c>
      <c r="N160">
        <v>2345</v>
      </c>
      <c r="O160" s="112">
        <f t="shared" si="21"/>
        <v>7817</v>
      </c>
      <c r="P160" s="112">
        <f t="shared" si="22"/>
        <v>9380</v>
      </c>
      <c r="Q160">
        <f t="shared" si="23"/>
        <v>0.44</v>
      </c>
    </row>
    <row r="161" spans="1:17" x14ac:dyDescent="0.25">
      <c r="A161" t="s">
        <v>157</v>
      </c>
      <c r="B161" t="s">
        <v>482</v>
      </c>
      <c r="C161" t="s">
        <v>472</v>
      </c>
      <c r="D161" s="113">
        <v>5000</v>
      </c>
      <c r="E161" s="126" t="s">
        <v>1</v>
      </c>
      <c r="F161" s="113" t="str">
        <f t="shared" si="16"/>
        <v/>
      </c>
      <c r="G161" s="114">
        <v>280</v>
      </c>
      <c r="H161" s="113">
        <f t="shared" si="17"/>
        <v>8400</v>
      </c>
      <c r="I161" s="114">
        <v>13</v>
      </c>
      <c r="J161" s="113">
        <f t="shared" si="18"/>
        <v>6500</v>
      </c>
      <c r="K161" s="113">
        <f t="shared" si="19"/>
        <v>19900</v>
      </c>
      <c r="L161" s="113">
        <f t="shared" si="20"/>
        <v>23880</v>
      </c>
      <c r="M161" s="113">
        <v>1912095.0833333333</v>
      </c>
      <c r="N161">
        <v>4083</v>
      </c>
      <c r="O161" s="112">
        <f t="shared" si="21"/>
        <v>12500</v>
      </c>
      <c r="P161" s="112">
        <f t="shared" si="22"/>
        <v>15000</v>
      </c>
      <c r="Q161">
        <f t="shared" si="23"/>
        <v>0.78</v>
      </c>
    </row>
    <row r="162" spans="1:17" x14ac:dyDescent="0.25">
      <c r="A162" t="s">
        <v>158</v>
      </c>
      <c r="B162" t="s">
        <v>482</v>
      </c>
      <c r="C162" t="s">
        <v>472</v>
      </c>
      <c r="D162" s="113">
        <v>5000</v>
      </c>
      <c r="E162" s="126" t="s">
        <v>1</v>
      </c>
      <c r="F162" s="113" t="str">
        <f t="shared" si="16"/>
        <v/>
      </c>
      <c r="G162" s="114">
        <v>343</v>
      </c>
      <c r="H162" s="113">
        <f t="shared" si="17"/>
        <v>10290</v>
      </c>
      <c r="I162" s="114">
        <v>5</v>
      </c>
      <c r="J162" s="113">
        <f t="shared" si="18"/>
        <v>2500</v>
      </c>
      <c r="K162" s="113">
        <f t="shared" si="19"/>
        <v>17790</v>
      </c>
      <c r="L162" s="113">
        <f t="shared" si="20"/>
        <v>21348</v>
      </c>
      <c r="M162" s="113">
        <v>1964347.0833333333</v>
      </c>
      <c r="N162">
        <v>320</v>
      </c>
      <c r="O162" s="112">
        <f t="shared" si="21"/>
        <v>1067</v>
      </c>
      <c r="P162" s="112">
        <f t="shared" si="22"/>
        <v>1280</v>
      </c>
      <c r="Q162">
        <f t="shared" si="23"/>
        <v>7.0000000000000007E-2</v>
      </c>
    </row>
    <row r="163" spans="1:17" x14ac:dyDescent="0.25">
      <c r="A163" t="s">
        <v>159</v>
      </c>
      <c r="B163" t="s">
        <v>482</v>
      </c>
      <c r="C163" t="s">
        <v>472</v>
      </c>
      <c r="D163" s="113">
        <v>5000</v>
      </c>
      <c r="E163" s="126" t="s">
        <v>1</v>
      </c>
      <c r="F163" s="113" t="str">
        <f t="shared" si="16"/>
        <v/>
      </c>
      <c r="G163" s="114">
        <v>134</v>
      </c>
      <c r="H163" s="113">
        <f t="shared" si="17"/>
        <v>4020</v>
      </c>
      <c r="I163" s="114">
        <v>3</v>
      </c>
      <c r="J163" s="113">
        <f t="shared" si="18"/>
        <v>1500</v>
      </c>
      <c r="K163" s="113">
        <f t="shared" si="19"/>
        <v>10520</v>
      </c>
      <c r="L163" s="113">
        <f t="shared" si="20"/>
        <v>12624</v>
      </c>
      <c r="M163" s="113">
        <v>1542097.25</v>
      </c>
      <c r="N163">
        <v>2520</v>
      </c>
      <c r="O163" s="112">
        <f t="shared" si="21"/>
        <v>8400</v>
      </c>
      <c r="P163" s="112">
        <f t="shared" si="22"/>
        <v>10080</v>
      </c>
      <c r="Q163">
        <f t="shared" si="23"/>
        <v>0.65</v>
      </c>
    </row>
    <row r="164" spans="1:17" x14ac:dyDescent="0.25">
      <c r="A164" t="s">
        <v>160</v>
      </c>
      <c r="B164" t="s">
        <v>482</v>
      </c>
      <c r="C164" t="s">
        <v>472</v>
      </c>
      <c r="D164" s="113">
        <v>5000</v>
      </c>
      <c r="E164" s="126" t="s">
        <v>1</v>
      </c>
      <c r="F164" s="113" t="str">
        <f t="shared" si="16"/>
        <v/>
      </c>
      <c r="G164" s="114">
        <v>120</v>
      </c>
      <c r="H164" s="113">
        <f t="shared" si="17"/>
        <v>3600</v>
      </c>
      <c r="I164" s="114">
        <v>4</v>
      </c>
      <c r="J164" s="113">
        <f t="shared" si="18"/>
        <v>2000</v>
      </c>
      <c r="K164" s="113">
        <f t="shared" si="19"/>
        <v>10600</v>
      </c>
      <c r="L164" s="113">
        <f t="shared" si="20"/>
        <v>12720</v>
      </c>
      <c r="M164" s="113">
        <v>1214372.5</v>
      </c>
      <c r="N164">
        <v>2556</v>
      </c>
      <c r="O164" s="112">
        <f t="shared" si="21"/>
        <v>8520</v>
      </c>
      <c r="P164" s="112">
        <f t="shared" si="22"/>
        <v>10224</v>
      </c>
      <c r="Q164">
        <f t="shared" si="23"/>
        <v>0.84</v>
      </c>
    </row>
    <row r="165" spans="1:17" x14ac:dyDescent="0.25">
      <c r="A165" t="s">
        <v>161</v>
      </c>
      <c r="B165" t="s">
        <v>482</v>
      </c>
      <c r="C165" t="s">
        <v>472</v>
      </c>
      <c r="D165" s="113">
        <v>5000</v>
      </c>
      <c r="E165" s="126" t="s">
        <v>1</v>
      </c>
      <c r="F165" s="113" t="str">
        <f t="shared" si="16"/>
        <v/>
      </c>
      <c r="G165" s="114">
        <v>325</v>
      </c>
      <c r="H165" s="113">
        <f t="shared" si="17"/>
        <v>9750</v>
      </c>
      <c r="I165" s="114">
        <v>6</v>
      </c>
      <c r="J165" s="113">
        <f t="shared" si="18"/>
        <v>3000</v>
      </c>
      <c r="K165" s="113">
        <f t="shared" si="19"/>
        <v>17750</v>
      </c>
      <c r="L165" s="113">
        <f t="shared" si="20"/>
        <v>21300</v>
      </c>
      <c r="M165" s="113">
        <v>1453157.75</v>
      </c>
      <c r="N165">
        <v>3969</v>
      </c>
      <c r="O165" s="112">
        <f t="shared" si="21"/>
        <v>12500</v>
      </c>
      <c r="P165" s="112">
        <f t="shared" si="22"/>
        <v>15000</v>
      </c>
      <c r="Q165">
        <f t="shared" si="23"/>
        <v>1.03</v>
      </c>
    </row>
    <row r="166" spans="1:17" x14ac:dyDescent="0.25">
      <c r="A166" t="s">
        <v>162</v>
      </c>
      <c r="B166" t="s">
        <v>482</v>
      </c>
      <c r="C166" t="s">
        <v>472</v>
      </c>
      <c r="D166" s="113">
        <v>5000</v>
      </c>
      <c r="E166" s="126" t="s">
        <v>1</v>
      </c>
      <c r="F166" s="113" t="str">
        <f t="shared" si="16"/>
        <v/>
      </c>
      <c r="G166" s="114">
        <v>296</v>
      </c>
      <c r="H166" s="113">
        <f t="shared" si="17"/>
        <v>8880</v>
      </c>
      <c r="I166" s="114">
        <v>5</v>
      </c>
      <c r="J166" s="113">
        <f t="shared" si="18"/>
        <v>2500</v>
      </c>
      <c r="K166" s="113">
        <f t="shared" si="19"/>
        <v>16380</v>
      </c>
      <c r="L166" s="113">
        <f t="shared" si="20"/>
        <v>19656</v>
      </c>
      <c r="M166" s="113">
        <v>2275622.5</v>
      </c>
      <c r="N166">
        <v>3892</v>
      </c>
      <c r="O166" s="112">
        <f t="shared" si="21"/>
        <v>12500</v>
      </c>
      <c r="P166" s="112">
        <f t="shared" si="22"/>
        <v>15000</v>
      </c>
      <c r="Q166">
        <f t="shared" si="23"/>
        <v>0.66</v>
      </c>
    </row>
    <row r="167" spans="1:17" x14ac:dyDescent="0.25">
      <c r="A167" t="s">
        <v>163</v>
      </c>
      <c r="B167" t="s">
        <v>482</v>
      </c>
      <c r="C167" t="s">
        <v>472</v>
      </c>
      <c r="D167" s="113">
        <v>5000</v>
      </c>
      <c r="E167" s="126" t="s">
        <v>1</v>
      </c>
      <c r="F167" s="113" t="str">
        <f t="shared" si="16"/>
        <v/>
      </c>
      <c r="G167" s="114">
        <v>137</v>
      </c>
      <c r="H167" s="113">
        <f t="shared" si="17"/>
        <v>4110</v>
      </c>
      <c r="I167" s="114">
        <v>3</v>
      </c>
      <c r="J167" s="113">
        <f t="shared" si="18"/>
        <v>1500</v>
      </c>
      <c r="K167" s="113">
        <f t="shared" si="19"/>
        <v>10610</v>
      </c>
      <c r="L167" s="113">
        <f t="shared" si="20"/>
        <v>12732</v>
      </c>
      <c r="M167" s="113">
        <v>1218685.25</v>
      </c>
      <c r="N167">
        <v>2427</v>
      </c>
      <c r="O167" s="112">
        <f t="shared" si="21"/>
        <v>8090</v>
      </c>
      <c r="P167" s="112">
        <f t="shared" si="22"/>
        <v>9708</v>
      </c>
      <c r="Q167">
        <f t="shared" si="23"/>
        <v>0.8</v>
      </c>
    </row>
    <row r="168" spans="1:17" x14ac:dyDescent="0.25">
      <c r="A168" t="s">
        <v>164</v>
      </c>
      <c r="B168" t="s">
        <v>482</v>
      </c>
      <c r="C168" t="s">
        <v>472</v>
      </c>
      <c r="D168" s="113">
        <v>5000</v>
      </c>
      <c r="E168" s="126" t="s">
        <v>1</v>
      </c>
      <c r="F168" s="113" t="str">
        <f t="shared" si="16"/>
        <v/>
      </c>
      <c r="G168" s="114">
        <v>244</v>
      </c>
      <c r="H168" s="113">
        <f t="shared" si="17"/>
        <v>7320</v>
      </c>
      <c r="I168" s="114">
        <v>5</v>
      </c>
      <c r="J168" s="113">
        <f t="shared" si="18"/>
        <v>2500</v>
      </c>
      <c r="K168" s="113">
        <f t="shared" si="19"/>
        <v>14820</v>
      </c>
      <c r="L168" s="113">
        <f t="shared" si="20"/>
        <v>17784</v>
      </c>
      <c r="M168" s="113">
        <v>1991832</v>
      </c>
      <c r="N168">
        <v>4377</v>
      </c>
      <c r="O168" s="112">
        <f t="shared" si="21"/>
        <v>12500</v>
      </c>
      <c r="P168" s="112">
        <f t="shared" si="22"/>
        <v>15000</v>
      </c>
      <c r="Q168">
        <f t="shared" si="23"/>
        <v>0.75</v>
      </c>
    </row>
    <row r="169" spans="1:17" x14ac:dyDescent="0.25">
      <c r="A169" t="s">
        <v>165</v>
      </c>
      <c r="B169" t="s">
        <v>482</v>
      </c>
      <c r="C169" t="s">
        <v>472</v>
      </c>
      <c r="D169" s="113">
        <v>5000</v>
      </c>
      <c r="E169" s="126" t="s">
        <v>1</v>
      </c>
      <c r="F169" s="113" t="str">
        <f t="shared" si="16"/>
        <v/>
      </c>
      <c r="G169" s="114">
        <v>130</v>
      </c>
      <c r="H169" s="113">
        <f t="shared" si="17"/>
        <v>3900</v>
      </c>
      <c r="I169" s="114">
        <v>3</v>
      </c>
      <c r="J169" s="113">
        <f t="shared" si="18"/>
        <v>1500</v>
      </c>
      <c r="K169" s="113">
        <f t="shared" si="19"/>
        <v>10400</v>
      </c>
      <c r="L169" s="113">
        <f t="shared" si="20"/>
        <v>12480</v>
      </c>
      <c r="M169" s="113">
        <v>1627830.75</v>
      </c>
      <c r="N169">
        <v>2867</v>
      </c>
      <c r="O169" s="112">
        <f t="shared" si="21"/>
        <v>9557</v>
      </c>
      <c r="P169" s="112">
        <f t="shared" si="22"/>
        <v>11468</v>
      </c>
      <c r="Q169">
        <f t="shared" si="23"/>
        <v>0.7</v>
      </c>
    </row>
    <row r="170" spans="1:17" x14ac:dyDescent="0.25">
      <c r="A170" t="s">
        <v>166</v>
      </c>
      <c r="B170" t="s">
        <v>482</v>
      </c>
      <c r="C170" t="s">
        <v>472</v>
      </c>
      <c r="D170" s="113">
        <v>5000</v>
      </c>
      <c r="E170" s="126" t="s">
        <v>1</v>
      </c>
      <c r="F170" s="113" t="str">
        <f t="shared" si="16"/>
        <v/>
      </c>
      <c r="G170" s="114">
        <v>292</v>
      </c>
      <c r="H170" s="113">
        <f t="shared" si="17"/>
        <v>8760</v>
      </c>
      <c r="I170" s="114">
        <v>6</v>
      </c>
      <c r="J170" s="113">
        <f t="shared" si="18"/>
        <v>3000</v>
      </c>
      <c r="K170" s="113">
        <f t="shared" si="19"/>
        <v>16760</v>
      </c>
      <c r="L170" s="113">
        <f t="shared" si="20"/>
        <v>20112</v>
      </c>
      <c r="M170" s="113">
        <v>2788023.4166666665</v>
      </c>
      <c r="N170">
        <v>5575</v>
      </c>
      <c r="O170" s="112">
        <f t="shared" si="21"/>
        <v>12500</v>
      </c>
      <c r="P170" s="112">
        <f t="shared" si="22"/>
        <v>15000</v>
      </c>
      <c r="Q170">
        <f t="shared" si="23"/>
        <v>0.54</v>
      </c>
    </row>
    <row r="171" spans="1:17" x14ac:dyDescent="0.25">
      <c r="A171" t="s">
        <v>167</v>
      </c>
      <c r="B171" t="s">
        <v>482</v>
      </c>
      <c r="C171" t="s">
        <v>472</v>
      </c>
      <c r="D171" s="113">
        <v>5000</v>
      </c>
      <c r="E171" s="126" t="s">
        <v>1</v>
      </c>
      <c r="F171" s="113" t="str">
        <f t="shared" si="16"/>
        <v/>
      </c>
      <c r="G171" s="114">
        <v>218</v>
      </c>
      <c r="H171" s="113">
        <f t="shared" si="17"/>
        <v>6540</v>
      </c>
      <c r="I171" s="114">
        <v>6</v>
      </c>
      <c r="J171" s="113">
        <f t="shared" si="18"/>
        <v>3000</v>
      </c>
      <c r="K171" s="113">
        <f t="shared" si="19"/>
        <v>14540</v>
      </c>
      <c r="L171" s="113">
        <f t="shared" si="20"/>
        <v>17448</v>
      </c>
      <c r="M171" s="113">
        <v>2155593.1666666665</v>
      </c>
      <c r="N171">
        <v>3949</v>
      </c>
      <c r="O171" s="112">
        <f t="shared" si="21"/>
        <v>12500</v>
      </c>
      <c r="P171" s="112">
        <f t="shared" si="22"/>
        <v>15000</v>
      </c>
      <c r="Q171">
        <f t="shared" si="23"/>
        <v>0.7</v>
      </c>
    </row>
    <row r="172" spans="1:17" x14ac:dyDescent="0.25">
      <c r="A172" t="s">
        <v>168</v>
      </c>
      <c r="B172" t="s">
        <v>485</v>
      </c>
      <c r="C172" t="s">
        <v>472</v>
      </c>
      <c r="D172" s="113">
        <v>130000</v>
      </c>
      <c r="E172" s="125">
        <v>56</v>
      </c>
      <c r="F172" s="113">
        <f t="shared" si="16"/>
        <v>56000</v>
      </c>
      <c r="G172" s="114">
        <v>1799</v>
      </c>
      <c r="H172" s="113">
        <f t="shared" si="17"/>
        <v>53970</v>
      </c>
      <c r="I172" s="114">
        <v>5</v>
      </c>
      <c r="J172" s="113">
        <f t="shared" si="18"/>
        <v>2500</v>
      </c>
      <c r="K172" s="113">
        <f t="shared" si="19"/>
        <v>242470</v>
      </c>
      <c r="L172" s="113">
        <f t="shared" si="20"/>
        <v>290964</v>
      </c>
      <c r="M172" s="113">
        <v>15164964.666666666</v>
      </c>
      <c r="N172">
        <v>10769</v>
      </c>
      <c r="O172" s="112">
        <f t="shared" si="21"/>
        <v>161063</v>
      </c>
      <c r="P172" s="112">
        <f t="shared" si="22"/>
        <v>193276</v>
      </c>
      <c r="Q172">
        <f t="shared" si="23"/>
        <v>1.27</v>
      </c>
    </row>
    <row r="173" spans="1:17" x14ac:dyDescent="0.25">
      <c r="A173" t="s">
        <v>169</v>
      </c>
      <c r="B173" t="s">
        <v>485</v>
      </c>
      <c r="C173" t="s">
        <v>472</v>
      </c>
      <c r="D173" s="113">
        <v>130000</v>
      </c>
      <c r="E173" s="125">
        <v>231</v>
      </c>
      <c r="F173" s="113">
        <f t="shared" si="16"/>
        <v>231000</v>
      </c>
      <c r="G173" s="114">
        <v>1186</v>
      </c>
      <c r="H173" s="113">
        <f t="shared" si="17"/>
        <v>35580</v>
      </c>
      <c r="I173" s="114">
        <v>11</v>
      </c>
      <c r="J173" s="113">
        <f t="shared" si="18"/>
        <v>5500</v>
      </c>
      <c r="K173" s="113">
        <f t="shared" si="19"/>
        <v>402080</v>
      </c>
      <c r="L173" s="113">
        <f t="shared" si="20"/>
        <v>482496</v>
      </c>
      <c r="M173" s="113">
        <v>35747454.5</v>
      </c>
      <c r="N173">
        <v>11263</v>
      </c>
      <c r="O173" s="112">
        <f t="shared" si="21"/>
        <v>340710</v>
      </c>
      <c r="P173" s="112">
        <f t="shared" si="22"/>
        <v>408852</v>
      </c>
      <c r="Q173">
        <f t="shared" si="23"/>
        <v>1.1399999999999999</v>
      </c>
    </row>
    <row r="174" spans="1:17" x14ac:dyDescent="0.25">
      <c r="A174" t="s">
        <v>170</v>
      </c>
      <c r="B174" t="s">
        <v>486</v>
      </c>
      <c r="C174" t="s">
        <v>472</v>
      </c>
      <c r="D174" s="113">
        <v>80000</v>
      </c>
      <c r="E174" s="125">
        <v>221</v>
      </c>
      <c r="F174" s="113">
        <f t="shared" si="16"/>
        <v>221000</v>
      </c>
      <c r="G174" s="114">
        <v>725</v>
      </c>
      <c r="H174" s="113">
        <f t="shared" si="17"/>
        <v>21750</v>
      </c>
      <c r="I174" s="114">
        <v>4</v>
      </c>
      <c r="J174" s="113">
        <f t="shared" si="18"/>
        <v>2000</v>
      </c>
      <c r="K174" s="113">
        <f t="shared" si="19"/>
        <v>324750</v>
      </c>
      <c r="L174" s="113">
        <f t="shared" si="20"/>
        <v>389700</v>
      </c>
      <c r="M174" s="113">
        <v>16381090.583333334</v>
      </c>
      <c r="O174" s="112">
        <f t="shared" si="21"/>
        <v>324750</v>
      </c>
      <c r="P174" s="112">
        <f t="shared" si="22"/>
        <v>389700</v>
      </c>
      <c r="Q174">
        <f t="shared" si="23"/>
        <v>2.38</v>
      </c>
    </row>
    <row r="175" spans="1:17" x14ac:dyDescent="0.25">
      <c r="A175" t="s">
        <v>171</v>
      </c>
      <c r="B175" t="s">
        <v>484</v>
      </c>
      <c r="C175" t="s">
        <v>472</v>
      </c>
      <c r="D175" s="113">
        <v>7000</v>
      </c>
      <c r="E175" s="126" t="s">
        <v>1</v>
      </c>
      <c r="F175" s="113" t="str">
        <f t="shared" si="16"/>
        <v/>
      </c>
      <c r="G175" s="114">
        <v>96</v>
      </c>
      <c r="H175" s="113">
        <f t="shared" si="17"/>
        <v>2880</v>
      </c>
      <c r="I175" s="114">
        <v>4</v>
      </c>
      <c r="J175" s="113">
        <f t="shared" si="18"/>
        <v>2000</v>
      </c>
      <c r="K175" s="113">
        <f t="shared" si="19"/>
        <v>11880</v>
      </c>
      <c r="L175" s="113">
        <f t="shared" si="20"/>
        <v>14256</v>
      </c>
      <c r="M175" s="113">
        <v>600358.33333333337</v>
      </c>
      <c r="O175" s="112">
        <f t="shared" si="21"/>
        <v>11880</v>
      </c>
      <c r="P175" s="112">
        <f t="shared" si="22"/>
        <v>14256</v>
      </c>
      <c r="Q175">
        <f t="shared" si="23"/>
        <v>2.37</v>
      </c>
    </row>
    <row r="176" spans="1:17" x14ac:dyDescent="0.25">
      <c r="A176" t="s">
        <v>172</v>
      </c>
      <c r="B176" t="s">
        <v>482</v>
      </c>
      <c r="C176" t="s">
        <v>472</v>
      </c>
      <c r="D176" s="113">
        <v>5000</v>
      </c>
      <c r="E176" s="126" t="s">
        <v>1</v>
      </c>
      <c r="F176" s="113" t="str">
        <f t="shared" si="16"/>
        <v/>
      </c>
      <c r="G176" s="114">
        <v>312</v>
      </c>
      <c r="H176" s="113">
        <f t="shared" si="17"/>
        <v>9360</v>
      </c>
      <c r="I176" s="114">
        <v>3</v>
      </c>
      <c r="J176" s="113">
        <f t="shared" si="18"/>
        <v>1500</v>
      </c>
      <c r="K176" s="113">
        <f t="shared" si="19"/>
        <v>15860</v>
      </c>
      <c r="L176" s="113">
        <f t="shared" si="20"/>
        <v>19032</v>
      </c>
      <c r="M176" s="113">
        <v>2159947</v>
      </c>
      <c r="N176">
        <v>3080</v>
      </c>
      <c r="O176" s="112">
        <f t="shared" si="21"/>
        <v>10267</v>
      </c>
      <c r="P176" s="112">
        <f t="shared" si="22"/>
        <v>12320</v>
      </c>
      <c r="Q176">
        <f t="shared" si="23"/>
        <v>0.56999999999999995</v>
      </c>
    </row>
    <row r="177" spans="1:17" x14ac:dyDescent="0.25">
      <c r="A177" t="s">
        <v>173</v>
      </c>
      <c r="B177" t="s">
        <v>482</v>
      </c>
      <c r="C177" t="s">
        <v>472</v>
      </c>
      <c r="D177" s="113">
        <v>5000</v>
      </c>
      <c r="E177" s="126" t="s">
        <v>1</v>
      </c>
      <c r="F177" s="113" t="str">
        <f t="shared" si="16"/>
        <v/>
      </c>
      <c r="G177" s="114">
        <v>482</v>
      </c>
      <c r="H177" s="113">
        <f t="shared" si="17"/>
        <v>14460</v>
      </c>
      <c r="I177" s="114">
        <v>3</v>
      </c>
      <c r="J177" s="113">
        <f t="shared" si="18"/>
        <v>1500</v>
      </c>
      <c r="K177" s="113">
        <f t="shared" si="19"/>
        <v>20960</v>
      </c>
      <c r="L177" s="113">
        <f t="shared" si="20"/>
        <v>25152</v>
      </c>
      <c r="M177" s="113">
        <v>3799762</v>
      </c>
      <c r="N177">
        <v>7313</v>
      </c>
      <c r="O177" s="112">
        <f t="shared" si="21"/>
        <v>12500</v>
      </c>
      <c r="P177" s="112">
        <f t="shared" si="22"/>
        <v>15000</v>
      </c>
      <c r="Q177">
        <f t="shared" si="23"/>
        <v>0.39</v>
      </c>
    </row>
    <row r="178" spans="1:17" x14ac:dyDescent="0.25">
      <c r="A178" t="s">
        <v>174</v>
      </c>
      <c r="B178" t="s">
        <v>482</v>
      </c>
      <c r="C178" t="s">
        <v>472</v>
      </c>
      <c r="D178" s="113">
        <v>5000</v>
      </c>
      <c r="E178" s="126" t="s">
        <v>1</v>
      </c>
      <c r="F178" s="113" t="str">
        <f t="shared" si="16"/>
        <v/>
      </c>
      <c r="G178" s="114">
        <v>246</v>
      </c>
      <c r="H178" s="113">
        <f t="shared" si="17"/>
        <v>7380</v>
      </c>
      <c r="I178" s="114">
        <v>6</v>
      </c>
      <c r="J178" s="113">
        <f t="shared" si="18"/>
        <v>3000</v>
      </c>
      <c r="K178" s="113">
        <f t="shared" si="19"/>
        <v>15380</v>
      </c>
      <c r="L178" s="113">
        <f t="shared" si="20"/>
        <v>18456</v>
      </c>
      <c r="M178" s="113">
        <v>2539201.5</v>
      </c>
      <c r="N178">
        <v>5048</v>
      </c>
      <c r="O178" s="112">
        <f t="shared" si="21"/>
        <v>12500</v>
      </c>
      <c r="P178" s="112">
        <f t="shared" si="22"/>
        <v>15000</v>
      </c>
      <c r="Q178">
        <f t="shared" si="23"/>
        <v>0.59</v>
      </c>
    </row>
    <row r="179" spans="1:17" x14ac:dyDescent="0.25">
      <c r="A179" t="s">
        <v>175</v>
      </c>
      <c r="B179" t="s">
        <v>482</v>
      </c>
      <c r="C179" t="s">
        <v>472</v>
      </c>
      <c r="D179" s="113">
        <v>5000</v>
      </c>
      <c r="E179" s="126" t="s">
        <v>1</v>
      </c>
      <c r="F179" s="113" t="str">
        <f t="shared" si="16"/>
        <v/>
      </c>
      <c r="G179" s="114">
        <v>363</v>
      </c>
      <c r="H179" s="113">
        <f t="shared" si="17"/>
        <v>10890</v>
      </c>
      <c r="I179" s="114">
        <v>3</v>
      </c>
      <c r="J179" s="113">
        <f t="shared" si="18"/>
        <v>1500</v>
      </c>
      <c r="K179" s="113">
        <f t="shared" si="19"/>
        <v>17390</v>
      </c>
      <c r="L179" s="113">
        <f t="shared" si="20"/>
        <v>20868</v>
      </c>
      <c r="M179" s="113">
        <v>5725948.166666667</v>
      </c>
      <c r="N179">
        <v>9719</v>
      </c>
      <c r="O179" s="112">
        <f t="shared" si="21"/>
        <v>12500</v>
      </c>
      <c r="P179" s="112">
        <f t="shared" si="22"/>
        <v>15000</v>
      </c>
      <c r="Q179">
        <f t="shared" si="23"/>
        <v>0.26</v>
      </c>
    </row>
    <row r="180" spans="1:17" x14ac:dyDescent="0.25">
      <c r="A180" t="s">
        <v>176</v>
      </c>
      <c r="B180" t="s">
        <v>485</v>
      </c>
      <c r="C180" t="s">
        <v>472</v>
      </c>
      <c r="D180" s="113">
        <v>130000</v>
      </c>
      <c r="E180" s="125">
        <v>173</v>
      </c>
      <c r="F180" s="113">
        <f t="shared" si="16"/>
        <v>173000</v>
      </c>
      <c r="G180" s="114">
        <v>3134</v>
      </c>
      <c r="H180" s="113">
        <f t="shared" si="17"/>
        <v>94020</v>
      </c>
      <c r="I180" s="114">
        <v>9</v>
      </c>
      <c r="J180" s="113">
        <f t="shared" si="18"/>
        <v>4500</v>
      </c>
      <c r="K180" s="113">
        <f t="shared" si="19"/>
        <v>401520</v>
      </c>
      <c r="L180" s="113">
        <f t="shared" si="20"/>
        <v>481824</v>
      </c>
      <c r="M180" s="113">
        <v>30721438.333333332</v>
      </c>
      <c r="N180">
        <v>24439</v>
      </c>
      <c r="O180" s="112">
        <f t="shared" si="21"/>
        <v>306667</v>
      </c>
      <c r="P180" s="112">
        <f t="shared" si="22"/>
        <v>368000</v>
      </c>
      <c r="Q180">
        <f t="shared" si="23"/>
        <v>1.2</v>
      </c>
    </row>
    <row r="181" spans="1:17" x14ac:dyDescent="0.25">
      <c r="A181" t="s">
        <v>177</v>
      </c>
      <c r="B181" t="s">
        <v>482</v>
      </c>
      <c r="C181" t="s">
        <v>472</v>
      </c>
      <c r="D181" s="113">
        <v>5000</v>
      </c>
      <c r="E181" s="126" t="s">
        <v>1</v>
      </c>
      <c r="F181" s="113" t="str">
        <f t="shared" si="16"/>
        <v/>
      </c>
      <c r="G181" s="114">
        <v>126</v>
      </c>
      <c r="H181" s="113">
        <f t="shared" si="17"/>
        <v>3780</v>
      </c>
      <c r="I181" s="114">
        <v>3</v>
      </c>
      <c r="J181" s="113">
        <f t="shared" si="18"/>
        <v>1500</v>
      </c>
      <c r="K181" s="113">
        <f t="shared" si="19"/>
        <v>10280</v>
      </c>
      <c r="L181" s="113">
        <f t="shared" si="20"/>
        <v>12336</v>
      </c>
      <c r="M181" s="113">
        <v>1525432.3333333333</v>
      </c>
      <c r="N181">
        <v>3465</v>
      </c>
      <c r="O181" s="112">
        <f t="shared" si="21"/>
        <v>11550</v>
      </c>
      <c r="P181" s="112">
        <f t="shared" si="22"/>
        <v>13860</v>
      </c>
      <c r="Q181">
        <f t="shared" si="23"/>
        <v>0.91</v>
      </c>
    </row>
    <row r="182" spans="1:17" x14ac:dyDescent="0.25">
      <c r="A182" t="s">
        <v>178</v>
      </c>
      <c r="B182" t="s">
        <v>482</v>
      </c>
      <c r="C182" t="s">
        <v>472</v>
      </c>
      <c r="D182" s="113">
        <v>5000</v>
      </c>
      <c r="E182" s="126" t="s">
        <v>1</v>
      </c>
      <c r="F182" s="113" t="str">
        <f t="shared" si="16"/>
        <v/>
      </c>
      <c r="G182" s="114">
        <v>158</v>
      </c>
      <c r="H182" s="113">
        <f t="shared" si="17"/>
        <v>4740</v>
      </c>
      <c r="I182" s="114">
        <v>3</v>
      </c>
      <c r="J182" s="113">
        <f t="shared" si="18"/>
        <v>1500</v>
      </c>
      <c r="K182" s="113">
        <f t="shared" si="19"/>
        <v>11240</v>
      </c>
      <c r="L182" s="113">
        <f t="shared" si="20"/>
        <v>13488</v>
      </c>
      <c r="M182" s="113">
        <v>1156956.6666666667</v>
      </c>
      <c r="N182">
        <v>2629</v>
      </c>
      <c r="O182" s="112">
        <f t="shared" si="21"/>
        <v>8763</v>
      </c>
      <c r="P182" s="112">
        <f t="shared" si="22"/>
        <v>10516</v>
      </c>
      <c r="Q182">
        <f t="shared" si="23"/>
        <v>0.91</v>
      </c>
    </row>
    <row r="183" spans="1:17" x14ac:dyDescent="0.25">
      <c r="A183" t="s">
        <v>179</v>
      </c>
      <c r="B183" t="s">
        <v>482</v>
      </c>
      <c r="C183" t="s">
        <v>472</v>
      </c>
      <c r="D183" s="113">
        <v>5000</v>
      </c>
      <c r="E183" s="126" t="s">
        <v>1</v>
      </c>
      <c r="F183" s="113" t="str">
        <f t="shared" si="16"/>
        <v/>
      </c>
      <c r="G183" s="114">
        <v>333</v>
      </c>
      <c r="H183" s="113">
        <f t="shared" si="17"/>
        <v>9990</v>
      </c>
      <c r="I183" s="114">
        <v>12</v>
      </c>
      <c r="J183" s="113">
        <f t="shared" si="18"/>
        <v>6000</v>
      </c>
      <c r="K183" s="113">
        <f t="shared" si="19"/>
        <v>20990</v>
      </c>
      <c r="L183" s="113">
        <f t="shared" si="20"/>
        <v>25188</v>
      </c>
      <c r="M183" s="113">
        <v>3588164.9166666665</v>
      </c>
      <c r="N183">
        <v>7159</v>
      </c>
      <c r="O183" s="112">
        <f t="shared" si="21"/>
        <v>12500</v>
      </c>
      <c r="P183" s="112">
        <f t="shared" si="22"/>
        <v>15000</v>
      </c>
      <c r="Q183">
        <f t="shared" si="23"/>
        <v>0.42</v>
      </c>
    </row>
    <row r="184" spans="1:17" x14ac:dyDescent="0.25">
      <c r="A184" t="s">
        <v>180</v>
      </c>
      <c r="B184" t="s">
        <v>486</v>
      </c>
      <c r="C184" t="s">
        <v>472</v>
      </c>
      <c r="D184" s="113">
        <v>80000</v>
      </c>
      <c r="E184" s="125">
        <v>74</v>
      </c>
      <c r="F184" s="113">
        <f t="shared" si="16"/>
        <v>74000</v>
      </c>
      <c r="G184" s="114">
        <v>341</v>
      </c>
      <c r="H184" s="113">
        <f t="shared" si="17"/>
        <v>10230</v>
      </c>
      <c r="I184" s="114">
        <v>8</v>
      </c>
      <c r="J184" s="113">
        <f t="shared" si="18"/>
        <v>4000</v>
      </c>
      <c r="K184" s="113">
        <f t="shared" si="19"/>
        <v>168230</v>
      </c>
      <c r="L184" s="113">
        <f t="shared" si="20"/>
        <v>201876</v>
      </c>
      <c r="M184" s="113">
        <v>10443503</v>
      </c>
      <c r="O184" s="112">
        <f t="shared" si="21"/>
        <v>168230</v>
      </c>
      <c r="P184" s="112">
        <f t="shared" si="22"/>
        <v>201876</v>
      </c>
      <c r="Q184">
        <f t="shared" si="23"/>
        <v>1.93</v>
      </c>
    </row>
    <row r="185" spans="1:17" x14ac:dyDescent="0.25">
      <c r="A185" t="s">
        <v>181</v>
      </c>
      <c r="B185" t="s">
        <v>487</v>
      </c>
      <c r="C185" t="s">
        <v>472</v>
      </c>
      <c r="D185" s="113">
        <v>40000</v>
      </c>
      <c r="E185" s="126" t="s">
        <v>1</v>
      </c>
      <c r="F185" s="113" t="str">
        <f t="shared" si="16"/>
        <v/>
      </c>
      <c r="G185" s="114">
        <v>651</v>
      </c>
      <c r="H185" s="113">
        <f t="shared" si="17"/>
        <v>19530</v>
      </c>
      <c r="I185" s="114">
        <v>3</v>
      </c>
      <c r="J185" s="113">
        <f t="shared" si="18"/>
        <v>1500</v>
      </c>
      <c r="K185" s="113">
        <f t="shared" si="19"/>
        <v>61030</v>
      </c>
      <c r="L185" s="113">
        <f t="shared" si="20"/>
        <v>73236</v>
      </c>
      <c r="M185" s="113">
        <v>10815608.666666666</v>
      </c>
      <c r="N185">
        <v>9761</v>
      </c>
      <c r="O185" s="112">
        <f t="shared" si="21"/>
        <v>32537</v>
      </c>
      <c r="P185" s="112">
        <f t="shared" si="22"/>
        <v>39044</v>
      </c>
      <c r="Q185">
        <f t="shared" si="23"/>
        <v>0.36</v>
      </c>
    </row>
    <row r="186" spans="1:17" x14ac:dyDescent="0.25">
      <c r="A186" t="s">
        <v>182</v>
      </c>
      <c r="B186" t="s">
        <v>484</v>
      </c>
      <c r="C186" t="s">
        <v>472</v>
      </c>
      <c r="D186" s="113">
        <v>7000</v>
      </c>
      <c r="E186" s="126" t="s">
        <v>1</v>
      </c>
      <c r="F186" s="113" t="str">
        <f t="shared" si="16"/>
        <v/>
      </c>
      <c r="G186" s="114">
        <v>34</v>
      </c>
      <c r="H186" s="113">
        <f t="shared" si="17"/>
        <v>1020</v>
      </c>
      <c r="I186" s="114">
        <v>3</v>
      </c>
      <c r="J186" s="113">
        <f t="shared" si="18"/>
        <v>1500</v>
      </c>
      <c r="K186" s="113">
        <f t="shared" si="19"/>
        <v>9520</v>
      </c>
      <c r="L186" s="113">
        <f t="shared" si="20"/>
        <v>11424</v>
      </c>
      <c r="M186" s="113">
        <v>332141.66666666669</v>
      </c>
      <c r="O186" s="112">
        <f t="shared" si="21"/>
        <v>9520</v>
      </c>
      <c r="P186" s="112">
        <f t="shared" si="22"/>
        <v>11424</v>
      </c>
      <c r="Q186">
        <f t="shared" si="23"/>
        <v>3.44</v>
      </c>
    </row>
    <row r="187" spans="1:17" x14ac:dyDescent="0.25">
      <c r="A187" t="s">
        <v>183</v>
      </c>
      <c r="B187" t="s">
        <v>482</v>
      </c>
      <c r="C187" t="s">
        <v>472</v>
      </c>
      <c r="D187" s="113">
        <v>5000</v>
      </c>
      <c r="E187" s="126" t="s">
        <v>1</v>
      </c>
      <c r="F187" s="113" t="str">
        <f t="shared" si="16"/>
        <v/>
      </c>
      <c r="G187" s="114">
        <v>345</v>
      </c>
      <c r="H187" s="113">
        <f t="shared" si="17"/>
        <v>10350</v>
      </c>
      <c r="I187" s="114">
        <v>4</v>
      </c>
      <c r="J187" s="113">
        <f t="shared" si="18"/>
        <v>2000</v>
      </c>
      <c r="K187" s="113">
        <f t="shared" si="19"/>
        <v>17350</v>
      </c>
      <c r="L187" s="113">
        <f t="shared" si="20"/>
        <v>20820</v>
      </c>
      <c r="M187" s="113">
        <v>2442592.3333333335</v>
      </c>
      <c r="N187">
        <v>4802</v>
      </c>
      <c r="O187" s="112">
        <f t="shared" si="21"/>
        <v>12500</v>
      </c>
      <c r="P187" s="112">
        <f t="shared" si="22"/>
        <v>15000</v>
      </c>
      <c r="Q187">
        <f t="shared" si="23"/>
        <v>0.61</v>
      </c>
    </row>
    <row r="188" spans="1:17" x14ac:dyDescent="0.25">
      <c r="A188" t="s">
        <v>184</v>
      </c>
      <c r="B188" t="s">
        <v>484</v>
      </c>
      <c r="C188" t="s">
        <v>473</v>
      </c>
      <c r="D188" s="113">
        <v>7000</v>
      </c>
      <c r="E188" s="126" t="s">
        <v>1</v>
      </c>
      <c r="F188" s="113" t="str">
        <f t="shared" si="16"/>
        <v/>
      </c>
      <c r="G188" s="114">
        <v>97</v>
      </c>
      <c r="H188" s="113">
        <f t="shared" si="17"/>
        <v>2910</v>
      </c>
      <c r="I188" s="114">
        <v>3</v>
      </c>
      <c r="J188" s="113">
        <f t="shared" si="18"/>
        <v>1500</v>
      </c>
      <c r="K188" s="113">
        <f t="shared" si="19"/>
        <v>11410</v>
      </c>
      <c r="L188" s="113">
        <f t="shared" si="20"/>
        <v>13692</v>
      </c>
      <c r="M188" s="113">
        <v>1310416.6666666667</v>
      </c>
      <c r="O188" s="112">
        <f t="shared" si="21"/>
        <v>11410</v>
      </c>
      <c r="P188" s="112">
        <f t="shared" si="22"/>
        <v>13692</v>
      </c>
      <c r="Q188">
        <f t="shared" si="23"/>
        <v>1.04</v>
      </c>
    </row>
    <row r="189" spans="1:17" x14ac:dyDescent="0.25">
      <c r="A189" t="s">
        <v>532</v>
      </c>
      <c r="B189" t="s">
        <v>485</v>
      </c>
      <c r="C189" t="s">
        <v>473</v>
      </c>
      <c r="D189" s="113">
        <v>130000</v>
      </c>
      <c r="E189" s="126" t="s">
        <v>1</v>
      </c>
      <c r="F189" s="113" t="str">
        <f t="shared" si="16"/>
        <v/>
      </c>
      <c r="G189" s="114">
        <v>0</v>
      </c>
      <c r="H189" s="113">
        <f t="shared" si="17"/>
        <v>0</v>
      </c>
      <c r="I189" s="114">
        <v>0</v>
      </c>
      <c r="J189" s="113">
        <f t="shared" si="18"/>
        <v>0</v>
      </c>
      <c r="K189" s="113">
        <f t="shared" si="19"/>
        <v>130000</v>
      </c>
      <c r="L189" s="113">
        <f t="shared" si="20"/>
        <v>156000</v>
      </c>
      <c r="M189" s="113"/>
      <c r="O189" s="112">
        <f t="shared" si="21"/>
        <v>130000</v>
      </c>
      <c r="P189" s="112">
        <f t="shared" si="22"/>
        <v>156000</v>
      </c>
      <c r="Q189">
        <f t="shared" si="23"/>
        <v>0</v>
      </c>
    </row>
    <row r="190" spans="1:17" x14ac:dyDescent="0.25">
      <c r="A190" t="s">
        <v>185</v>
      </c>
      <c r="B190" t="s">
        <v>483</v>
      </c>
      <c r="C190" t="s">
        <v>473</v>
      </c>
      <c r="D190" s="113">
        <v>50000</v>
      </c>
      <c r="E190" s="126" t="s">
        <v>1</v>
      </c>
      <c r="F190" s="113" t="str">
        <f t="shared" si="16"/>
        <v/>
      </c>
      <c r="G190" s="114">
        <v>86</v>
      </c>
      <c r="H190" s="113">
        <f t="shared" si="17"/>
        <v>2580</v>
      </c>
      <c r="I190" s="114">
        <v>3</v>
      </c>
      <c r="J190" s="113">
        <f t="shared" si="18"/>
        <v>1500</v>
      </c>
      <c r="K190" s="113">
        <f t="shared" si="19"/>
        <v>54080</v>
      </c>
      <c r="L190" s="113">
        <f t="shared" si="20"/>
        <v>64896</v>
      </c>
      <c r="M190" s="113">
        <v>22765004.166666668</v>
      </c>
      <c r="O190" s="112">
        <f t="shared" si="21"/>
        <v>54080</v>
      </c>
      <c r="P190" s="112">
        <f t="shared" si="22"/>
        <v>64896</v>
      </c>
      <c r="Q190">
        <f t="shared" si="23"/>
        <v>0.28999999999999998</v>
      </c>
    </row>
    <row r="191" spans="1:17" x14ac:dyDescent="0.25">
      <c r="A191" t="s">
        <v>186</v>
      </c>
      <c r="B191" t="s">
        <v>485</v>
      </c>
      <c r="C191" t="s">
        <v>473</v>
      </c>
      <c r="D191" s="113">
        <v>130000</v>
      </c>
      <c r="E191" s="125">
        <v>93</v>
      </c>
      <c r="F191" s="113">
        <f t="shared" si="16"/>
        <v>93000</v>
      </c>
      <c r="G191" s="114">
        <v>0</v>
      </c>
      <c r="H191" s="113">
        <f t="shared" si="17"/>
        <v>0</v>
      </c>
      <c r="I191" s="114">
        <v>3</v>
      </c>
      <c r="J191" s="113">
        <f t="shared" si="18"/>
        <v>1500</v>
      </c>
      <c r="K191" s="113">
        <f t="shared" si="19"/>
        <v>224500</v>
      </c>
      <c r="L191" s="113">
        <f t="shared" si="20"/>
        <v>269400</v>
      </c>
      <c r="M191" s="113">
        <v>24935916.666666668</v>
      </c>
      <c r="O191" s="112">
        <f t="shared" si="21"/>
        <v>224500</v>
      </c>
      <c r="P191" s="112">
        <f t="shared" si="22"/>
        <v>269400</v>
      </c>
      <c r="Q191">
        <f t="shared" si="23"/>
        <v>1.08</v>
      </c>
    </row>
    <row r="192" spans="1:17" x14ac:dyDescent="0.25">
      <c r="A192" t="s">
        <v>187</v>
      </c>
      <c r="B192" t="s">
        <v>484</v>
      </c>
      <c r="C192" t="s">
        <v>473</v>
      </c>
      <c r="D192" s="113">
        <v>7000</v>
      </c>
      <c r="E192" s="126" t="s">
        <v>1</v>
      </c>
      <c r="F192" s="113" t="str">
        <f t="shared" si="16"/>
        <v/>
      </c>
      <c r="G192" s="114">
        <v>21</v>
      </c>
      <c r="H192" s="113">
        <f t="shared" si="17"/>
        <v>630</v>
      </c>
      <c r="I192" s="114">
        <v>3</v>
      </c>
      <c r="J192" s="113">
        <f t="shared" si="18"/>
        <v>1500</v>
      </c>
      <c r="K192" s="113">
        <f t="shared" si="19"/>
        <v>9130</v>
      </c>
      <c r="L192" s="113">
        <f t="shared" si="20"/>
        <v>10956</v>
      </c>
      <c r="M192" s="113">
        <v>708333.33333333337</v>
      </c>
      <c r="O192" s="112">
        <f t="shared" si="21"/>
        <v>9130</v>
      </c>
      <c r="P192" s="112">
        <f t="shared" si="22"/>
        <v>10956</v>
      </c>
      <c r="Q192">
        <f t="shared" si="23"/>
        <v>1.55</v>
      </c>
    </row>
    <row r="193" spans="1:17" x14ac:dyDescent="0.25">
      <c r="A193" t="s">
        <v>188</v>
      </c>
      <c r="B193" t="s">
        <v>485</v>
      </c>
      <c r="C193" t="s">
        <v>473</v>
      </c>
      <c r="D193" s="113">
        <v>130000</v>
      </c>
      <c r="E193" s="125">
        <v>1201</v>
      </c>
      <c r="F193" s="113">
        <f t="shared" si="16"/>
        <v>1201000</v>
      </c>
      <c r="G193" s="114">
        <v>3625</v>
      </c>
      <c r="H193" s="113">
        <f t="shared" si="17"/>
        <v>108750</v>
      </c>
      <c r="I193" s="114">
        <v>19</v>
      </c>
      <c r="J193" s="113">
        <f t="shared" si="18"/>
        <v>9500</v>
      </c>
      <c r="K193" s="113">
        <f t="shared" si="19"/>
        <v>1449250</v>
      </c>
      <c r="L193" s="113">
        <f t="shared" si="20"/>
        <v>1739100</v>
      </c>
      <c r="M193" s="113">
        <v>241816641.66666666</v>
      </c>
      <c r="O193" s="112">
        <f t="shared" si="21"/>
        <v>1449249</v>
      </c>
      <c r="P193" s="112">
        <f t="shared" si="22"/>
        <v>1739100</v>
      </c>
      <c r="Q193">
        <f t="shared" si="23"/>
        <v>0.72</v>
      </c>
    </row>
    <row r="194" spans="1:17" x14ac:dyDescent="0.25">
      <c r="A194" t="s">
        <v>189</v>
      </c>
      <c r="B194" t="s">
        <v>487</v>
      </c>
      <c r="C194" t="s">
        <v>473</v>
      </c>
      <c r="D194" s="113">
        <v>40000</v>
      </c>
      <c r="E194" s="126" t="s">
        <v>1</v>
      </c>
      <c r="F194" s="113" t="str">
        <f t="shared" ref="F194:F257" si="24">IF(E194="","",E194*1000)</f>
        <v/>
      </c>
      <c r="G194" s="114">
        <v>1899</v>
      </c>
      <c r="H194" s="113">
        <f t="shared" ref="H194:H257" si="25">G194*30</f>
        <v>56970</v>
      </c>
      <c r="I194" s="114">
        <v>4</v>
      </c>
      <c r="J194" s="113">
        <f t="shared" ref="J194:J257" si="26">I194*500</f>
        <v>2000</v>
      </c>
      <c r="K194" s="113">
        <f t="shared" ref="K194:K257" si="27">IF(F194="",SUM(D194+H194+J194),SUM(D194+F194+H194+J194))</f>
        <v>98970</v>
      </c>
      <c r="L194" s="113">
        <f t="shared" ref="L194:L257" si="28">K194*1.2</f>
        <v>118764</v>
      </c>
      <c r="M194" s="113">
        <v>10253017.916666666</v>
      </c>
      <c r="N194">
        <v>15426</v>
      </c>
      <c r="O194" s="112">
        <f t="shared" ref="O194:O257" si="29">ROUND(P194*0.833333,0)</f>
        <v>51420</v>
      </c>
      <c r="P194" s="112">
        <f t="shared" ref="P194:P257" si="30">IF(N194="",L194,IF(B194="Ամբուլատորիա",IF(N194*4&gt;15000,15000,N194*4),IF(B194="Պոլիկլինիկա",IF(N194*4&gt;75000,75000,N194*4),IF(B194="Բժշկական կենտրոն",IF(N194*4&gt;75000,75000+80000+F194*1.2+J194*1.2,N194*4+80000+F194*1.2+J194*1.2),L194))))</f>
        <v>61704</v>
      </c>
      <c r="Q194">
        <f t="shared" ref="Q194:Q257" si="31">IF(M194="",0,ROUND(P194*100/M194,2))</f>
        <v>0.6</v>
      </c>
    </row>
    <row r="195" spans="1:17" x14ac:dyDescent="0.25">
      <c r="A195" t="s">
        <v>190</v>
      </c>
      <c r="B195" t="s">
        <v>486</v>
      </c>
      <c r="C195" t="s">
        <v>473</v>
      </c>
      <c r="D195" s="113">
        <v>80000</v>
      </c>
      <c r="E195" s="125">
        <v>76</v>
      </c>
      <c r="F195" s="113">
        <f t="shared" si="24"/>
        <v>76000</v>
      </c>
      <c r="G195" s="114">
        <v>0</v>
      </c>
      <c r="H195" s="113">
        <f t="shared" si="25"/>
        <v>0</v>
      </c>
      <c r="I195" s="114">
        <v>3</v>
      </c>
      <c r="J195" s="113">
        <f t="shared" si="26"/>
        <v>1500</v>
      </c>
      <c r="K195" s="113">
        <f t="shared" si="27"/>
        <v>157500</v>
      </c>
      <c r="L195" s="113">
        <f t="shared" si="28"/>
        <v>189000</v>
      </c>
      <c r="M195" s="113">
        <v>13760720.333333334</v>
      </c>
      <c r="O195" s="112">
        <f t="shared" si="29"/>
        <v>157500</v>
      </c>
      <c r="P195" s="112">
        <f t="shared" si="30"/>
        <v>189000</v>
      </c>
      <c r="Q195">
        <f t="shared" si="31"/>
        <v>1.37</v>
      </c>
    </row>
    <row r="196" spans="1:17" x14ac:dyDescent="0.25">
      <c r="A196" t="s">
        <v>191</v>
      </c>
      <c r="B196" t="s">
        <v>485</v>
      </c>
      <c r="C196" t="s">
        <v>473</v>
      </c>
      <c r="D196" s="113">
        <v>130000</v>
      </c>
      <c r="E196" s="125">
        <v>82</v>
      </c>
      <c r="F196" s="113">
        <f t="shared" si="24"/>
        <v>82000</v>
      </c>
      <c r="G196" s="114">
        <v>60</v>
      </c>
      <c r="H196" s="113">
        <f t="shared" si="25"/>
        <v>1800</v>
      </c>
      <c r="I196" s="114">
        <v>6</v>
      </c>
      <c r="J196" s="113">
        <f t="shared" si="26"/>
        <v>3000</v>
      </c>
      <c r="K196" s="113">
        <f t="shared" si="27"/>
        <v>216800</v>
      </c>
      <c r="L196" s="113">
        <f t="shared" si="28"/>
        <v>260160</v>
      </c>
      <c r="M196" s="113">
        <v>10920559</v>
      </c>
      <c r="N196">
        <v>1973</v>
      </c>
      <c r="O196" s="112">
        <f t="shared" si="29"/>
        <v>158243</v>
      </c>
      <c r="P196" s="112">
        <f t="shared" si="30"/>
        <v>189892</v>
      </c>
      <c r="Q196">
        <f t="shared" si="31"/>
        <v>1.74</v>
      </c>
    </row>
    <row r="197" spans="1:17" x14ac:dyDescent="0.25">
      <c r="A197" t="s">
        <v>192</v>
      </c>
      <c r="B197" t="s">
        <v>487</v>
      </c>
      <c r="C197" t="s">
        <v>473</v>
      </c>
      <c r="D197" s="113">
        <v>40000</v>
      </c>
      <c r="E197" s="126" t="s">
        <v>1</v>
      </c>
      <c r="F197" s="113" t="str">
        <f t="shared" si="24"/>
        <v/>
      </c>
      <c r="G197" s="114">
        <v>8359</v>
      </c>
      <c r="H197" s="113">
        <f t="shared" si="25"/>
        <v>250770</v>
      </c>
      <c r="I197" s="114">
        <v>96</v>
      </c>
      <c r="J197" s="113">
        <f t="shared" si="26"/>
        <v>48000</v>
      </c>
      <c r="K197" s="113">
        <f t="shared" si="27"/>
        <v>338770</v>
      </c>
      <c r="L197" s="113">
        <f t="shared" si="28"/>
        <v>406524</v>
      </c>
      <c r="M197" s="113">
        <v>10358924.833333334</v>
      </c>
      <c r="N197">
        <v>15269</v>
      </c>
      <c r="O197" s="112">
        <f t="shared" si="29"/>
        <v>50897</v>
      </c>
      <c r="P197" s="112">
        <f t="shared" si="30"/>
        <v>61076</v>
      </c>
      <c r="Q197">
        <f t="shared" si="31"/>
        <v>0.59</v>
      </c>
    </row>
    <row r="198" spans="1:17" x14ac:dyDescent="0.25">
      <c r="A198" t="s">
        <v>193</v>
      </c>
      <c r="B198" t="s">
        <v>485</v>
      </c>
      <c r="C198" t="s">
        <v>473</v>
      </c>
      <c r="D198" s="113">
        <v>130000</v>
      </c>
      <c r="E198" s="125">
        <v>0</v>
      </c>
      <c r="F198" s="113">
        <f t="shared" si="24"/>
        <v>0</v>
      </c>
      <c r="G198" s="114">
        <v>451</v>
      </c>
      <c r="H198" s="113">
        <f t="shared" si="25"/>
        <v>13530</v>
      </c>
      <c r="I198" s="114">
        <v>6</v>
      </c>
      <c r="J198" s="113">
        <f t="shared" si="26"/>
        <v>3000</v>
      </c>
      <c r="K198" s="113">
        <f t="shared" si="27"/>
        <v>146530</v>
      </c>
      <c r="L198" s="113">
        <f t="shared" si="28"/>
        <v>175836</v>
      </c>
      <c r="M198" s="113">
        <v>17727436.833333332</v>
      </c>
      <c r="O198" s="112">
        <f t="shared" si="29"/>
        <v>146530</v>
      </c>
      <c r="P198" s="112">
        <f t="shared" si="30"/>
        <v>175836</v>
      </c>
      <c r="Q198">
        <f t="shared" si="31"/>
        <v>0.99</v>
      </c>
    </row>
    <row r="199" spans="1:17" x14ac:dyDescent="0.25">
      <c r="A199" t="s">
        <v>194</v>
      </c>
      <c r="B199" t="s">
        <v>485</v>
      </c>
      <c r="C199" t="s">
        <v>473</v>
      </c>
      <c r="D199" s="113">
        <v>130000</v>
      </c>
      <c r="E199" s="126">
        <v>1059</v>
      </c>
      <c r="F199" s="113">
        <f t="shared" si="24"/>
        <v>1059000</v>
      </c>
      <c r="G199" s="114">
        <v>1681</v>
      </c>
      <c r="H199" s="113">
        <f t="shared" si="25"/>
        <v>50430</v>
      </c>
      <c r="I199" s="114">
        <v>16</v>
      </c>
      <c r="J199" s="113">
        <f t="shared" si="26"/>
        <v>8000</v>
      </c>
      <c r="K199" s="113">
        <f t="shared" si="27"/>
        <v>1247430</v>
      </c>
      <c r="L199" s="113">
        <f t="shared" si="28"/>
        <v>1496916</v>
      </c>
      <c r="M199" s="113">
        <v>143245864.91666666</v>
      </c>
      <c r="N199">
        <v>60782</v>
      </c>
      <c r="O199" s="112">
        <f t="shared" si="29"/>
        <v>1196166</v>
      </c>
      <c r="P199" s="112">
        <f t="shared" si="30"/>
        <v>1435400</v>
      </c>
      <c r="Q199">
        <f t="shared" si="31"/>
        <v>1</v>
      </c>
    </row>
    <row r="200" spans="1:17" x14ac:dyDescent="0.25">
      <c r="A200" t="s">
        <v>195</v>
      </c>
      <c r="B200" t="s">
        <v>486</v>
      </c>
      <c r="C200" t="s">
        <v>473</v>
      </c>
      <c r="D200" s="113">
        <v>80000</v>
      </c>
      <c r="E200" s="125">
        <v>77</v>
      </c>
      <c r="F200" s="113">
        <f t="shared" si="24"/>
        <v>77000</v>
      </c>
      <c r="G200" s="114">
        <v>3</v>
      </c>
      <c r="H200" s="113">
        <f t="shared" si="25"/>
        <v>90</v>
      </c>
      <c r="I200" s="114">
        <v>3</v>
      </c>
      <c r="J200" s="113">
        <f t="shared" si="26"/>
        <v>1500</v>
      </c>
      <c r="K200" s="113">
        <f t="shared" si="27"/>
        <v>158590</v>
      </c>
      <c r="L200" s="113">
        <f t="shared" si="28"/>
        <v>190308</v>
      </c>
      <c r="M200" s="113">
        <v>15746006.666666666</v>
      </c>
      <c r="O200" s="112">
        <f t="shared" si="29"/>
        <v>158590</v>
      </c>
      <c r="P200" s="112">
        <f t="shared" si="30"/>
        <v>190308</v>
      </c>
      <c r="Q200">
        <f t="shared" si="31"/>
        <v>1.21</v>
      </c>
    </row>
    <row r="201" spans="1:17" x14ac:dyDescent="0.25">
      <c r="A201" t="s">
        <v>196</v>
      </c>
      <c r="B201" t="s">
        <v>487</v>
      </c>
      <c r="C201" t="s">
        <v>473</v>
      </c>
      <c r="D201" s="113">
        <v>40000</v>
      </c>
      <c r="E201" s="126" t="s">
        <v>1</v>
      </c>
      <c r="F201" s="113" t="str">
        <f t="shared" si="24"/>
        <v/>
      </c>
      <c r="G201" s="114">
        <v>1460</v>
      </c>
      <c r="H201" s="113">
        <f t="shared" si="25"/>
        <v>43800</v>
      </c>
      <c r="I201" s="114">
        <v>5</v>
      </c>
      <c r="J201" s="113">
        <f t="shared" si="26"/>
        <v>2500</v>
      </c>
      <c r="K201" s="113">
        <f t="shared" si="27"/>
        <v>86300</v>
      </c>
      <c r="L201" s="113">
        <f t="shared" si="28"/>
        <v>103560</v>
      </c>
      <c r="M201" s="113">
        <v>13492668.666666666</v>
      </c>
      <c r="N201">
        <v>23564</v>
      </c>
      <c r="O201" s="112">
        <f t="shared" si="29"/>
        <v>62500</v>
      </c>
      <c r="P201" s="112">
        <f t="shared" si="30"/>
        <v>75000</v>
      </c>
      <c r="Q201">
        <f t="shared" si="31"/>
        <v>0.56000000000000005</v>
      </c>
    </row>
    <row r="202" spans="1:17" x14ac:dyDescent="0.25">
      <c r="A202" t="s">
        <v>531</v>
      </c>
      <c r="B202" t="s">
        <v>486</v>
      </c>
      <c r="C202" t="s">
        <v>473</v>
      </c>
      <c r="D202" s="113">
        <v>80000</v>
      </c>
      <c r="E202" s="126" t="s">
        <v>1</v>
      </c>
      <c r="F202" s="113" t="str">
        <f t="shared" si="24"/>
        <v/>
      </c>
      <c r="G202" s="114">
        <v>0</v>
      </c>
      <c r="H202" s="113">
        <f t="shared" si="25"/>
        <v>0</v>
      </c>
      <c r="I202" s="114">
        <v>3</v>
      </c>
      <c r="J202" s="113">
        <f t="shared" si="26"/>
        <v>1500</v>
      </c>
      <c r="K202" s="113">
        <f t="shared" si="27"/>
        <v>81500</v>
      </c>
      <c r="L202" s="113">
        <f t="shared" si="28"/>
        <v>97800</v>
      </c>
      <c r="M202" s="113"/>
      <c r="O202" s="112">
        <f t="shared" si="29"/>
        <v>81500</v>
      </c>
      <c r="P202" s="112">
        <f t="shared" si="30"/>
        <v>97800</v>
      </c>
      <c r="Q202">
        <f t="shared" si="31"/>
        <v>0</v>
      </c>
    </row>
    <row r="203" spans="1:17" x14ac:dyDescent="0.25">
      <c r="A203" t="s">
        <v>197</v>
      </c>
      <c r="B203" t="s">
        <v>486</v>
      </c>
      <c r="C203" t="s">
        <v>473</v>
      </c>
      <c r="D203" s="113">
        <v>80000</v>
      </c>
      <c r="E203" s="125">
        <v>217</v>
      </c>
      <c r="F203" s="113">
        <f t="shared" si="24"/>
        <v>217000</v>
      </c>
      <c r="G203" s="114">
        <v>248</v>
      </c>
      <c r="H203" s="113">
        <f t="shared" si="25"/>
        <v>7440</v>
      </c>
      <c r="I203" s="114">
        <v>10</v>
      </c>
      <c r="J203" s="113">
        <f t="shared" si="26"/>
        <v>5000</v>
      </c>
      <c r="K203" s="113">
        <f t="shared" si="27"/>
        <v>309440</v>
      </c>
      <c r="L203" s="113">
        <f t="shared" si="28"/>
        <v>371328</v>
      </c>
      <c r="M203" s="113">
        <v>30245731.25</v>
      </c>
      <c r="O203" s="112">
        <f t="shared" si="29"/>
        <v>309440</v>
      </c>
      <c r="P203" s="112">
        <f t="shared" si="30"/>
        <v>371328</v>
      </c>
      <c r="Q203">
        <f t="shared" si="31"/>
        <v>1.23</v>
      </c>
    </row>
    <row r="204" spans="1:17" x14ac:dyDescent="0.25">
      <c r="A204" t="s">
        <v>198</v>
      </c>
      <c r="B204" t="s">
        <v>484</v>
      </c>
      <c r="C204" t="s">
        <v>473</v>
      </c>
      <c r="D204" s="113">
        <v>7000</v>
      </c>
      <c r="E204" s="126" t="s">
        <v>1</v>
      </c>
      <c r="F204" s="113" t="str">
        <f t="shared" si="24"/>
        <v/>
      </c>
      <c r="G204" s="114">
        <v>75</v>
      </c>
      <c r="H204" s="113">
        <f t="shared" si="25"/>
        <v>2250</v>
      </c>
      <c r="I204" s="114">
        <v>3</v>
      </c>
      <c r="J204" s="113">
        <f t="shared" si="26"/>
        <v>1500</v>
      </c>
      <c r="K204" s="113">
        <f t="shared" si="27"/>
        <v>10750</v>
      </c>
      <c r="L204" s="113">
        <f t="shared" si="28"/>
        <v>12900</v>
      </c>
      <c r="M204" s="113">
        <v>1307583.3333333333</v>
      </c>
      <c r="O204" s="112">
        <f t="shared" si="29"/>
        <v>10750</v>
      </c>
      <c r="P204" s="112">
        <f t="shared" si="30"/>
        <v>12900</v>
      </c>
      <c r="Q204">
        <f t="shared" si="31"/>
        <v>0.99</v>
      </c>
    </row>
    <row r="205" spans="1:17" x14ac:dyDescent="0.25">
      <c r="A205" t="s">
        <v>199</v>
      </c>
      <c r="B205" t="s">
        <v>485</v>
      </c>
      <c r="C205" t="s">
        <v>473</v>
      </c>
      <c r="D205" s="113">
        <v>130000</v>
      </c>
      <c r="E205" s="125">
        <v>0</v>
      </c>
      <c r="F205" s="113">
        <f t="shared" si="24"/>
        <v>0</v>
      </c>
      <c r="G205" s="114">
        <v>205</v>
      </c>
      <c r="H205" s="113">
        <f t="shared" si="25"/>
        <v>6150</v>
      </c>
      <c r="I205" s="114">
        <v>8</v>
      </c>
      <c r="J205" s="113">
        <f t="shared" si="26"/>
        <v>4000</v>
      </c>
      <c r="K205" s="113">
        <f t="shared" si="27"/>
        <v>140150</v>
      </c>
      <c r="L205" s="113">
        <f t="shared" si="28"/>
        <v>168180</v>
      </c>
      <c r="M205" s="113">
        <v>4040283.75</v>
      </c>
      <c r="O205" s="112">
        <f t="shared" si="29"/>
        <v>140150</v>
      </c>
      <c r="P205" s="112">
        <f t="shared" si="30"/>
        <v>168180</v>
      </c>
      <c r="Q205">
        <f t="shared" si="31"/>
        <v>4.16</v>
      </c>
    </row>
    <row r="206" spans="1:17" x14ac:dyDescent="0.25">
      <c r="A206" t="s">
        <v>200</v>
      </c>
      <c r="B206" t="s">
        <v>487</v>
      </c>
      <c r="C206" t="s">
        <v>473</v>
      </c>
      <c r="D206" s="113">
        <v>40000</v>
      </c>
      <c r="E206" s="126" t="s">
        <v>1</v>
      </c>
      <c r="F206" s="113" t="str">
        <f t="shared" si="24"/>
        <v/>
      </c>
      <c r="G206" s="114">
        <v>3</v>
      </c>
      <c r="H206" s="113">
        <f t="shared" si="25"/>
        <v>90</v>
      </c>
      <c r="I206" s="114">
        <v>3</v>
      </c>
      <c r="J206" s="113">
        <f t="shared" si="26"/>
        <v>1500</v>
      </c>
      <c r="K206" s="113">
        <f t="shared" si="27"/>
        <v>41590</v>
      </c>
      <c r="L206" s="113">
        <f t="shared" si="28"/>
        <v>49908</v>
      </c>
      <c r="M206" s="113">
        <v>412586</v>
      </c>
      <c r="O206" s="112">
        <f t="shared" si="29"/>
        <v>41590</v>
      </c>
      <c r="P206" s="112">
        <f t="shared" si="30"/>
        <v>49908</v>
      </c>
      <c r="Q206">
        <f t="shared" si="31"/>
        <v>12.1</v>
      </c>
    </row>
    <row r="207" spans="1:17" x14ac:dyDescent="0.25">
      <c r="A207" t="s">
        <v>201</v>
      </c>
      <c r="B207" t="s">
        <v>484</v>
      </c>
      <c r="C207" t="s">
        <v>473</v>
      </c>
      <c r="D207" s="113">
        <v>7000</v>
      </c>
      <c r="E207" s="126" t="s">
        <v>1</v>
      </c>
      <c r="F207" s="113" t="str">
        <f t="shared" si="24"/>
        <v/>
      </c>
      <c r="G207" s="114">
        <v>80</v>
      </c>
      <c r="H207" s="113">
        <f t="shared" si="25"/>
        <v>2400</v>
      </c>
      <c r="I207" s="114">
        <v>5</v>
      </c>
      <c r="J207" s="113">
        <f t="shared" si="26"/>
        <v>2500</v>
      </c>
      <c r="K207" s="113">
        <f t="shared" si="27"/>
        <v>11900</v>
      </c>
      <c r="L207" s="113">
        <f t="shared" si="28"/>
        <v>14280</v>
      </c>
      <c r="M207" s="113">
        <v>1036150</v>
      </c>
      <c r="O207" s="112">
        <f t="shared" si="29"/>
        <v>11900</v>
      </c>
      <c r="P207" s="112">
        <f t="shared" si="30"/>
        <v>14280</v>
      </c>
      <c r="Q207">
        <f t="shared" si="31"/>
        <v>1.38</v>
      </c>
    </row>
    <row r="208" spans="1:17" x14ac:dyDescent="0.25">
      <c r="A208" t="s">
        <v>530</v>
      </c>
      <c r="B208" t="s">
        <v>486</v>
      </c>
      <c r="C208" t="s">
        <v>473</v>
      </c>
      <c r="D208" s="113">
        <v>80000</v>
      </c>
      <c r="E208" s="126" t="s">
        <v>1</v>
      </c>
      <c r="F208" s="113" t="str">
        <f t="shared" si="24"/>
        <v/>
      </c>
      <c r="G208" s="114">
        <v>0</v>
      </c>
      <c r="H208" s="113">
        <f t="shared" si="25"/>
        <v>0</v>
      </c>
      <c r="I208" s="114">
        <v>2</v>
      </c>
      <c r="J208" s="113">
        <f t="shared" si="26"/>
        <v>1000</v>
      </c>
      <c r="K208" s="113">
        <f t="shared" si="27"/>
        <v>81000</v>
      </c>
      <c r="L208" s="113">
        <f t="shared" si="28"/>
        <v>97200</v>
      </c>
      <c r="M208" s="113"/>
      <c r="O208" s="112">
        <f t="shared" si="29"/>
        <v>81000</v>
      </c>
      <c r="P208" s="112">
        <f t="shared" si="30"/>
        <v>97200</v>
      </c>
      <c r="Q208">
        <f t="shared" si="31"/>
        <v>0</v>
      </c>
    </row>
    <row r="209" spans="1:17" x14ac:dyDescent="0.25">
      <c r="A209" t="s">
        <v>202</v>
      </c>
      <c r="B209" t="s">
        <v>484</v>
      </c>
      <c r="C209" t="s">
        <v>473</v>
      </c>
      <c r="D209" s="113">
        <v>7000</v>
      </c>
      <c r="E209" s="126" t="s">
        <v>1</v>
      </c>
      <c r="F209" s="113" t="str">
        <f t="shared" si="24"/>
        <v/>
      </c>
      <c r="G209" s="114">
        <v>148</v>
      </c>
      <c r="H209" s="113">
        <f t="shared" si="25"/>
        <v>4440</v>
      </c>
      <c r="I209" s="114">
        <v>3</v>
      </c>
      <c r="J209" s="113">
        <f t="shared" si="26"/>
        <v>1500</v>
      </c>
      <c r="K209" s="113">
        <f t="shared" si="27"/>
        <v>12940</v>
      </c>
      <c r="L209" s="113">
        <f t="shared" si="28"/>
        <v>15528</v>
      </c>
      <c r="M209" s="113">
        <v>2656250</v>
      </c>
      <c r="O209" s="112">
        <f t="shared" si="29"/>
        <v>12940</v>
      </c>
      <c r="P209" s="112">
        <f t="shared" si="30"/>
        <v>15528</v>
      </c>
      <c r="Q209">
        <f t="shared" si="31"/>
        <v>0.57999999999999996</v>
      </c>
    </row>
    <row r="210" spans="1:17" x14ac:dyDescent="0.25">
      <c r="A210" t="s">
        <v>203</v>
      </c>
      <c r="B210" t="s">
        <v>484</v>
      </c>
      <c r="C210" t="s">
        <v>473</v>
      </c>
      <c r="D210" s="113">
        <v>7000</v>
      </c>
      <c r="E210" s="126" t="s">
        <v>1</v>
      </c>
      <c r="F210" s="113" t="str">
        <f t="shared" si="24"/>
        <v/>
      </c>
      <c r="G210" s="114">
        <v>185</v>
      </c>
      <c r="H210" s="113">
        <f t="shared" si="25"/>
        <v>5550</v>
      </c>
      <c r="I210" s="114">
        <v>4</v>
      </c>
      <c r="J210" s="113">
        <f t="shared" si="26"/>
        <v>2000</v>
      </c>
      <c r="K210" s="113">
        <f t="shared" si="27"/>
        <v>14550</v>
      </c>
      <c r="L210" s="113">
        <f t="shared" si="28"/>
        <v>17460</v>
      </c>
      <c r="M210" s="113">
        <v>779166.66666666663</v>
      </c>
      <c r="O210" s="112">
        <f t="shared" si="29"/>
        <v>14550</v>
      </c>
      <c r="P210" s="112">
        <f t="shared" si="30"/>
        <v>17460</v>
      </c>
      <c r="Q210">
        <f t="shared" si="31"/>
        <v>2.2400000000000002</v>
      </c>
    </row>
    <row r="211" spans="1:17" x14ac:dyDescent="0.25">
      <c r="A211" t="s">
        <v>204</v>
      </c>
      <c r="B211" t="s">
        <v>484</v>
      </c>
      <c r="C211" t="s">
        <v>473</v>
      </c>
      <c r="D211" s="113">
        <v>15000</v>
      </c>
      <c r="E211" s="126" t="s">
        <v>1</v>
      </c>
      <c r="F211" s="113" t="str">
        <f t="shared" si="24"/>
        <v/>
      </c>
      <c r="G211" s="114">
        <v>310</v>
      </c>
      <c r="H211" s="113">
        <f t="shared" si="25"/>
        <v>9300</v>
      </c>
      <c r="I211" s="114">
        <v>4</v>
      </c>
      <c r="J211" s="113">
        <f t="shared" si="26"/>
        <v>2000</v>
      </c>
      <c r="K211" s="113">
        <f t="shared" si="27"/>
        <v>26300</v>
      </c>
      <c r="L211" s="113">
        <f t="shared" si="28"/>
        <v>31560</v>
      </c>
      <c r="M211" s="113">
        <v>3754141.6666666665</v>
      </c>
      <c r="O211" s="112">
        <f t="shared" si="29"/>
        <v>26300</v>
      </c>
      <c r="P211" s="112">
        <f t="shared" si="30"/>
        <v>31560</v>
      </c>
      <c r="Q211">
        <f t="shared" si="31"/>
        <v>0.84</v>
      </c>
    </row>
    <row r="212" spans="1:17" x14ac:dyDescent="0.25">
      <c r="A212" t="s">
        <v>205</v>
      </c>
      <c r="B212" t="s">
        <v>485</v>
      </c>
      <c r="C212" t="s">
        <v>473</v>
      </c>
      <c r="D212" s="113">
        <v>130000</v>
      </c>
      <c r="E212" s="125">
        <v>0</v>
      </c>
      <c r="F212" s="113">
        <f t="shared" si="24"/>
        <v>0</v>
      </c>
      <c r="G212" s="114">
        <v>388</v>
      </c>
      <c r="H212" s="113">
        <f t="shared" si="25"/>
        <v>11640</v>
      </c>
      <c r="I212" s="114">
        <v>5</v>
      </c>
      <c r="J212" s="113">
        <f t="shared" si="26"/>
        <v>2500</v>
      </c>
      <c r="K212" s="113">
        <f t="shared" si="27"/>
        <v>144140</v>
      </c>
      <c r="L212" s="113">
        <f t="shared" si="28"/>
        <v>172968</v>
      </c>
      <c r="M212" s="113">
        <v>4529935.5</v>
      </c>
      <c r="N212">
        <v>1934</v>
      </c>
      <c r="O212" s="112">
        <f t="shared" si="29"/>
        <v>75613</v>
      </c>
      <c r="P212" s="112">
        <f t="shared" si="30"/>
        <v>90736</v>
      </c>
      <c r="Q212">
        <f t="shared" si="31"/>
        <v>2</v>
      </c>
    </row>
    <row r="213" spans="1:17" x14ac:dyDescent="0.25">
      <c r="A213" t="s">
        <v>206</v>
      </c>
      <c r="B213" t="s">
        <v>487</v>
      </c>
      <c r="C213" t="s">
        <v>473</v>
      </c>
      <c r="D213" s="113">
        <v>40000</v>
      </c>
      <c r="E213" s="126" t="s">
        <v>1</v>
      </c>
      <c r="F213" s="113" t="str">
        <f t="shared" si="24"/>
        <v/>
      </c>
      <c r="G213" s="114">
        <v>58</v>
      </c>
      <c r="H213" s="113">
        <f t="shared" si="25"/>
        <v>1740</v>
      </c>
      <c r="I213" s="114">
        <v>4</v>
      </c>
      <c r="J213" s="113">
        <f t="shared" si="26"/>
        <v>2000</v>
      </c>
      <c r="K213" s="113">
        <f t="shared" si="27"/>
        <v>43740</v>
      </c>
      <c r="L213" s="113">
        <f t="shared" si="28"/>
        <v>52488</v>
      </c>
      <c r="M213" s="113">
        <v>633501</v>
      </c>
      <c r="N213">
        <v>450</v>
      </c>
      <c r="O213" s="112">
        <f t="shared" si="29"/>
        <v>1500</v>
      </c>
      <c r="P213" s="112">
        <f t="shared" si="30"/>
        <v>1800</v>
      </c>
      <c r="Q213">
        <f t="shared" si="31"/>
        <v>0.28000000000000003</v>
      </c>
    </row>
    <row r="214" spans="1:17" x14ac:dyDescent="0.25">
      <c r="A214" t="s">
        <v>207</v>
      </c>
      <c r="B214" t="s">
        <v>485</v>
      </c>
      <c r="C214" t="s">
        <v>473</v>
      </c>
      <c r="D214" s="113">
        <v>130000</v>
      </c>
      <c r="E214" s="125">
        <v>1135</v>
      </c>
      <c r="F214" s="113">
        <f t="shared" si="24"/>
        <v>1135000</v>
      </c>
      <c r="G214" s="114">
        <v>2929</v>
      </c>
      <c r="H214" s="113">
        <f t="shared" si="25"/>
        <v>87870</v>
      </c>
      <c r="I214" s="114">
        <v>20</v>
      </c>
      <c r="J214" s="113">
        <f t="shared" si="26"/>
        <v>10000</v>
      </c>
      <c r="K214" s="113">
        <f t="shared" si="27"/>
        <v>1362870</v>
      </c>
      <c r="L214" s="113">
        <f t="shared" si="28"/>
        <v>1635444</v>
      </c>
      <c r="M214" s="113">
        <v>175747302.66666666</v>
      </c>
      <c r="N214">
        <v>31640</v>
      </c>
      <c r="O214" s="112">
        <f t="shared" si="29"/>
        <v>1274166</v>
      </c>
      <c r="P214" s="112">
        <f t="shared" si="30"/>
        <v>1529000</v>
      </c>
      <c r="Q214">
        <f t="shared" si="31"/>
        <v>0.87</v>
      </c>
    </row>
    <row r="215" spans="1:17" x14ac:dyDescent="0.25">
      <c r="A215" t="s">
        <v>208</v>
      </c>
      <c r="B215" t="s">
        <v>484</v>
      </c>
      <c r="C215" t="s">
        <v>473</v>
      </c>
      <c r="D215" s="113">
        <v>15000</v>
      </c>
      <c r="E215" s="126" t="s">
        <v>1</v>
      </c>
      <c r="F215" s="113" t="str">
        <f t="shared" si="24"/>
        <v/>
      </c>
      <c r="G215" s="114">
        <v>272</v>
      </c>
      <c r="H215" s="113">
        <f t="shared" si="25"/>
        <v>8160</v>
      </c>
      <c r="I215" s="114">
        <v>6</v>
      </c>
      <c r="J215" s="113">
        <f t="shared" si="26"/>
        <v>3000</v>
      </c>
      <c r="K215" s="113">
        <f t="shared" si="27"/>
        <v>26160</v>
      </c>
      <c r="L215" s="113">
        <f t="shared" si="28"/>
        <v>31392</v>
      </c>
      <c r="M215" s="113">
        <v>1564408.3333333333</v>
      </c>
      <c r="O215" s="112">
        <f t="shared" si="29"/>
        <v>26160</v>
      </c>
      <c r="P215" s="112">
        <f t="shared" si="30"/>
        <v>31392</v>
      </c>
      <c r="Q215">
        <f t="shared" si="31"/>
        <v>2.0099999999999998</v>
      </c>
    </row>
    <row r="216" spans="1:17" x14ac:dyDescent="0.25">
      <c r="A216" t="s">
        <v>209</v>
      </c>
      <c r="B216" t="s">
        <v>486</v>
      </c>
      <c r="C216" t="s">
        <v>473</v>
      </c>
      <c r="D216" s="113">
        <v>80000</v>
      </c>
      <c r="E216" s="125">
        <v>99</v>
      </c>
      <c r="F216" s="113">
        <f t="shared" si="24"/>
        <v>99000</v>
      </c>
      <c r="G216" s="114">
        <v>0</v>
      </c>
      <c r="H216" s="113">
        <f t="shared" si="25"/>
        <v>0</v>
      </c>
      <c r="I216" s="114">
        <v>5</v>
      </c>
      <c r="J216" s="113">
        <f t="shared" si="26"/>
        <v>2500</v>
      </c>
      <c r="K216" s="113">
        <f t="shared" si="27"/>
        <v>181500</v>
      </c>
      <c r="L216" s="113">
        <f t="shared" si="28"/>
        <v>217800</v>
      </c>
      <c r="M216" s="113">
        <v>11379475</v>
      </c>
      <c r="O216" s="112">
        <f t="shared" si="29"/>
        <v>181500</v>
      </c>
      <c r="P216" s="112">
        <f t="shared" si="30"/>
        <v>217800</v>
      </c>
      <c r="Q216">
        <f t="shared" si="31"/>
        <v>1.91</v>
      </c>
    </row>
    <row r="217" spans="1:17" x14ac:dyDescent="0.25">
      <c r="A217" t="s">
        <v>210</v>
      </c>
      <c r="B217" t="s">
        <v>485</v>
      </c>
      <c r="C217" t="s">
        <v>473</v>
      </c>
      <c r="D217" s="113">
        <v>130000</v>
      </c>
      <c r="E217" s="125">
        <v>1205</v>
      </c>
      <c r="F217" s="113">
        <f t="shared" si="24"/>
        <v>1205000</v>
      </c>
      <c r="G217" s="114">
        <v>2564</v>
      </c>
      <c r="H217" s="113">
        <f t="shared" si="25"/>
        <v>76920</v>
      </c>
      <c r="I217" s="114">
        <v>16</v>
      </c>
      <c r="J217" s="113">
        <f t="shared" si="26"/>
        <v>8000</v>
      </c>
      <c r="K217" s="113">
        <f t="shared" si="27"/>
        <v>1419920</v>
      </c>
      <c r="L217" s="113">
        <f t="shared" si="28"/>
        <v>1703904</v>
      </c>
      <c r="M217" s="113">
        <v>281838306.08333331</v>
      </c>
      <c r="N217">
        <v>32716</v>
      </c>
      <c r="O217" s="112">
        <f t="shared" si="29"/>
        <v>1342166</v>
      </c>
      <c r="P217" s="112">
        <f t="shared" si="30"/>
        <v>1610600</v>
      </c>
      <c r="Q217">
        <f t="shared" si="31"/>
        <v>0.56999999999999995</v>
      </c>
    </row>
    <row r="218" spans="1:17" x14ac:dyDescent="0.25">
      <c r="A218" t="s">
        <v>211</v>
      </c>
      <c r="B218" t="s">
        <v>487</v>
      </c>
      <c r="C218" t="s">
        <v>473</v>
      </c>
      <c r="D218" s="113">
        <v>40000</v>
      </c>
      <c r="E218" s="126" t="s">
        <v>1</v>
      </c>
      <c r="F218" s="113" t="str">
        <f t="shared" si="24"/>
        <v/>
      </c>
      <c r="G218" s="114">
        <v>887</v>
      </c>
      <c r="H218" s="113">
        <f t="shared" si="25"/>
        <v>26610</v>
      </c>
      <c r="I218" s="114">
        <v>3</v>
      </c>
      <c r="J218" s="113">
        <f t="shared" si="26"/>
        <v>1500</v>
      </c>
      <c r="K218" s="113">
        <f t="shared" si="27"/>
        <v>68110</v>
      </c>
      <c r="L218" s="113">
        <f t="shared" si="28"/>
        <v>81732</v>
      </c>
      <c r="M218" s="113">
        <v>6347818.833333333</v>
      </c>
      <c r="N218">
        <v>11642</v>
      </c>
      <c r="O218" s="112">
        <f t="shared" si="29"/>
        <v>38807</v>
      </c>
      <c r="P218" s="112">
        <f t="shared" si="30"/>
        <v>46568</v>
      </c>
      <c r="Q218">
        <f t="shared" si="31"/>
        <v>0.73</v>
      </c>
    </row>
    <row r="219" spans="1:17" x14ac:dyDescent="0.25">
      <c r="A219" t="s">
        <v>212</v>
      </c>
      <c r="B219" t="s">
        <v>487</v>
      </c>
      <c r="C219" t="s">
        <v>473</v>
      </c>
      <c r="D219" s="113">
        <v>40000</v>
      </c>
      <c r="E219" s="126" t="s">
        <v>1</v>
      </c>
      <c r="F219" s="113" t="str">
        <f t="shared" si="24"/>
        <v/>
      </c>
      <c r="G219" s="114">
        <v>2196</v>
      </c>
      <c r="H219" s="113">
        <f t="shared" si="25"/>
        <v>65880</v>
      </c>
      <c r="I219" s="114">
        <v>40</v>
      </c>
      <c r="J219" s="113">
        <f t="shared" si="26"/>
        <v>20000</v>
      </c>
      <c r="K219" s="113">
        <f t="shared" si="27"/>
        <v>125880</v>
      </c>
      <c r="L219" s="113">
        <f t="shared" si="28"/>
        <v>151056</v>
      </c>
      <c r="M219" s="113">
        <v>22464584.916666668</v>
      </c>
      <c r="N219">
        <v>41834</v>
      </c>
      <c r="O219" s="112">
        <f t="shared" si="29"/>
        <v>62500</v>
      </c>
      <c r="P219" s="112">
        <f t="shared" si="30"/>
        <v>75000</v>
      </c>
      <c r="Q219">
        <f t="shared" si="31"/>
        <v>0.33</v>
      </c>
    </row>
    <row r="220" spans="1:17" x14ac:dyDescent="0.25">
      <c r="A220" t="s">
        <v>213</v>
      </c>
      <c r="B220" t="s">
        <v>487</v>
      </c>
      <c r="C220" t="s">
        <v>473</v>
      </c>
      <c r="D220" s="113">
        <v>40000</v>
      </c>
      <c r="E220" s="126" t="s">
        <v>1</v>
      </c>
      <c r="F220" s="113" t="str">
        <f t="shared" si="24"/>
        <v/>
      </c>
      <c r="G220" s="114">
        <v>1133</v>
      </c>
      <c r="H220" s="113">
        <f t="shared" si="25"/>
        <v>33990</v>
      </c>
      <c r="I220" s="114">
        <v>11</v>
      </c>
      <c r="J220" s="113">
        <f t="shared" si="26"/>
        <v>5500</v>
      </c>
      <c r="K220" s="113">
        <f t="shared" si="27"/>
        <v>79490</v>
      </c>
      <c r="L220" s="113">
        <f t="shared" si="28"/>
        <v>95388</v>
      </c>
      <c r="M220" s="113">
        <v>16118158.5</v>
      </c>
      <c r="N220">
        <v>30547</v>
      </c>
      <c r="O220" s="112">
        <f t="shared" si="29"/>
        <v>62500</v>
      </c>
      <c r="P220" s="112">
        <f t="shared" si="30"/>
        <v>75000</v>
      </c>
      <c r="Q220">
        <f t="shared" si="31"/>
        <v>0.47</v>
      </c>
    </row>
    <row r="221" spans="1:17" x14ac:dyDescent="0.25">
      <c r="A221" t="s">
        <v>214</v>
      </c>
      <c r="B221" t="s">
        <v>487</v>
      </c>
      <c r="C221" t="s">
        <v>473</v>
      </c>
      <c r="D221" s="113">
        <v>40000</v>
      </c>
      <c r="E221" s="126" t="s">
        <v>1</v>
      </c>
      <c r="F221" s="113" t="str">
        <f t="shared" si="24"/>
        <v/>
      </c>
      <c r="G221" s="114">
        <v>1054</v>
      </c>
      <c r="H221" s="113">
        <f t="shared" si="25"/>
        <v>31620</v>
      </c>
      <c r="I221" s="114">
        <v>7</v>
      </c>
      <c r="J221" s="113">
        <f t="shared" si="26"/>
        <v>3500</v>
      </c>
      <c r="K221" s="113">
        <f t="shared" si="27"/>
        <v>75120</v>
      </c>
      <c r="L221" s="113">
        <f t="shared" si="28"/>
        <v>90144</v>
      </c>
      <c r="M221" s="113">
        <v>14130226.5</v>
      </c>
      <c r="N221">
        <v>29668</v>
      </c>
      <c r="O221" s="112">
        <f t="shared" si="29"/>
        <v>62500</v>
      </c>
      <c r="P221" s="112">
        <f t="shared" si="30"/>
        <v>75000</v>
      </c>
      <c r="Q221">
        <f t="shared" si="31"/>
        <v>0.53</v>
      </c>
    </row>
    <row r="222" spans="1:17" x14ac:dyDescent="0.25">
      <c r="A222" t="s">
        <v>215</v>
      </c>
      <c r="B222" t="s">
        <v>487</v>
      </c>
      <c r="C222" t="s">
        <v>473</v>
      </c>
      <c r="D222" s="113">
        <v>40000</v>
      </c>
      <c r="E222" s="126" t="s">
        <v>1</v>
      </c>
      <c r="F222" s="113" t="str">
        <f t="shared" si="24"/>
        <v/>
      </c>
      <c r="G222" s="114">
        <v>1279</v>
      </c>
      <c r="H222" s="113">
        <f t="shared" si="25"/>
        <v>38370</v>
      </c>
      <c r="I222" s="114">
        <v>4</v>
      </c>
      <c r="J222" s="113">
        <f t="shared" si="26"/>
        <v>2000</v>
      </c>
      <c r="K222" s="113">
        <f t="shared" si="27"/>
        <v>80370</v>
      </c>
      <c r="L222" s="113">
        <f t="shared" si="28"/>
        <v>96444</v>
      </c>
      <c r="M222" s="113">
        <v>17976712.083333332</v>
      </c>
      <c r="N222">
        <v>27696</v>
      </c>
      <c r="O222" s="112">
        <f t="shared" si="29"/>
        <v>62500</v>
      </c>
      <c r="P222" s="112">
        <f t="shared" si="30"/>
        <v>75000</v>
      </c>
      <c r="Q222">
        <f t="shared" si="31"/>
        <v>0.42</v>
      </c>
    </row>
    <row r="223" spans="1:17" x14ac:dyDescent="0.25">
      <c r="A223" t="s">
        <v>216</v>
      </c>
      <c r="B223" t="s">
        <v>487</v>
      </c>
      <c r="C223" t="s">
        <v>473</v>
      </c>
      <c r="D223" s="113">
        <v>40000</v>
      </c>
      <c r="E223" s="126" t="s">
        <v>1</v>
      </c>
      <c r="F223" s="113" t="str">
        <f t="shared" si="24"/>
        <v/>
      </c>
      <c r="G223" s="114">
        <v>1959</v>
      </c>
      <c r="H223" s="113">
        <f t="shared" si="25"/>
        <v>58770</v>
      </c>
      <c r="I223" s="114">
        <v>3</v>
      </c>
      <c r="J223" s="113">
        <f t="shared" si="26"/>
        <v>1500</v>
      </c>
      <c r="K223" s="113">
        <f t="shared" si="27"/>
        <v>100270</v>
      </c>
      <c r="L223" s="113">
        <f t="shared" si="28"/>
        <v>120324</v>
      </c>
      <c r="M223" s="113">
        <v>20927252.583333332</v>
      </c>
      <c r="N223">
        <v>36548</v>
      </c>
      <c r="O223" s="112">
        <f t="shared" si="29"/>
        <v>62500</v>
      </c>
      <c r="P223" s="112">
        <f t="shared" si="30"/>
        <v>75000</v>
      </c>
      <c r="Q223">
        <f t="shared" si="31"/>
        <v>0.36</v>
      </c>
    </row>
    <row r="224" spans="1:17" x14ac:dyDescent="0.25">
      <c r="A224" t="s">
        <v>217</v>
      </c>
      <c r="B224" t="s">
        <v>487</v>
      </c>
      <c r="C224" t="s">
        <v>473</v>
      </c>
      <c r="D224" s="113">
        <v>40000</v>
      </c>
      <c r="E224" s="126" t="s">
        <v>1</v>
      </c>
      <c r="F224" s="113" t="str">
        <f t="shared" si="24"/>
        <v/>
      </c>
      <c r="G224" s="114">
        <v>4055</v>
      </c>
      <c r="H224" s="113">
        <f t="shared" si="25"/>
        <v>121650</v>
      </c>
      <c r="I224" s="114">
        <v>3</v>
      </c>
      <c r="J224" s="113">
        <f t="shared" si="26"/>
        <v>1500</v>
      </c>
      <c r="K224" s="113">
        <f t="shared" si="27"/>
        <v>163150</v>
      </c>
      <c r="L224" s="113">
        <f t="shared" si="28"/>
        <v>195780</v>
      </c>
      <c r="M224" s="113">
        <v>45043168.25</v>
      </c>
      <c r="N224">
        <v>80553</v>
      </c>
      <c r="O224" s="112">
        <f t="shared" si="29"/>
        <v>62500</v>
      </c>
      <c r="P224" s="112">
        <f t="shared" si="30"/>
        <v>75000</v>
      </c>
      <c r="Q224">
        <f t="shared" si="31"/>
        <v>0.17</v>
      </c>
    </row>
    <row r="225" spans="1:17" x14ac:dyDescent="0.25">
      <c r="A225" t="s">
        <v>218</v>
      </c>
      <c r="B225" t="s">
        <v>485</v>
      </c>
      <c r="C225" t="s">
        <v>473</v>
      </c>
      <c r="D225" s="113">
        <v>130000</v>
      </c>
      <c r="E225" s="125">
        <v>150</v>
      </c>
      <c r="F225" s="113">
        <f t="shared" si="24"/>
        <v>150000</v>
      </c>
      <c r="G225" s="114">
        <v>1221</v>
      </c>
      <c r="H225" s="113">
        <f t="shared" si="25"/>
        <v>36630</v>
      </c>
      <c r="I225" s="114">
        <v>8</v>
      </c>
      <c r="J225" s="113">
        <f t="shared" si="26"/>
        <v>4000</v>
      </c>
      <c r="K225" s="113">
        <f t="shared" si="27"/>
        <v>320630</v>
      </c>
      <c r="L225" s="113">
        <f t="shared" si="28"/>
        <v>384756</v>
      </c>
      <c r="M225" s="113">
        <v>25694098.75</v>
      </c>
      <c r="N225">
        <v>31059</v>
      </c>
      <c r="O225" s="112">
        <f t="shared" si="29"/>
        <v>283167</v>
      </c>
      <c r="P225" s="112">
        <f t="shared" si="30"/>
        <v>339800</v>
      </c>
      <c r="Q225">
        <f t="shared" si="31"/>
        <v>1.32</v>
      </c>
    </row>
    <row r="226" spans="1:17" x14ac:dyDescent="0.25">
      <c r="A226" t="s">
        <v>219</v>
      </c>
      <c r="B226" t="s">
        <v>487</v>
      </c>
      <c r="C226" t="s">
        <v>473</v>
      </c>
      <c r="D226" s="113">
        <v>40000</v>
      </c>
      <c r="E226" s="126" t="s">
        <v>1</v>
      </c>
      <c r="F226" s="113" t="str">
        <f t="shared" si="24"/>
        <v/>
      </c>
      <c r="G226" s="114">
        <v>2531</v>
      </c>
      <c r="H226" s="113">
        <f t="shared" si="25"/>
        <v>75930</v>
      </c>
      <c r="I226" s="114">
        <v>38</v>
      </c>
      <c r="J226" s="113">
        <f t="shared" si="26"/>
        <v>19000</v>
      </c>
      <c r="K226" s="113">
        <f t="shared" si="27"/>
        <v>134930</v>
      </c>
      <c r="L226" s="113">
        <f t="shared" si="28"/>
        <v>161916</v>
      </c>
      <c r="M226" s="113">
        <v>20736853.75</v>
      </c>
      <c r="N226">
        <v>40093</v>
      </c>
      <c r="O226" s="112">
        <f t="shared" si="29"/>
        <v>62500</v>
      </c>
      <c r="P226" s="112">
        <f t="shared" si="30"/>
        <v>75000</v>
      </c>
      <c r="Q226">
        <f t="shared" si="31"/>
        <v>0.36</v>
      </c>
    </row>
    <row r="227" spans="1:17" x14ac:dyDescent="0.25">
      <c r="A227" t="s">
        <v>220</v>
      </c>
      <c r="B227" t="s">
        <v>487</v>
      </c>
      <c r="C227" t="s">
        <v>473</v>
      </c>
      <c r="D227" s="113">
        <v>40000</v>
      </c>
      <c r="E227" s="126" t="s">
        <v>1</v>
      </c>
      <c r="F227" s="113" t="str">
        <f t="shared" si="24"/>
        <v/>
      </c>
      <c r="G227" s="114">
        <v>1115</v>
      </c>
      <c r="H227" s="113">
        <f t="shared" si="25"/>
        <v>33450</v>
      </c>
      <c r="I227" s="114">
        <v>24</v>
      </c>
      <c r="J227" s="113">
        <f t="shared" si="26"/>
        <v>12000</v>
      </c>
      <c r="K227" s="113">
        <f t="shared" si="27"/>
        <v>85450</v>
      </c>
      <c r="L227" s="113">
        <f t="shared" si="28"/>
        <v>102540</v>
      </c>
      <c r="M227" s="113">
        <v>15354272.666666666</v>
      </c>
      <c r="N227">
        <v>27540</v>
      </c>
      <c r="O227" s="112">
        <f t="shared" si="29"/>
        <v>62500</v>
      </c>
      <c r="P227" s="112">
        <f t="shared" si="30"/>
        <v>75000</v>
      </c>
      <c r="Q227">
        <f t="shared" si="31"/>
        <v>0.49</v>
      </c>
    </row>
    <row r="228" spans="1:17" x14ac:dyDescent="0.25">
      <c r="A228" t="s">
        <v>221</v>
      </c>
      <c r="B228" t="s">
        <v>484</v>
      </c>
      <c r="C228" t="s">
        <v>473</v>
      </c>
      <c r="D228" s="113">
        <v>7000</v>
      </c>
      <c r="E228" s="126" t="s">
        <v>1</v>
      </c>
      <c r="F228" s="113" t="str">
        <f t="shared" si="24"/>
        <v/>
      </c>
      <c r="G228" s="114">
        <v>192</v>
      </c>
      <c r="H228" s="113">
        <f t="shared" si="25"/>
        <v>5760</v>
      </c>
      <c r="I228" s="114">
        <v>4</v>
      </c>
      <c r="J228" s="113">
        <f t="shared" si="26"/>
        <v>2000</v>
      </c>
      <c r="K228" s="113">
        <f t="shared" si="27"/>
        <v>14760</v>
      </c>
      <c r="L228" s="113">
        <f t="shared" si="28"/>
        <v>17712</v>
      </c>
      <c r="M228" s="113">
        <v>1241050</v>
      </c>
      <c r="O228" s="112">
        <f t="shared" si="29"/>
        <v>14760</v>
      </c>
      <c r="P228" s="112">
        <f t="shared" si="30"/>
        <v>17712</v>
      </c>
      <c r="Q228">
        <f t="shared" si="31"/>
        <v>1.43</v>
      </c>
    </row>
    <row r="229" spans="1:17" x14ac:dyDescent="0.25">
      <c r="A229" t="s">
        <v>222</v>
      </c>
      <c r="B229" t="s">
        <v>484</v>
      </c>
      <c r="C229" t="s">
        <v>473</v>
      </c>
      <c r="D229" s="113">
        <v>15000</v>
      </c>
      <c r="E229" s="126" t="s">
        <v>1</v>
      </c>
      <c r="F229" s="113" t="str">
        <f t="shared" si="24"/>
        <v/>
      </c>
      <c r="G229" s="114">
        <v>241</v>
      </c>
      <c r="H229" s="113">
        <f t="shared" si="25"/>
        <v>7230</v>
      </c>
      <c r="I229" s="114">
        <v>3</v>
      </c>
      <c r="J229" s="113">
        <f t="shared" si="26"/>
        <v>1500</v>
      </c>
      <c r="K229" s="113">
        <f t="shared" si="27"/>
        <v>23730</v>
      </c>
      <c r="L229" s="113">
        <f t="shared" si="28"/>
        <v>28476</v>
      </c>
      <c r="M229" s="113">
        <v>1116658.3333333333</v>
      </c>
      <c r="O229" s="112">
        <f t="shared" si="29"/>
        <v>23730</v>
      </c>
      <c r="P229" s="112">
        <f t="shared" si="30"/>
        <v>28476</v>
      </c>
      <c r="Q229">
        <f t="shared" si="31"/>
        <v>2.5499999999999998</v>
      </c>
    </row>
    <row r="230" spans="1:17" x14ac:dyDescent="0.25">
      <c r="A230" t="s">
        <v>223</v>
      </c>
      <c r="B230" t="s">
        <v>487</v>
      </c>
      <c r="C230" t="s">
        <v>473</v>
      </c>
      <c r="D230" s="113">
        <v>40000</v>
      </c>
      <c r="E230" s="126" t="s">
        <v>1</v>
      </c>
      <c r="F230" s="113" t="str">
        <f t="shared" si="24"/>
        <v/>
      </c>
      <c r="G230" s="114">
        <v>640</v>
      </c>
      <c r="H230" s="113">
        <f t="shared" si="25"/>
        <v>19200</v>
      </c>
      <c r="I230" s="114">
        <v>21</v>
      </c>
      <c r="J230" s="113">
        <f t="shared" si="26"/>
        <v>10500</v>
      </c>
      <c r="K230" s="113">
        <f t="shared" si="27"/>
        <v>69700</v>
      </c>
      <c r="L230" s="113">
        <f t="shared" si="28"/>
        <v>83640</v>
      </c>
      <c r="M230" s="113">
        <v>7520253.333333333</v>
      </c>
      <c r="N230">
        <v>14709</v>
      </c>
      <c r="O230" s="112">
        <f t="shared" si="29"/>
        <v>49030</v>
      </c>
      <c r="P230" s="112">
        <f t="shared" si="30"/>
        <v>58836</v>
      </c>
      <c r="Q230">
        <f t="shared" si="31"/>
        <v>0.78</v>
      </c>
    </row>
    <row r="231" spans="1:17" x14ac:dyDescent="0.25">
      <c r="A231" t="s">
        <v>224</v>
      </c>
      <c r="B231" t="s">
        <v>487</v>
      </c>
      <c r="C231" t="s">
        <v>473</v>
      </c>
      <c r="D231" s="113">
        <v>40000</v>
      </c>
      <c r="E231" s="126" t="s">
        <v>1</v>
      </c>
      <c r="F231" s="113" t="str">
        <f t="shared" si="24"/>
        <v/>
      </c>
      <c r="G231" s="114">
        <v>654</v>
      </c>
      <c r="H231" s="113">
        <f t="shared" si="25"/>
        <v>19620</v>
      </c>
      <c r="I231" s="114">
        <v>3</v>
      </c>
      <c r="J231" s="113">
        <f t="shared" si="26"/>
        <v>1500</v>
      </c>
      <c r="K231" s="113">
        <f t="shared" si="27"/>
        <v>61120</v>
      </c>
      <c r="L231" s="113">
        <f t="shared" si="28"/>
        <v>73344</v>
      </c>
      <c r="M231" s="113">
        <v>5650584.416666667</v>
      </c>
      <c r="N231">
        <v>11960</v>
      </c>
      <c r="O231" s="112">
        <f t="shared" si="29"/>
        <v>39867</v>
      </c>
      <c r="P231" s="112">
        <f t="shared" si="30"/>
        <v>47840</v>
      </c>
      <c r="Q231">
        <f t="shared" si="31"/>
        <v>0.85</v>
      </c>
    </row>
    <row r="232" spans="1:17" x14ac:dyDescent="0.25">
      <c r="A232" t="s">
        <v>225</v>
      </c>
      <c r="B232" t="s">
        <v>487</v>
      </c>
      <c r="C232" t="s">
        <v>473</v>
      </c>
      <c r="D232" s="113">
        <v>40000</v>
      </c>
      <c r="E232" s="126" t="s">
        <v>1</v>
      </c>
      <c r="F232" s="113" t="str">
        <f t="shared" si="24"/>
        <v/>
      </c>
      <c r="G232" s="114">
        <v>2875</v>
      </c>
      <c r="H232" s="113">
        <f t="shared" si="25"/>
        <v>86250</v>
      </c>
      <c r="I232" s="114">
        <v>3</v>
      </c>
      <c r="J232" s="113">
        <f t="shared" si="26"/>
        <v>1500</v>
      </c>
      <c r="K232" s="113">
        <f t="shared" si="27"/>
        <v>127750</v>
      </c>
      <c r="L232" s="113">
        <f t="shared" si="28"/>
        <v>153300</v>
      </c>
      <c r="M232" s="113">
        <v>23110526.583333332</v>
      </c>
      <c r="N232">
        <v>42428</v>
      </c>
      <c r="O232" s="112">
        <f t="shared" si="29"/>
        <v>62500</v>
      </c>
      <c r="P232" s="112">
        <f t="shared" si="30"/>
        <v>75000</v>
      </c>
      <c r="Q232">
        <f t="shared" si="31"/>
        <v>0.32</v>
      </c>
    </row>
    <row r="233" spans="1:17" x14ac:dyDescent="0.25">
      <c r="A233" t="s">
        <v>226</v>
      </c>
      <c r="B233" t="s">
        <v>487</v>
      </c>
      <c r="C233" t="s">
        <v>473</v>
      </c>
      <c r="D233" s="113">
        <v>40000</v>
      </c>
      <c r="E233" s="126" t="s">
        <v>1</v>
      </c>
      <c r="F233" s="113" t="str">
        <f t="shared" si="24"/>
        <v/>
      </c>
      <c r="G233" s="114">
        <v>1185</v>
      </c>
      <c r="H233" s="113">
        <f t="shared" si="25"/>
        <v>35550</v>
      </c>
      <c r="I233" s="114">
        <v>4</v>
      </c>
      <c r="J233" s="113">
        <f t="shared" si="26"/>
        <v>2000</v>
      </c>
      <c r="K233" s="113">
        <f t="shared" si="27"/>
        <v>77550</v>
      </c>
      <c r="L233" s="113">
        <f t="shared" si="28"/>
        <v>93060</v>
      </c>
      <c r="M233" s="113">
        <v>9522716.083333334</v>
      </c>
      <c r="N233">
        <v>13644</v>
      </c>
      <c r="O233" s="112">
        <f t="shared" si="29"/>
        <v>45480</v>
      </c>
      <c r="P233" s="112">
        <f t="shared" si="30"/>
        <v>54576</v>
      </c>
      <c r="Q233">
        <f t="shared" si="31"/>
        <v>0.56999999999999995</v>
      </c>
    </row>
    <row r="234" spans="1:17" x14ac:dyDescent="0.25">
      <c r="A234" t="s">
        <v>529</v>
      </c>
      <c r="B234" t="s">
        <v>486</v>
      </c>
      <c r="C234" t="s">
        <v>473</v>
      </c>
      <c r="D234" s="113">
        <v>80000</v>
      </c>
      <c r="E234" s="126" t="s">
        <v>1</v>
      </c>
      <c r="F234" s="113" t="str">
        <f t="shared" si="24"/>
        <v/>
      </c>
      <c r="G234" s="114">
        <v>0</v>
      </c>
      <c r="H234" s="113">
        <f t="shared" si="25"/>
        <v>0</v>
      </c>
      <c r="I234" s="114">
        <v>4</v>
      </c>
      <c r="J234" s="113">
        <f t="shared" si="26"/>
        <v>2000</v>
      </c>
      <c r="K234" s="113">
        <f t="shared" si="27"/>
        <v>82000</v>
      </c>
      <c r="L234" s="113">
        <f t="shared" si="28"/>
        <v>98400</v>
      </c>
      <c r="M234" s="113"/>
      <c r="O234" s="112">
        <f t="shared" si="29"/>
        <v>82000</v>
      </c>
      <c r="P234" s="112">
        <f t="shared" si="30"/>
        <v>98400</v>
      </c>
      <c r="Q234">
        <f t="shared" si="31"/>
        <v>0</v>
      </c>
    </row>
    <row r="235" spans="1:17" x14ac:dyDescent="0.25">
      <c r="A235" t="s">
        <v>227</v>
      </c>
      <c r="B235" t="s">
        <v>487</v>
      </c>
      <c r="C235" t="s">
        <v>473</v>
      </c>
      <c r="D235" s="113">
        <v>40000</v>
      </c>
      <c r="E235" s="126" t="s">
        <v>1</v>
      </c>
      <c r="F235" s="113" t="str">
        <f t="shared" si="24"/>
        <v/>
      </c>
      <c r="G235" s="114">
        <v>119</v>
      </c>
      <c r="H235" s="113">
        <f t="shared" si="25"/>
        <v>3570</v>
      </c>
      <c r="I235" s="114">
        <v>4</v>
      </c>
      <c r="J235" s="113">
        <f t="shared" si="26"/>
        <v>2000</v>
      </c>
      <c r="K235" s="113">
        <f t="shared" si="27"/>
        <v>45570</v>
      </c>
      <c r="L235" s="113">
        <f t="shared" si="28"/>
        <v>54684</v>
      </c>
      <c r="M235" s="113">
        <v>960738.91666666663</v>
      </c>
      <c r="N235">
        <v>1754</v>
      </c>
      <c r="O235" s="112">
        <f t="shared" si="29"/>
        <v>5847</v>
      </c>
      <c r="P235" s="112">
        <f t="shared" si="30"/>
        <v>7016</v>
      </c>
      <c r="Q235">
        <f t="shared" si="31"/>
        <v>0.73</v>
      </c>
    </row>
    <row r="236" spans="1:17" x14ac:dyDescent="0.25">
      <c r="A236" t="s">
        <v>228</v>
      </c>
      <c r="B236" t="s">
        <v>485</v>
      </c>
      <c r="C236" t="s">
        <v>473</v>
      </c>
      <c r="D236" s="113">
        <v>130000</v>
      </c>
      <c r="E236" s="125">
        <v>103</v>
      </c>
      <c r="F236" s="113">
        <f t="shared" si="24"/>
        <v>103000</v>
      </c>
      <c r="G236" s="114">
        <v>16</v>
      </c>
      <c r="H236" s="113">
        <f t="shared" si="25"/>
        <v>480</v>
      </c>
      <c r="I236" s="114">
        <v>7</v>
      </c>
      <c r="J236" s="113">
        <f t="shared" si="26"/>
        <v>3500</v>
      </c>
      <c r="K236" s="113">
        <f t="shared" si="27"/>
        <v>236980</v>
      </c>
      <c r="L236" s="113">
        <f t="shared" si="28"/>
        <v>284376</v>
      </c>
      <c r="M236" s="113">
        <v>30059505.083333332</v>
      </c>
      <c r="O236" s="112">
        <f t="shared" si="29"/>
        <v>236980</v>
      </c>
      <c r="P236" s="112">
        <f t="shared" si="30"/>
        <v>284376</v>
      </c>
      <c r="Q236">
        <f t="shared" si="31"/>
        <v>0.95</v>
      </c>
    </row>
    <row r="237" spans="1:17" x14ac:dyDescent="0.25">
      <c r="A237" t="s">
        <v>229</v>
      </c>
      <c r="B237" t="s">
        <v>486</v>
      </c>
      <c r="C237" t="s">
        <v>473</v>
      </c>
      <c r="D237" s="113">
        <v>80000</v>
      </c>
      <c r="E237" s="125">
        <v>48</v>
      </c>
      <c r="F237" s="113">
        <f t="shared" si="24"/>
        <v>48000</v>
      </c>
      <c r="G237" s="114">
        <v>23</v>
      </c>
      <c r="H237" s="113">
        <f t="shared" si="25"/>
        <v>690</v>
      </c>
      <c r="I237" s="114">
        <v>6</v>
      </c>
      <c r="J237" s="113">
        <f t="shared" si="26"/>
        <v>3000</v>
      </c>
      <c r="K237" s="113">
        <f t="shared" si="27"/>
        <v>131690</v>
      </c>
      <c r="L237" s="113">
        <f t="shared" si="28"/>
        <v>158028</v>
      </c>
      <c r="M237" s="113">
        <v>22100829.333333332</v>
      </c>
      <c r="O237" s="112">
        <f t="shared" si="29"/>
        <v>131690</v>
      </c>
      <c r="P237" s="112">
        <f t="shared" si="30"/>
        <v>158028</v>
      </c>
      <c r="Q237">
        <f t="shared" si="31"/>
        <v>0.72</v>
      </c>
    </row>
    <row r="238" spans="1:17" x14ac:dyDescent="0.25">
      <c r="A238" t="s">
        <v>230</v>
      </c>
      <c r="B238" t="s">
        <v>484</v>
      </c>
      <c r="C238" t="s">
        <v>473</v>
      </c>
      <c r="D238" s="113">
        <v>7000</v>
      </c>
      <c r="E238" s="126" t="s">
        <v>1</v>
      </c>
      <c r="F238" s="113" t="str">
        <f t="shared" si="24"/>
        <v/>
      </c>
      <c r="G238" s="114">
        <v>51</v>
      </c>
      <c r="H238" s="113">
        <f t="shared" si="25"/>
        <v>1530</v>
      </c>
      <c r="I238" s="114">
        <v>4</v>
      </c>
      <c r="J238" s="113">
        <f t="shared" si="26"/>
        <v>2000</v>
      </c>
      <c r="K238" s="113">
        <f t="shared" si="27"/>
        <v>10530</v>
      </c>
      <c r="L238" s="113">
        <f t="shared" si="28"/>
        <v>12636</v>
      </c>
      <c r="M238" s="113">
        <v>3640833.3333333335</v>
      </c>
      <c r="O238" s="112">
        <f t="shared" si="29"/>
        <v>10530</v>
      </c>
      <c r="P238" s="112">
        <f t="shared" si="30"/>
        <v>12636</v>
      </c>
      <c r="Q238">
        <f t="shared" si="31"/>
        <v>0.35</v>
      </c>
    </row>
    <row r="239" spans="1:17" x14ac:dyDescent="0.25">
      <c r="A239" t="s">
        <v>231</v>
      </c>
      <c r="B239" t="s">
        <v>487</v>
      </c>
      <c r="C239" t="s">
        <v>473</v>
      </c>
      <c r="D239" s="113">
        <v>40000</v>
      </c>
      <c r="E239" s="126" t="s">
        <v>1</v>
      </c>
      <c r="F239" s="113" t="str">
        <f t="shared" si="24"/>
        <v/>
      </c>
      <c r="G239" s="114">
        <v>1801</v>
      </c>
      <c r="H239" s="113">
        <f t="shared" si="25"/>
        <v>54030</v>
      </c>
      <c r="I239" s="114">
        <v>5</v>
      </c>
      <c r="J239" s="113">
        <f t="shared" si="26"/>
        <v>2500</v>
      </c>
      <c r="K239" s="113">
        <f t="shared" si="27"/>
        <v>96530</v>
      </c>
      <c r="L239" s="113">
        <f t="shared" si="28"/>
        <v>115836</v>
      </c>
      <c r="M239" s="113">
        <v>18197449</v>
      </c>
      <c r="N239">
        <v>35413</v>
      </c>
      <c r="O239" s="112">
        <f t="shared" si="29"/>
        <v>62500</v>
      </c>
      <c r="P239" s="112">
        <f t="shared" si="30"/>
        <v>75000</v>
      </c>
      <c r="Q239">
        <f t="shared" si="31"/>
        <v>0.41</v>
      </c>
    </row>
    <row r="240" spans="1:17" x14ac:dyDescent="0.25">
      <c r="A240" t="s">
        <v>232</v>
      </c>
      <c r="B240" t="s">
        <v>487</v>
      </c>
      <c r="C240" t="s">
        <v>473</v>
      </c>
      <c r="D240" s="113">
        <v>40000</v>
      </c>
      <c r="E240" s="126" t="s">
        <v>1</v>
      </c>
      <c r="F240" s="113" t="str">
        <f t="shared" si="24"/>
        <v/>
      </c>
      <c r="G240" s="114">
        <v>960</v>
      </c>
      <c r="H240" s="113">
        <f t="shared" si="25"/>
        <v>28800</v>
      </c>
      <c r="I240" s="114">
        <v>3</v>
      </c>
      <c r="J240" s="113">
        <f t="shared" si="26"/>
        <v>1500</v>
      </c>
      <c r="K240" s="113">
        <f t="shared" si="27"/>
        <v>70300</v>
      </c>
      <c r="L240" s="113">
        <f t="shared" si="28"/>
        <v>84360</v>
      </c>
      <c r="M240" s="113">
        <v>8474368.416666666</v>
      </c>
      <c r="N240">
        <v>18890</v>
      </c>
      <c r="O240" s="112">
        <f t="shared" si="29"/>
        <v>62500</v>
      </c>
      <c r="P240" s="112">
        <f t="shared" si="30"/>
        <v>75000</v>
      </c>
      <c r="Q240">
        <f t="shared" si="31"/>
        <v>0.89</v>
      </c>
    </row>
    <row r="241" spans="1:17" x14ac:dyDescent="0.25">
      <c r="A241" t="s">
        <v>528</v>
      </c>
      <c r="B241" t="s">
        <v>485</v>
      </c>
      <c r="C241" t="s">
        <v>473</v>
      </c>
      <c r="D241" s="113">
        <v>130000</v>
      </c>
      <c r="E241" s="126" t="s">
        <v>1</v>
      </c>
      <c r="F241" s="113" t="str">
        <f t="shared" si="24"/>
        <v/>
      </c>
      <c r="G241" s="114">
        <v>0</v>
      </c>
      <c r="H241" s="113">
        <f t="shared" si="25"/>
        <v>0</v>
      </c>
      <c r="I241" s="114">
        <v>4</v>
      </c>
      <c r="J241" s="113">
        <f t="shared" si="26"/>
        <v>2000</v>
      </c>
      <c r="K241" s="113">
        <f t="shared" si="27"/>
        <v>132000</v>
      </c>
      <c r="L241" s="113">
        <f t="shared" si="28"/>
        <v>158400</v>
      </c>
      <c r="M241" s="113"/>
      <c r="O241" s="112">
        <f t="shared" si="29"/>
        <v>132000</v>
      </c>
      <c r="P241" s="112">
        <f t="shared" si="30"/>
        <v>158400</v>
      </c>
      <c r="Q241">
        <f t="shared" si="31"/>
        <v>0</v>
      </c>
    </row>
    <row r="242" spans="1:17" x14ac:dyDescent="0.25">
      <c r="A242" t="s">
        <v>527</v>
      </c>
      <c r="B242" t="s">
        <v>484</v>
      </c>
      <c r="C242" t="s">
        <v>473</v>
      </c>
      <c r="D242" s="113">
        <v>7000</v>
      </c>
      <c r="E242" s="126" t="s">
        <v>1</v>
      </c>
      <c r="F242" s="113" t="str">
        <f t="shared" si="24"/>
        <v/>
      </c>
      <c r="G242" s="114">
        <v>0</v>
      </c>
      <c r="H242" s="113">
        <f t="shared" si="25"/>
        <v>0</v>
      </c>
      <c r="I242" s="114">
        <v>0</v>
      </c>
      <c r="J242" s="113">
        <f t="shared" si="26"/>
        <v>0</v>
      </c>
      <c r="K242" s="113">
        <f t="shared" si="27"/>
        <v>7000</v>
      </c>
      <c r="L242" s="113">
        <f t="shared" si="28"/>
        <v>8400</v>
      </c>
      <c r="M242" s="113"/>
      <c r="O242" s="112">
        <f t="shared" si="29"/>
        <v>7000</v>
      </c>
      <c r="P242" s="112">
        <f t="shared" si="30"/>
        <v>8400</v>
      </c>
      <c r="Q242">
        <f t="shared" si="31"/>
        <v>0</v>
      </c>
    </row>
    <row r="243" spans="1:17" x14ac:dyDescent="0.25">
      <c r="A243" t="s">
        <v>233</v>
      </c>
      <c r="B243" t="s">
        <v>486</v>
      </c>
      <c r="C243" t="s">
        <v>473</v>
      </c>
      <c r="D243" s="113">
        <v>80000</v>
      </c>
      <c r="E243" s="125">
        <v>198</v>
      </c>
      <c r="F243" s="113">
        <f t="shared" si="24"/>
        <v>198000</v>
      </c>
      <c r="G243" s="114">
        <v>0</v>
      </c>
      <c r="H243" s="113">
        <f t="shared" si="25"/>
        <v>0</v>
      </c>
      <c r="I243" s="114">
        <v>5</v>
      </c>
      <c r="J243" s="113">
        <f t="shared" si="26"/>
        <v>2500</v>
      </c>
      <c r="K243" s="113">
        <f t="shared" si="27"/>
        <v>280500</v>
      </c>
      <c r="L243" s="113">
        <f t="shared" si="28"/>
        <v>336600</v>
      </c>
      <c r="M243" s="113">
        <v>25137891.666666668</v>
      </c>
      <c r="O243" s="112">
        <f t="shared" si="29"/>
        <v>280500</v>
      </c>
      <c r="P243" s="112">
        <f t="shared" si="30"/>
        <v>336600</v>
      </c>
      <c r="Q243">
        <f t="shared" si="31"/>
        <v>1.34</v>
      </c>
    </row>
    <row r="244" spans="1:17" x14ac:dyDescent="0.25">
      <c r="A244" t="s">
        <v>234</v>
      </c>
      <c r="B244" t="s">
        <v>486</v>
      </c>
      <c r="C244" t="s">
        <v>473</v>
      </c>
      <c r="D244" s="113">
        <v>80000</v>
      </c>
      <c r="E244" s="125">
        <v>30</v>
      </c>
      <c r="F244" s="113">
        <f t="shared" si="24"/>
        <v>30000</v>
      </c>
      <c r="G244" s="114">
        <v>33</v>
      </c>
      <c r="H244" s="113">
        <f t="shared" si="25"/>
        <v>990</v>
      </c>
      <c r="I244" s="114">
        <v>3</v>
      </c>
      <c r="J244" s="113">
        <f t="shared" si="26"/>
        <v>1500</v>
      </c>
      <c r="K244" s="113">
        <f t="shared" si="27"/>
        <v>112490</v>
      </c>
      <c r="L244" s="113">
        <f t="shared" si="28"/>
        <v>134988</v>
      </c>
      <c r="M244" s="113">
        <v>14641282.833333334</v>
      </c>
      <c r="O244" s="112">
        <f t="shared" si="29"/>
        <v>112490</v>
      </c>
      <c r="P244" s="112">
        <f t="shared" si="30"/>
        <v>134988</v>
      </c>
      <c r="Q244">
        <f t="shared" si="31"/>
        <v>0.92</v>
      </c>
    </row>
    <row r="245" spans="1:17" x14ac:dyDescent="0.25">
      <c r="A245" t="s">
        <v>235</v>
      </c>
      <c r="B245" t="s">
        <v>486</v>
      </c>
      <c r="C245" t="s">
        <v>473</v>
      </c>
      <c r="D245" s="113">
        <v>80000</v>
      </c>
      <c r="E245" s="125">
        <v>0</v>
      </c>
      <c r="F245" s="113">
        <f t="shared" si="24"/>
        <v>0</v>
      </c>
      <c r="G245" s="114">
        <v>247</v>
      </c>
      <c r="H245" s="113">
        <f t="shared" si="25"/>
        <v>7410</v>
      </c>
      <c r="I245" s="114">
        <v>3</v>
      </c>
      <c r="J245" s="113">
        <f t="shared" si="26"/>
        <v>1500</v>
      </c>
      <c r="K245" s="113">
        <f t="shared" si="27"/>
        <v>88910</v>
      </c>
      <c r="L245" s="113">
        <f t="shared" si="28"/>
        <v>106692</v>
      </c>
      <c r="M245" s="113">
        <v>2399512.5</v>
      </c>
      <c r="O245" s="112">
        <f t="shared" si="29"/>
        <v>88910</v>
      </c>
      <c r="P245" s="112">
        <f t="shared" si="30"/>
        <v>106692</v>
      </c>
      <c r="Q245">
        <f t="shared" si="31"/>
        <v>4.45</v>
      </c>
    </row>
    <row r="246" spans="1:17" x14ac:dyDescent="0.25">
      <c r="A246" t="s">
        <v>236</v>
      </c>
      <c r="B246" t="s">
        <v>486</v>
      </c>
      <c r="C246" t="s">
        <v>473</v>
      </c>
      <c r="D246" s="113">
        <v>80000</v>
      </c>
      <c r="E246" s="125">
        <v>11</v>
      </c>
      <c r="F246" s="113">
        <f t="shared" si="24"/>
        <v>11000</v>
      </c>
      <c r="G246" s="114">
        <v>33</v>
      </c>
      <c r="H246" s="113">
        <f t="shared" si="25"/>
        <v>990</v>
      </c>
      <c r="I246" s="114">
        <v>5</v>
      </c>
      <c r="J246" s="113">
        <f t="shared" si="26"/>
        <v>2500</v>
      </c>
      <c r="K246" s="113">
        <f t="shared" si="27"/>
        <v>94490</v>
      </c>
      <c r="L246" s="113">
        <f t="shared" si="28"/>
        <v>113388</v>
      </c>
      <c r="M246" s="113">
        <v>8676315.833333334</v>
      </c>
      <c r="O246" s="112">
        <f t="shared" si="29"/>
        <v>94490</v>
      </c>
      <c r="P246" s="112">
        <f t="shared" si="30"/>
        <v>113388</v>
      </c>
      <c r="Q246">
        <f t="shared" si="31"/>
        <v>1.31</v>
      </c>
    </row>
    <row r="247" spans="1:17" x14ac:dyDescent="0.25">
      <c r="A247" t="s">
        <v>237</v>
      </c>
      <c r="B247" t="s">
        <v>487</v>
      </c>
      <c r="C247" t="s">
        <v>473</v>
      </c>
      <c r="D247" s="113">
        <v>40000</v>
      </c>
      <c r="E247" s="126" t="s">
        <v>1</v>
      </c>
      <c r="F247" s="113" t="str">
        <f t="shared" si="24"/>
        <v/>
      </c>
      <c r="G247" s="114">
        <v>728</v>
      </c>
      <c r="H247" s="113">
        <f t="shared" si="25"/>
        <v>21840</v>
      </c>
      <c r="I247" s="114">
        <v>56</v>
      </c>
      <c r="J247" s="113">
        <f t="shared" si="26"/>
        <v>28000</v>
      </c>
      <c r="K247" s="113">
        <f t="shared" si="27"/>
        <v>89840</v>
      </c>
      <c r="L247" s="113">
        <f t="shared" si="28"/>
        <v>107808</v>
      </c>
      <c r="M247" s="113">
        <v>12205494.5</v>
      </c>
      <c r="O247" s="112">
        <f t="shared" si="29"/>
        <v>89840</v>
      </c>
      <c r="P247" s="112">
        <f t="shared" si="30"/>
        <v>107808</v>
      </c>
      <c r="Q247">
        <f t="shared" si="31"/>
        <v>0.88</v>
      </c>
    </row>
    <row r="248" spans="1:17" x14ac:dyDescent="0.25">
      <c r="A248" t="s">
        <v>238</v>
      </c>
      <c r="B248" t="s">
        <v>485</v>
      </c>
      <c r="C248" t="s">
        <v>473</v>
      </c>
      <c r="D248" s="113">
        <v>130000</v>
      </c>
      <c r="E248" s="125">
        <v>89</v>
      </c>
      <c r="F248" s="113">
        <f t="shared" si="24"/>
        <v>89000</v>
      </c>
      <c r="G248" s="114">
        <v>0</v>
      </c>
      <c r="H248" s="113">
        <f t="shared" si="25"/>
        <v>0</v>
      </c>
      <c r="I248" s="114">
        <v>3</v>
      </c>
      <c r="J248" s="113">
        <f t="shared" si="26"/>
        <v>1500</v>
      </c>
      <c r="K248" s="113">
        <f t="shared" si="27"/>
        <v>220500</v>
      </c>
      <c r="L248" s="113">
        <f t="shared" si="28"/>
        <v>264600</v>
      </c>
      <c r="M248" s="113">
        <v>16681375</v>
      </c>
      <c r="O248" s="112">
        <f t="shared" si="29"/>
        <v>220500</v>
      </c>
      <c r="P248" s="112">
        <f t="shared" si="30"/>
        <v>264600</v>
      </c>
      <c r="Q248">
        <f t="shared" si="31"/>
        <v>1.59</v>
      </c>
    </row>
    <row r="249" spans="1:17" x14ac:dyDescent="0.25">
      <c r="A249" t="s">
        <v>526</v>
      </c>
      <c r="B249" t="s">
        <v>484</v>
      </c>
      <c r="C249" t="s">
        <v>473</v>
      </c>
      <c r="D249" s="113">
        <v>15000</v>
      </c>
      <c r="E249" s="126" t="s">
        <v>1</v>
      </c>
      <c r="F249" s="113" t="str">
        <f t="shared" si="24"/>
        <v/>
      </c>
      <c r="G249" s="114">
        <v>359</v>
      </c>
      <c r="H249" s="113">
        <f t="shared" si="25"/>
        <v>10770</v>
      </c>
      <c r="I249" s="114">
        <v>3</v>
      </c>
      <c r="J249" s="113">
        <f t="shared" si="26"/>
        <v>1500</v>
      </c>
      <c r="K249" s="113">
        <f t="shared" si="27"/>
        <v>27270</v>
      </c>
      <c r="L249" s="113">
        <f t="shared" si="28"/>
        <v>32724</v>
      </c>
      <c r="M249" s="113"/>
      <c r="O249" s="112">
        <f t="shared" si="29"/>
        <v>27270</v>
      </c>
      <c r="P249" s="112">
        <f t="shared" si="30"/>
        <v>32724</v>
      </c>
      <c r="Q249">
        <f t="shared" si="31"/>
        <v>0</v>
      </c>
    </row>
    <row r="250" spans="1:17" x14ac:dyDescent="0.25">
      <c r="A250" t="s">
        <v>239</v>
      </c>
      <c r="B250" t="s">
        <v>487</v>
      </c>
      <c r="C250" t="s">
        <v>473</v>
      </c>
      <c r="D250" s="113">
        <v>40000</v>
      </c>
      <c r="E250" s="126" t="s">
        <v>1</v>
      </c>
      <c r="F250" s="113" t="str">
        <f t="shared" si="24"/>
        <v/>
      </c>
      <c r="G250" s="114">
        <v>1650</v>
      </c>
      <c r="H250" s="113">
        <f t="shared" si="25"/>
        <v>49500</v>
      </c>
      <c r="I250" s="114">
        <v>5</v>
      </c>
      <c r="J250" s="113">
        <f t="shared" si="26"/>
        <v>2500</v>
      </c>
      <c r="K250" s="113">
        <f t="shared" si="27"/>
        <v>92000</v>
      </c>
      <c r="L250" s="113">
        <f t="shared" si="28"/>
        <v>110400</v>
      </c>
      <c r="M250" s="113">
        <v>21908666.666666668</v>
      </c>
      <c r="O250" s="112">
        <f t="shared" si="29"/>
        <v>92000</v>
      </c>
      <c r="P250" s="112">
        <f t="shared" si="30"/>
        <v>110400</v>
      </c>
      <c r="Q250">
        <f t="shared" si="31"/>
        <v>0.5</v>
      </c>
    </row>
    <row r="251" spans="1:17" x14ac:dyDescent="0.25">
      <c r="A251" t="s">
        <v>240</v>
      </c>
      <c r="B251" t="s">
        <v>486</v>
      </c>
      <c r="C251" t="s">
        <v>473</v>
      </c>
      <c r="D251" s="113">
        <v>80000</v>
      </c>
      <c r="E251" s="125">
        <v>89</v>
      </c>
      <c r="F251" s="113">
        <f t="shared" si="24"/>
        <v>89000</v>
      </c>
      <c r="G251" s="114">
        <v>21</v>
      </c>
      <c r="H251" s="113">
        <f t="shared" si="25"/>
        <v>630</v>
      </c>
      <c r="I251" s="114">
        <v>3</v>
      </c>
      <c r="J251" s="113">
        <f t="shared" si="26"/>
        <v>1500</v>
      </c>
      <c r="K251" s="113">
        <f t="shared" si="27"/>
        <v>171130</v>
      </c>
      <c r="L251" s="113">
        <f t="shared" si="28"/>
        <v>205356</v>
      </c>
      <c r="M251" s="113">
        <v>26911132.75</v>
      </c>
      <c r="O251" s="112">
        <f t="shared" si="29"/>
        <v>171130</v>
      </c>
      <c r="P251" s="112">
        <f t="shared" si="30"/>
        <v>205356</v>
      </c>
      <c r="Q251">
        <f t="shared" si="31"/>
        <v>0.76</v>
      </c>
    </row>
    <row r="252" spans="1:17" x14ac:dyDescent="0.25">
      <c r="A252" t="s">
        <v>241</v>
      </c>
      <c r="B252" t="s">
        <v>485</v>
      </c>
      <c r="C252" t="s">
        <v>473</v>
      </c>
      <c r="D252" s="113">
        <v>130000</v>
      </c>
      <c r="E252" s="125">
        <v>44</v>
      </c>
      <c r="F252" s="113">
        <f t="shared" si="24"/>
        <v>44000</v>
      </c>
      <c r="G252" s="114">
        <v>175</v>
      </c>
      <c r="H252" s="113">
        <f t="shared" si="25"/>
        <v>5250</v>
      </c>
      <c r="I252" s="114">
        <v>5</v>
      </c>
      <c r="J252" s="113">
        <f t="shared" si="26"/>
        <v>2500</v>
      </c>
      <c r="K252" s="113">
        <f t="shared" si="27"/>
        <v>181750</v>
      </c>
      <c r="L252" s="113">
        <f t="shared" si="28"/>
        <v>218100</v>
      </c>
      <c r="M252" s="113">
        <v>12556750</v>
      </c>
      <c r="O252" s="112">
        <f t="shared" si="29"/>
        <v>181750</v>
      </c>
      <c r="P252" s="112">
        <f t="shared" si="30"/>
        <v>218100</v>
      </c>
      <c r="Q252">
        <f t="shared" si="31"/>
        <v>1.74</v>
      </c>
    </row>
    <row r="253" spans="1:17" x14ac:dyDescent="0.25">
      <c r="A253" t="s">
        <v>242</v>
      </c>
      <c r="B253" t="s">
        <v>484</v>
      </c>
      <c r="C253" t="s">
        <v>473</v>
      </c>
      <c r="D253" s="113">
        <v>7000</v>
      </c>
      <c r="E253" s="126" t="s">
        <v>1</v>
      </c>
      <c r="F253" s="113" t="str">
        <f t="shared" si="24"/>
        <v/>
      </c>
      <c r="G253" s="114">
        <v>74</v>
      </c>
      <c r="H253" s="113">
        <f t="shared" si="25"/>
        <v>2220</v>
      </c>
      <c r="I253" s="114">
        <v>3</v>
      </c>
      <c r="J253" s="113">
        <f t="shared" si="26"/>
        <v>1500</v>
      </c>
      <c r="K253" s="113">
        <f t="shared" si="27"/>
        <v>10720</v>
      </c>
      <c r="L253" s="113">
        <f t="shared" si="28"/>
        <v>12864</v>
      </c>
      <c r="M253" s="113">
        <v>1204166.6666666667</v>
      </c>
      <c r="O253" s="112">
        <f t="shared" si="29"/>
        <v>10720</v>
      </c>
      <c r="P253" s="112">
        <f t="shared" si="30"/>
        <v>12864</v>
      </c>
      <c r="Q253">
        <f t="shared" si="31"/>
        <v>1.07</v>
      </c>
    </row>
    <row r="254" spans="1:17" x14ac:dyDescent="0.25">
      <c r="A254" t="s">
        <v>243</v>
      </c>
      <c r="B254" t="s">
        <v>485</v>
      </c>
      <c r="C254" t="s">
        <v>473</v>
      </c>
      <c r="D254" s="113">
        <v>130000</v>
      </c>
      <c r="E254" s="125">
        <v>49</v>
      </c>
      <c r="F254" s="113">
        <f t="shared" si="24"/>
        <v>49000</v>
      </c>
      <c r="G254" s="114">
        <v>1035</v>
      </c>
      <c r="H254" s="113">
        <f t="shared" si="25"/>
        <v>31050</v>
      </c>
      <c r="I254" s="114">
        <v>6</v>
      </c>
      <c r="J254" s="113">
        <f t="shared" si="26"/>
        <v>3000</v>
      </c>
      <c r="K254" s="113">
        <f t="shared" si="27"/>
        <v>213050</v>
      </c>
      <c r="L254" s="113">
        <f t="shared" si="28"/>
        <v>255660</v>
      </c>
      <c r="M254" s="113">
        <v>15545409.75</v>
      </c>
      <c r="N254">
        <v>6446</v>
      </c>
      <c r="O254" s="112">
        <f t="shared" si="29"/>
        <v>140153</v>
      </c>
      <c r="P254" s="112">
        <f t="shared" si="30"/>
        <v>168184</v>
      </c>
      <c r="Q254">
        <f t="shared" si="31"/>
        <v>1.08</v>
      </c>
    </row>
    <row r="255" spans="1:17" x14ac:dyDescent="0.25">
      <c r="A255" t="s">
        <v>244</v>
      </c>
      <c r="B255" t="s">
        <v>486</v>
      </c>
      <c r="C255" t="s">
        <v>473</v>
      </c>
      <c r="D255" s="113">
        <v>80000</v>
      </c>
      <c r="E255" s="125">
        <v>59</v>
      </c>
      <c r="F255" s="113">
        <f t="shared" si="24"/>
        <v>59000</v>
      </c>
      <c r="G255" s="114">
        <v>0</v>
      </c>
      <c r="H255" s="113">
        <f t="shared" si="25"/>
        <v>0</v>
      </c>
      <c r="I255" s="114">
        <v>6</v>
      </c>
      <c r="J255" s="113">
        <f t="shared" si="26"/>
        <v>3000</v>
      </c>
      <c r="K255" s="113">
        <f t="shared" si="27"/>
        <v>142000</v>
      </c>
      <c r="L255" s="113">
        <f t="shared" si="28"/>
        <v>170400</v>
      </c>
      <c r="M255" s="113">
        <v>9892949.666666666</v>
      </c>
      <c r="O255" s="112">
        <f t="shared" si="29"/>
        <v>142000</v>
      </c>
      <c r="P255" s="112">
        <f t="shared" si="30"/>
        <v>170400</v>
      </c>
      <c r="Q255">
        <f t="shared" si="31"/>
        <v>1.72</v>
      </c>
    </row>
    <row r="256" spans="1:17" x14ac:dyDescent="0.25">
      <c r="A256" t="s">
        <v>245</v>
      </c>
      <c r="B256" t="s">
        <v>485</v>
      </c>
      <c r="C256" t="s">
        <v>473</v>
      </c>
      <c r="D256" s="113">
        <v>130000</v>
      </c>
      <c r="E256" s="125">
        <v>372</v>
      </c>
      <c r="F256" s="113">
        <f t="shared" si="24"/>
        <v>372000</v>
      </c>
      <c r="G256" s="114">
        <v>385</v>
      </c>
      <c r="H256" s="113">
        <f t="shared" si="25"/>
        <v>11550</v>
      </c>
      <c r="I256" s="114">
        <v>25</v>
      </c>
      <c r="J256" s="113">
        <f t="shared" si="26"/>
        <v>12500</v>
      </c>
      <c r="K256" s="113">
        <f t="shared" si="27"/>
        <v>526050</v>
      </c>
      <c r="L256" s="113">
        <f t="shared" si="28"/>
        <v>631260</v>
      </c>
      <c r="M256" s="113">
        <v>63462011</v>
      </c>
      <c r="O256" s="112">
        <f t="shared" si="29"/>
        <v>526050</v>
      </c>
      <c r="P256" s="112">
        <f t="shared" si="30"/>
        <v>631260</v>
      </c>
      <c r="Q256">
        <f t="shared" si="31"/>
        <v>0.99</v>
      </c>
    </row>
    <row r="257" spans="1:17" x14ac:dyDescent="0.25">
      <c r="A257" t="s">
        <v>246</v>
      </c>
      <c r="B257" t="s">
        <v>487</v>
      </c>
      <c r="C257" t="s">
        <v>473</v>
      </c>
      <c r="D257" s="113">
        <v>40000</v>
      </c>
      <c r="E257" s="126" t="s">
        <v>1</v>
      </c>
      <c r="F257" s="113" t="str">
        <f t="shared" si="24"/>
        <v/>
      </c>
      <c r="G257" s="114">
        <v>79</v>
      </c>
      <c r="H257" s="113">
        <f t="shared" si="25"/>
        <v>2370</v>
      </c>
      <c r="I257" s="114">
        <v>3</v>
      </c>
      <c r="J257" s="113">
        <f t="shared" si="26"/>
        <v>1500</v>
      </c>
      <c r="K257" s="113">
        <f t="shared" si="27"/>
        <v>43870</v>
      </c>
      <c r="L257" s="113">
        <f t="shared" si="28"/>
        <v>52644</v>
      </c>
      <c r="M257" s="113">
        <v>680585.5</v>
      </c>
      <c r="N257">
        <v>1831</v>
      </c>
      <c r="O257" s="112">
        <f t="shared" si="29"/>
        <v>6103</v>
      </c>
      <c r="P257" s="112">
        <f t="shared" si="30"/>
        <v>7324</v>
      </c>
      <c r="Q257">
        <f t="shared" si="31"/>
        <v>1.08</v>
      </c>
    </row>
    <row r="258" spans="1:17" x14ac:dyDescent="0.25">
      <c r="A258" t="s">
        <v>247</v>
      </c>
      <c r="B258" t="s">
        <v>484</v>
      </c>
      <c r="C258" t="s">
        <v>473</v>
      </c>
      <c r="D258" s="113">
        <v>7000</v>
      </c>
      <c r="E258" s="126" t="s">
        <v>1</v>
      </c>
      <c r="F258" s="113" t="str">
        <f t="shared" ref="F258:F321" si="32">IF(E258="","",E258*1000)</f>
        <v/>
      </c>
      <c r="G258" s="114">
        <v>6</v>
      </c>
      <c r="H258" s="113">
        <f t="shared" ref="H258:H321" si="33">G258*30</f>
        <v>180</v>
      </c>
      <c r="I258" s="114">
        <v>3</v>
      </c>
      <c r="J258" s="113">
        <f t="shared" ref="J258:J321" si="34">I258*500</f>
        <v>1500</v>
      </c>
      <c r="K258" s="113">
        <f t="shared" ref="K258:K321" si="35">IF(F258="",SUM(D258+H258+J258),SUM(D258+F258+H258+J258))</f>
        <v>8680</v>
      </c>
      <c r="L258" s="113">
        <f t="shared" ref="L258:L321" si="36">K258*1.2</f>
        <v>10416</v>
      </c>
      <c r="M258" s="113">
        <v>382500</v>
      </c>
      <c r="O258" s="112">
        <f t="shared" ref="O258:O321" si="37">ROUND(P258*0.833333,0)</f>
        <v>8680</v>
      </c>
      <c r="P258" s="112">
        <f t="shared" ref="P258:P321" si="38">IF(N258="",L258,IF(B258="Ամբուլատորիա",IF(N258*4&gt;15000,15000,N258*4),IF(B258="Պոլիկլինիկա",IF(N258*4&gt;75000,75000,N258*4),IF(B258="Բժշկական կենտրոն",IF(N258*4&gt;75000,75000+80000+F258*1.2+J258*1.2,N258*4+80000+F258*1.2+J258*1.2),L258))))</f>
        <v>10416</v>
      </c>
      <c r="Q258">
        <f t="shared" ref="Q258:Q321" si="39">IF(M258="",0,ROUND(P258*100/M258,2))</f>
        <v>2.72</v>
      </c>
    </row>
    <row r="259" spans="1:17" x14ac:dyDescent="0.25">
      <c r="A259" t="s">
        <v>248</v>
      </c>
      <c r="B259" t="s">
        <v>485</v>
      </c>
      <c r="C259" t="s">
        <v>473</v>
      </c>
      <c r="D259" s="113">
        <v>130000</v>
      </c>
      <c r="E259" s="125">
        <v>405</v>
      </c>
      <c r="F259" s="113">
        <f t="shared" si="32"/>
        <v>405000</v>
      </c>
      <c r="G259" s="114">
        <v>2038</v>
      </c>
      <c r="H259" s="113">
        <f t="shared" si="33"/>
        <v>61140</v>
      </c>
      <c r="I259" s="114">
        <v>6</v>
      </c>
      <c r="J259" s="113">
        <f t="shared" si="34"/>
        <v>3000</v>
      </c>
      <c r="K259" s="113">
        <f t="shared" si="35"/>
        <v>599140</v>
      </c>
      <c r="L259" s="113">
        <f t="shared" si="36"/>
        <v>718968</v>
      </c>
      <c r="M259" s="113">
        <v>126153787.41666667</v>
      </c>
      <c r="N259">
        <v>21328</v>
      </c>
      <c r="O259" s="112">
        <f t="shared" si="37"/>
        <v>537166</v>
      </c>
      <c r="P259" s="112">
        <f t="shared" si="38"/>
        <v>644600</v>
      </c>
      <c r="Q259">
        <f t="shared" si="39"/>
        <v>0.51</v>
      </c>
    </row>
    <row r="260" spans="1:17" x14ac:dyDescent="0.25">
      <c r="A260" t="s">
        <v>249</v>
      </c>
      <c r="B260" t="s">
        <v>486</v>
      </c>
      <c r="C260" t="s">
        <v>473</v>
      </c>
      <c r="D260" s="113">
        <v>80000</v>
      </c>
      <c r="E260" s="125">
        <v>42</v>
      </c>
      <c r="F260" s="113">
        <f t="shared" si="32"/>
        <v>42000</v>
      </c>
      <c r="G260" s="114">
        <v>0</v>
      </c>
      <c r="H260" s="113">
        <f t="shared" si="33"/>
        <v>0</v>
      </c>
      <c r="I260" s="114">
        <v>5</v>
      </c>
      <c r="J260" s="113">
        <f t="shared" si="34"/>
        <v>2500</v>
      </c>
      <c r="K260" s="113">
        <f t="shared" si="35"/>
        <v>124500</v>
      </c>
      <c r="L260" s="113">
        <f t="shared" si="36"/>
        <v>149400</v>
      </c>
      <c r="M260" s="113">
        <v>14059170.25</v>
      </c>
      <c r="O260" s="112">
        <f t="shared" si="37"/>
        <v>124500</v>
      </c>
      <c r="P260" s="112">
        <f t="shared" si="38"/>
        <v>149400</v>
      </c>
      <c r="Q260">
        <f t="shared" si="39"/>
        <v>1.06</v>
      </c>
    </row>
    <row r="261" spans="1:17" x14ac:dyDescent="0.25">
      <c r="A261" t="s">
        <v>525</v>
      </c>
      <c r="B261" t="s">
        <v>485</v>
      </c>
      <c r="C261" t="s">
        <v>473</v>
      </c>
      <c r="D261" s="113">
        <v>130000</v>
      </c>
      <c r="E261" s="126" t="s">
        <v>1</v>
      </c>
      <c r="F261" s="113" t="str">
        <f t="shared" si="32"/>
        <v/>
      </c>
      <c r="G261" s="114">
        <v>0</v>
      </c>
      <c r="H261" s="113">
        <f t="shared" si="33"/>
        <v>0</v>
      </c>
      <c r="I261" s="114">
        <v>2</v>
      </c>
      <c r="J261" s="113">
        <f t="shared" si="34"/>
        <v>1000</v>
      </c>
      <c r="K261" s="113">
        <f t="shared" si="35"/>
        <v>131000</v>
      </c>
      <c r="L261" s="113">
        <f t="shared" si="36"/>
        <v>157200</v>
      </c>
      <c r="M261" s="113"/>
      <c r="O261" s="112">
        <f t="shared" si="37"/>
        <v>131000</v>
      </c>
      <c r="P261" s="112">
        <f t="shared" si="38"/>
        <v>157200</v>
      </c>
      <c r="Q261">
        <f t="shared" si="39"/>
        <v>0</v>
      </c>
    </row>
    <row r="262" spans="1:17" x14ac:dyDescent="0.25">
      <c r="A262" t="s">
        <v>250</v>
      </c>
      <c r="B262" t="s">
        <v>485</v>
      </c>
      <c r="C262" t="s">
        <v>473</v>
      </c>
      <c r="D262" s="113">
        <v>130000</v>
      </c>
      <c r="E262" s="125">
        <v>257</v>
      </c>
      <c r="F262" s="113">
        <f t="shared" si="32"/>
        <v>257000</v>
      </c>
      <c r="G262" s="114">
        <v>0</v>
      </c>
      <c r="H262" s="113">
        <f t="shared" si="33"/>
        <v>0</v>
      </c>
      <c r="I262" s="114">
        <v>5</v>
      </c>
      <c r="J262" s="113">
        <f t="shared" si="34"/>
        <v>2500</v>
      </c>
      <c r="K262" s="113">
        <f t="shared" si="35"/>
        <v>389500</v>
      </c>
      <c r="L262" s="113">
        <f t="shared" si="36"/>
        <v>467400</v>
      </c>
      <c r="M262" s="113">
        <v>18229000</v>
      </c>
      <c r="O262" s="112">
        <f t="shared" si="37"/>
        <v>389500</v>
      </c>
      <c r="P262" s="112">
        <f t="shared" si="38"/>
        <v>467400</v>
      </c>
      <c r="Q262">
        <f t="shared" si="39"/>
        <v>2.56</v>
      </c>
    </row>
    <row r="263" spans="1:17" x14ac:dyDescent="0.25">
      <c r="A263" t="s">
        <v>251</v>
      </c>
      <c r="B263" t="s">
        <v>484</v>
      </c>
      <c r="C263" t="s">
        <v>473</v>
      </c>
      <c r="D263" s="113">
        <v>7000</v>
      </c>
      <c r="E263" s="126" t="s">
        <v>1</v>
      </c>
      <c r="F263" s="113" t="str">
        <f t="shared" si="32"/>
        <v/>
      </c>
      <c r="G263" s="114">
        <v>44</v>
      </c>
      <c r="H263" s="113">
        <f t="shared" si="33"/>
        <v>1320</v>
      </c>
      <c r="I263" s="114">
        <v>3</v>
      </c>
      <c r="J263" s="113">
        <f t="shared" si="34"/>
        <v>1500</v>
      </c>
      <c r="K263" s="113">
        <f t="shared" si="35"/>
        <v>9820</v>
      </c>
      <c r="L263" s="113">
        <f t="shared" si="36"/>
        <v>11784</v>
      </c>
      <c r="M263" s="113">
        <v>1275000</v>
      </c>
      <c r="O263" s="112">
        <f t="shared" si="37"/>
        <v>9820</v>
      </c>
      <c r="P263" s="112">
        <f t="shared" si="38"/>
        <v>11784</v>
      </c>
      <c r="Q263">
        <f t="shared" si="39"/>
        <v>0.92</v>
      </c>
    </row>
    <row r="264" spans="1:17" x14ac:dyDescent="0.25">
      <c r="A264" t="s">
        <v>252</v>
      </c>
      <c r="B264" t="s">
        <v>486</v>
      </c>
      <c r="C264" t="s">
        <v>473</v>
      </c>
      <c r="D264" s="113">
        <v>80000</v>
      </c>
      <c r="E264" s="125">
        <v>36</v>
      </c>
      <c r="F264" s="113">
        <f t="shared" si="32"/>
        <v>36000</v>
      </c>
      <c r="G264" s="114">
        <v>0</v>
      </c>
      <c r="H264" s="113">
        <f t="shared" si="33"/>
        <v>0</v>
      </c>
      <c r="I264" s="114">
        <v>3</v>
      </c>
      <c r="J264" s="113">
        <f t="shared" si="34"/>
        <v>1500</v>
      </c>
      <c r="K264" s="113">
        <f t="shared" si="35"/>
        <v>117500</v>
      </c>
      <c r="L264" s="113">
        <f t="shared" si="36"/>
        <v>141000</v>
      </c>
      <c r="M264" s="113">
        <v>6317713</v>
      </c>
      <c r="O264" s="112">
        <f t="shared" si="37"/>
        <v>117500</v>
      </c>
      <c r="P264" s="112">
        <f t="shared" si="38"/>
        <v>141000</v>
      </c>
      <c r="Q264">
        <f t="shared" si="39"/>
        <v>2.23</v>
      </c>
    </row>
    <row r="265" spans="1:17" x14ac:dyDescent="0.25">
      <c r="A265" t="s">
        <v>253</v>
      </c>
      <c r="B265" t="s">
        <v>487</v>
      </c>
      <c r="C265" t="s">
        <v>473</v>
      </c>
      <c r="D265" s="113">
        <v>40000</v>
      </c>
      <c r="E265" s="126" t="s">
        <v>1</v>
      </c>
      <c r="F265" s="113" t="str">
        <f t="shared" si="32"/>
        <v/>
      </c>
      <c r="G265" s="114">
        <v>1564</v>
      </c>
      <c r="H265" s="113">
        <f t="shared" si="33"/>
        <v>46920</v>
      </c>
      <c r="I265" s="114">
        <v>6</v>
      </c>
      <c r="J265" s="113">
        <f t="shared" si="34"/>
        <v>3000</v>
      </c>
      <c r="K265" s="113">
        <f t="shared" si="35"/>
        <v>89920</v>
      </c>
      <c r="L265" s="113">
        <f t="shared" si="36"/>
        <v>107904</v>
      </c>
      <c r="M265" s="113">
        <v>24711973.666666668</v>
      </c>
      <c r="N265">
        <v>46744</v>
      </c>
      <c r="O265" s="112">
        <f t="shared" si="37"/>
        <v>62500</v>
      </c>
      <c r="P265" s="112">
        <f t="shared" si="38"/>
        <v>75000</v>
      </c>
      <c r="Q265">
        <f t="shared" si="39"/>
        <v>0.3</v>
      </c>
    </row>
    <row r="266" spans="1:17" x14ac:dyDescent="0.25">
      <c r="A266" t="s">
        <v>254</v>
      </c>
      <c r="B266" t="s">
        <v>487</v>
      </c>
      <c r="C266" t="s">
        <v>473</v>
      </c>
      <c r="D266" s="113">
        <v>40000</v>
      </c>
      <c r="E266" s="126" t="s">
        <v>1</v>
      </c>
      <c r="F266" s="113" t="str">
        <f t="shared" si="32"/>
        <v/>
      </c>
      <c r="G266" s="114">
        <v>1132</v>
      </c>
      <c r="H266" s="113">
        <f t="shared" si="33"/>
        <v>33960</v>
      </c>
      <c r="I266" s="114">
        <v>15</v>
      </c>
      <c r="J266" s="113">
        <f t="shared" si="34"/>
        <v>7500</v>
      </c>
      <c r="K266" s="113">
        <f t="shared" si="35"/>
        <v>81460</v>
      </c>
      <c r="L266" s="113">
        <f t="shared" si="36"/>
        <v>97752</v>
      </c>
      <c r="M266" s="113">
        <v>16042688.25</v>
      </c>
      <c r="N266">
        <v>25066</v>
      </c>
      <c r="O266" s="112">
        <f t="shared" si="37"/>
        <v>62500</v>
      </c>
      <c r="P266" s="112">
        <f t="shared" si="38"/>
        <v>75000</v>
      </c>
      <c r="Q266">
        <f t="shared" si="39"/>
        <v>0.47</v>
      </c>
    </row>
    <row r="267" spans="1:17" x14ac:dyDescent="0.25">
      <c r="A267" t="s">
        <v>524</v>
      </c>
      <c r="B267" t="s">
        <v>486</v>
      </c>
      <c r="C267" t="s">
        <v>473</v>
      </c>
      <c r="D267" s="113">
        <v>80000</v>
      </c>
      <c r="E267" s="126" t="s">
        <v>1</v>
      </c>
      <c r="F267" s="113" t="str">
        <f t="shared" si="32"/>
        <v/>
      </c>
      <c r="G267" s="114">
        <v>0</v>
      </c>
      <c r="H267" s="113">
        <f t="shared" si="33"/>
        <v>0</v>
      </c>
      <c r="I267" s="114">
        <v>0</v>
      </c>
      <c r="J267" s="113">
        <f t="shared" si="34"/>
        <v>0</v>
      </c>
      <c r="K267" s="113">
        <f t="shared" si="35"/>
        <v>80000</v>
      </c>
      <c r="L267" s="113">
        <f t="shared" si="36"/>
        <v>96000</v>
      </c>
      <c r="M267" s="113"/>
      <c r="O267" s="112">
        <f t="shared" si="37"/>
        <v>80000</v>
      </c>
      <c r="P267" s="112">
        <f t="shared" si="38"/>
        <v>96000</v>
      </c>
      <c r="Q267">
        <f t="shared" si="39"/>
        <v>0</v>
      </c>
    </row>
    <row r="268" spans="1:17" x14ac:dyDescent="0.25">
      <c r="A268" t="s">
        <v>255</v>
      </c>
      <c r="B268" t="s">
        <v>487</v>
      </c>
      <c r="C268" t="s">
        <v>473</v>
      </c>
      <c r="D268" s="113">
        <v>40000</v>
      </c>
      <c r="E268" s="126" t="s">
        <v>1</v>
      </c>
      <c r="F268" s="113" t="str">
        <f t="shared" si="32"/>
        <v/>
      </c>
      <c r="G268" s="114">
        <v>583</v>
      </c>
      <c r="H268" s="113">
        <f t="shared" si="33"/>
        <v>17490</v>
      </c>
      <c r="I268" s="114">
        <v>4</v>
      </c>
      <c r="J268" s="113">
        <f t="shared" si="34"/>
        <v>2000</v>
      </c>
      <c r="K268" s="113">
        <f t="shared" si="35"/>
        <v>59490</v>
      </c>
      <c r="L268" s="113">
        <f t="shared" si="36"/>
        <v>71388</v>
      </c>
      <c r="M268" s="113">
        <v>5694287.5</v>
      </c>
      <c r="N268">
        <v>11204</v>
      </c>
      <c r="O268" s="112">
        <f t="shared" si="37"/>
        <v>37347</v>
      </c>
      <c r="P268" s="112">
        <f t="shared" si="38"/>
        <v>44816</v>
      </c>
      <c r="Q268">
        <f t="shared" si="39"/>
        <v>0.79</v>
      </c>
    </row>
    <row r="269" spans="1:17" x14ac:dyDescent="0.25">
      <c r="A269" t="s">
        <v>256</v>
      </c>
      <c r="B269" t="s">
        <v>484</v>
      </c>
      <c r="C269" t="s">
        <v>473</v>
      </c>
      <c r="D269" s="113">
        <v>15000</v>
      </c>
      <c r="E269" s="126" t="s">
        <v>1</v>
      </c>
      <c r="F269" s="113" t="str">
        <f t="shared" si="32"/>
        <v/>
      </c>
      <c r="G269" s="114">
        <v>225</v>
      </c>
      <c r="H269" s="113">
        <f t="shared" si="33"/>
        <v>6750</v>
      </c>
      <c r="I269" s="114">
        <v>2</v>
      </c>
      <c r="J269" s="113">
        <f t="shared" si="34"/>
        <v>1000</v>
      </c>
      <c r="K269" s="113">
        <f t="shared" si="35"/>
        <v>22750</v>
      </c>
      <c r="L269" s="113">
        <f t="shared" si="36"/>
        <v>27300</v>
      </c>
      <c r="M269" s="113">
        <v>3187491.6666666665</v>
      </c>
      <c r="O269" s="112">
        <f t="shared" si="37"/>
        <v>22750</v>
      </c>
      <c r="P269" s="112">
        <f t="shared" si="38"/>
        <v>27300</v>
      </c>
      <c r="Q269">
        <f t="shared" si="39"/>
        <v>0.86</v>
      </c>
    </row>
    <row r="270" spans="1:17" x14ac:dyDescent="0.25">
      <c r="A270" t="s">
        <v>257</v>
      </c>
      <c r="B270" t="s">
        <v>485</v>
      </c>
      <c r="C270" t="s">
        <v>473</v>
      </c>
      <c r="D270" s="113">
        <v>130000</v>
      </c>
      <c r="E270" s="126" t="s">
        <v>1</v>
      </c>
      <c r="F270" s="113" t="str">
        <f t="shared" si="32"/>
        <v/>
      </c>
      <c r="G270" s="114">
        <v>0</v>
      </c>
      <c r="H270" s="113">
        <f t="shared" si="33"/>
        <v>0</v>
      </c>
      <c r="I270" s="114">
        <v>4</v>
      </c>
      <c r="J270" s="113">
        <f t="shared" si="34"/>
        <v>2000</v>
      </c>
      <c r="K270" s="113">
        <f t="shared" si="35"/>
        <v>132000</v>
      </c>
      <c r="L270" s="113">
        <f t="shared" si="36"/>
        <v>158400</v>
      </c>
      <c r="M270" s="113">
        <v>538040.08333333337</v>
      </c>
      <c r="O270" s="112">
        <f t="shared" si="37"/>
        <v>132000</v>
      </c>
      <c r="P270" s="112">
        <f t="shared" si="38"/>
        <v>158400</v>
      </c>
      <c r="Q270">
        <f t="shared" si="39"/>
        <v>29.44</v>
      </c>
    </row>
    <row r="271" spans="1:17" x14ac:dyDescent="0.25">
      <c r="A271" t="s">
        <v>258</v>
      </c>
      <c r="B271" t="s">
        <v>486</v>
      </c>
      <c r="C271" t="s">
        <v>473</v>
      </c>
      <c r="D271" s="113">
        <v>80000</v>
      </c>
      <c r="E271" s="125">
        <v>812</v>
      </c>
      <c r="F271" s="113">
        <f t="shared" si="32"/>
        <v>812000</v>
      </c>
      <c r="G271" s="114">
        <v>6</v>
      </c>
      <c r="H271" s="113">
        <f t="shared" si="33"/>
        <v>180</v>
      </c>
      <c r="I271" s="114">
        <v>9</v>
      </c>
      <c r="J271" s="113">
        <f t="shared" si="34"/>
        <v>4500</v>
      </c>
      <c r="K271" s="113">
        <f t="shared" si="35"/>
        <v>896680</v>
      </c>
      <c r="L271" s="113">
        <f t="shared" si="36"/>
        <v>1076016</v>
      </c>
      <c r="M271" s="113">
        <v>45139865</v>
      </c>
      <c r="O271" s="112">
        <f t="shared" si="37"/>
        <v>896680</v>
      </c>
      <c r="P271" s="112">
        <f t="shared" si="38"/>
        <v>1076016</v>
      </c>
      <c r="Q271">
        <f t="shared" si="39"/>
        <v>2.38</v>
      </c>
    </row>
    <row r="272" spans="1:17" x14ac:dyDescent="0.25">
      <c r="A272" t="s">
        <v>259</v>
      </c>
      <c r="B272" t="s">
        <v>486</v>
      </c>
      <c r="C272" t="s">
        <v>473</v>
      </c>
      <c r="D272" s="113">
        <v>80000</v>
      </c>
      <c r="E272" s="125">
        <v>57</v>
      </c>
      <c r="F272" s="113">
        <f t="shared" si="32"/>
        <v>57000</v>
      </c>
      <c r="G272" s="114">
        <v>158</v>
      </c>
      <c r="H272" s="113">
        <f t="shared" si="33"/>
        <v>4740</v>
      </c>
      <c r="I272" s="114">
        <v>3</v>
      </c>
      <c r="J272" s="113">
        <f t="shared" si="34"/>
        <v>1500</v>
      </c>
      <c r="K272" s="113">
        <f t="shared" si="35"/>
        <v>143240</v>
      </c>
      <c r="L272" s="113">
        <f t="shared" si="36"/>
        <v>171888</v>
      </c>
      <c r="M272" s="113">
        <v>34113083.333333336</v>
      </c>
      <c r="O272" s="112">
        <f t="shared" si="37"/>
        <v>143240</v>
      </c>
      <c r="P272" s="112">
        <f t="shared" si="38"/>
        <v>171888</v>
      </c>
      <c r="Q272">
        <f t="shared" si="39"/>
        <v>0.5</v>
      </c>
    </row>
    <row r="273" spans="1:17" x14ac:dyDescent="0.25">
      <c r="A273" t="s">
        <v>260</v>
      </c>
      <c r="B273" t="s">
        <v>485</v>
      </c>
      <c r="C273" t="s">
        <v>473</v>
      </c>
      <c r="D273" s="113">
        <v>130000</v>
      </c>
      <c r="E273" s="125">
        <v>154</v>
      </c>
      <c r="F273" s="113">
        <f t="shared" si="32"/>
        <v>154000</v>
      </c>
      <c r="G273" s="114">
        <v>158</v>
      </c>
      <c r="H273" s="113">
        <f t="shared" si="33"/>
        <v>4740</v>
      </c>
      <c r="I273" s="114">
        <v>5</v>
      </c>
      <c r="J273" s="113">
        <f t="shared" si="34"/>
        <v>2500</v>
      </c>
      <c r="K273" s="113">
        <f t="shared" si="35"/>
        <v>291240</v>
      </c>
      <c r="L273" s="113">
        <f t="shared" si="36"/>
        <v>349488</v>
      </c>
      <c r="M273" s="113">
        <v>103219519.5</v>
      </c>
      <c r="O273" s="112">
        <f t="shared" si="37"/>
        <v>291240</v>
      </c>
      <c r="P273" s="112">
        <f t="shared" si="38"/>
        <v>349488</v>
      </c>
      <c r="Q273">
        <f t="shared" si="39"/>
        <v>0.34</v>
      </c>
    </row>
    <row r="274" spans="1:17" x14ac:dyDescent="0.25">
      <c r="A274" t="s">
        <v>261</v>
      </c>
      <c r="B274" t="s">
        <v>486</v>
      </c>
      <c r="C274" t="s">
        <v>473</v>
      </c>
      <c r="D274" s="113">
        <v>80000</v>
      </c>
      <c r="E274" s="125">
        <v>124</v>
      </c>
      <c r="F274" s="113">
        <f t="shared" si="32"/>
        <v>124000</v>
      </c>
      <c r="G274" s="114">
        <v>0</v>
      </c>
      <c r="H274" s="113">
        <f t="shared" si="33"/>
        <v>0</v>
      </c>
      <c r="I274" s="114">
        <v>3</v>
      </c>
      <c r="J274" s="113">
        <f t="shared" si="34"/>
        <v>1500</v>
      </c>
      <c r="K274" s="113">
        <f t="shared" si="35"/>
        <v>205500</v>
      </c>
      <c r="L274" s="113">
        <f t="shared" si="36"/>
        <v>246600</v>
      </c>
      <c r="M274" s="113">
        <v>65864333.333333336</v>
      </c>
      <c r="O274" s="112">
        <f t="shared" si="37"/>
        <v>205500</v>
      </c>
      <c r="P274" s="112">
        <f t="shared" si="38"/>
        <v>246600</v>
      </c>
      <c r="Q274">
        <f t="shared" si="39"/>
        <v>0.37</v>
      </c>
    </row>
    <row r="275" spans="1:17" x14ac:dyDescent="0.25">
      <c r="A275" t="s">
        <v>262</v>
      </c>
      <c r="B275" t="s">
        <v>487</v>
      </c>
      <c r="C275" t="s">
        <v>473</v>
      </c>
      <c r="D275" s="113">
        <v>40000</v>
      </c>
      <c r="E275" s="126" t="s">
        <v>1</v>
      </c>
      <c r="F275" s="113" t="str">
        <f t="shared" si="32"/>
        <v/>
      </c>
      <c r="G275" s="114">
        <v>458</v>
      </c>
      <c r="H275" s="113">
        <f t="shared" si="33"/>
        <v>13740</v>
      </c>
      <c r="I275" s="114">
        <v>3</v>
      </c>
      <c r="J275" s="113">
        <f t="shared" si="34"/>
        <v>1500</v>
      </c>
      <c r="K275" s="113">
        <f t="shared" si="35"/>
        <v>55240</v>
      </c>
      <c r="L275" s="113">
        <f t="shared" si="36"/>
        <v>66288</v>
      </c>
      <c r="M275" s="113">
        <v>4784622.75</v>
      </c>
      <c r="N275">
        <v>10024</v>
      </c>
      <c r="O275" s="112">
        <f t="shared" si="37"/>
        <v>33413</v>
      </c>
      <c r="P275" s="112">
        <f t="shared" si="38"/>
        <v>40096</v>
      </c>
      <c r="Q275">
        <f t="shared" si="39"/>
        <v>0.84</v>
      </c>
    </row>
    <row r="276" spans="1:17" x14ac:dyDescent="0.25">
      <c r="A276" t="s">
        <v>263</v>
      </c>
      <c r="B276" t="s">
        <v>485</v>
      </c>
      <c r="C276" t="s">
        <v>473</v>
      </c>
      <c r="D276" s="113">
        <v>130000</v>
      </c>
      <c r="E276" s="125">
        <v>276</v>
      </c>
      <c r="F276" s="113">
        <f t="shared" si="32"/>
        <v>276000</v>
      </c>
      <c r="G276" s="114">
        <v>636</v>
      </c>
      <c r="H276" s="113">
        <f t="shared" si="33"/>
        <v>19080</v>
      </c>
      <c r="I276" s="114">
        <v>14</v>
      </c>
      <c r="J276" s="113">
        <f t="shared" si="34"/>
        <v>7000</v>
      </c>
      <c r="K276" s="113">
        <f t="shared" si="35"/>
        <v>432080</v>
      </c>
      <c r="L276" s="113">
        <f t="shared" si="36"/>
        <v>518496</v>
      </c>
      <c r="M276" s="113">
        <v>52988143.583333336</v>
      </c>
      <c r="O276" s="112">
        <f t="shared" si="37"/>
        <v>432080</v>
      </c>
      <c r="P276" s="112">
        <f t="shared" si="38"/>
        <v>518496</v>
      </c>
      <c r="Q276">
        <f t="shared" si="39"/>
        <v>0.98</v>
      </c>
    </row>
    <row r="277" spans="1:17" x14ac:dyDescent="0.25">
      <c r="A277" t="s">
        <v>264</v>
      </c>
      <c r="B277" t="s">
        <v>488</v>
      </c>
      <c r="C277" t="s">
        <v>473</v>
      </c>
      <c r="D277" s="113">
        <v>50000</v>
      </c>
      <c r="E277" s="126" t="s">
        <v>1</v>
      </c>
      <c r="F277" s="113" t="str">
        <f t="shared" si="32"/>
        <v/>
      </c>
      <c r="G277" s="114">
        <v>3827</v>
      </c>
      <c r="H277" s="113">
        <f t="shared" si="33"/>
        <v>114810</v>
      </c>
      <c r="I277" s="114">
        <v>3</v>
      </c>
      <c r="J277" s="113">
        <f t="shared" si="34"/>
        <v>1500</v>
      </c>
      <c r="K277" s="113">
        <f t="shared" si="35"/>
        <v>166310</v>
      </c>
      <c r="L277" s="113">
        <f t="shared" si="36"/>
        <v>199572</v>
      </c>
      <c r="M277" s="113">
        <v>111859205.16666667</v>
      </c>
      <c r="O277" s="112">
        <f t="shared" si="37"/>
        <v>166310</v>
      </c>
      <c r="P277" s="112">
        <f t="shared" si="38"/>
        <v>199572</v>
      </c>
      <c r="Q277">
        <f t="shared" si="39"/>
        <v>0.18</v>
      </c>
    </row>
    <row r="278" spans="1:17" x14ac:dyDescent="0.25">
      <c r="A278" t="s">
        <v>265</v>
      </c>
      <c r="B278" t="s">
        <v>485</v>
      </c>
      <c r="C278" t="s">
        <v>473</v>
      </c>
      <c r="D278" s="113">
        <v>130000</v>
      </c>
      <c r="E278" s="125">
        <v>0</v>
      </c>
      <c r="F278" s="113">
        <f t="shared" si="32"/>
        <v>0</v>
      </c>
      <c r="G278" s="114">
        <v>87</v>
      </c>
      <c r="H278" s="113">
        <f t="shared" si="33"/>
        <v>2610</v>
      </c>
      <c r="I278" s="114">
        <v>8</v>
      </c>
      <c r="J278" s="113">
        <f t="shared" si="34"/>
        <v>4000</v>
      </c>
      <c r="K278" s="113">
        <f t="shared" si="35"/>
        <v>136610</v>
      </c>
      <c r="L278" s="113">
        <f t="shared" si="36"/>
        <v>163932</v>
      </c>
      <c r="M278" s="113">
        <v>4119689.1666666665</v>
      </c>
      <c r="O278" s="112">
        <f t="shared" si="37"/>
        <v>136610</v>
      </c>
      <c r="P278" s="112">
        <f t="shared" si="38"/>
        <v>163932</v>
      </c>
      <c r="Q278">
        <f t="shared" si="39"/>
        <v>3.98</v>
      </c>
    </row>
    <row r="279" spans="1:17" x14ac:dyDescent="0.25">
      <c r="A279" t="s">
        <v>523</v>
      </c>
      <c r="B279" t="s">
        <v>486</v>
      </c>
      <c r="C279" t="s">
        <v>473</v>
      </c>
      <c r="D279" s="113">
        <v>80000</v>
      </c>
      <c r="E279" s="126" t="s">
        <v>1</v>
      </c>
      <c r="F279" s="113" t="str">
        <f t="shared" si="32"/>
        <v/>
      </c>
      <c r="G279" s="114">
        <v>0</v>
      </c>
      <c r="H279" s="113">
        <f t="shared" si="33"/>
        <v>0</v>
      </c>
      <c r="I279" s="114">
        <v>2</v>
      </c>
      <c r="J279" s="113">
        <f t="shared" si="34"/>
        <v>1000</v>
      </c>
      <c r="K279" s="113">
        <f t="shared" si="35"/>
        <v>81000</v>
      </c>
      <c r="L279" s="113">
        <f t="shared" si="36"/>
        <v>97200</v>
      </c>
      <c r="M279" s="113"/>
      <c r="O279" s="112">
        <f t="shared" si="37"/>
        <v>81000</v>
      </c>
      <c r="P279" s="112">
        <f t="shared" si="38"/>
        <v>97200</v>
      </c>
      <c r="Q279">
        <f t="shared" si="39"/>
        <v>0</v>
      </c>
    </row>
    <row r="280" spans="1:17" x14ac:dyDescent="0.25">
      <c r="A280" t="s">
        <v>266</v>
      </c>
      <c r="B280" t="s">
        <v>484</v>
      </c>
      <c r="C280" t="s">
        <v>473</v>
      </c>
      <c r="D280" s="113">
        <v>7000</v>
      </c>
      <c r="E280" s="126" t="s">
        <v>1</v>
      </c>
      <c r="F280" s="113" t="str">
        <f t="shared" si="32"/>
        <v/>
      </c>
      <c r="G280" s="114">
        <v>2</v>
      </c>
      <c r="H280" s="113">
        <f t="shared" si="33"/>
        <v>60</v>
      </c>
      <c r="I280" s="114">
        <v>3</v>
      </c>
      <c r="J280" s="113">
        <f t="shared" si="34"/>
        <v>1500</v>
      </c>
      <c r="K280" s="113">
        <f t="shared" si="35"/>
        <v>8560</v>
      </c>
      <c r="L280" s="113">
        <f t="shared" si="36"/>
        <v>10272</v>
      </c>
      <c r="M280" s="113">
        <v>354166.66666666669</v>
      </c>
      <c r="O280" s="112">
        <f t="shared" si="37"/>
        <v>8560</v>
      </c>
      <c r="P280" s="112">
        <f t="shared" si="38"/>
        <v>10272</v>
      </c>
      <c r="Q280">
        <f t="shared" si="39"/>
        <v>2.9</v>
      </c>
    </row>
    <row r="281" spans="1:17" x14ac:dyDescent="0.25">
      <c r="A281" t="s">
        <v>522</v>
      </c>
      <c r="B281" t="s">
        <v>484</v>
      </c>
      <c r="C281" t="s">
        <v>473</v>
      </c>
      <c r="D281" s="113">
        <v>7000</v>
      </c>
      <c r="E281" s="126" t="s">
        <v>1</v>
      </c>
      <c r="F281" s="113" t="str">
        <f t="shared" si="32"/>
        <v/>
      </c>
      <c r="G281" s="114">
        <v>0</v>
      </c>
      <c r="H281" s="113">
        <f t="shared" si="33"/>
        <v>0</v>
      </c>
      <c r="I281" s="114">
        <v>0</v>
      </c>
      <c r="J281" s="113">
        <f t="shared" si="34"/>
        <v>0</v>
      </c>
      <c r="K281" s="113">
        <f t="shared" si="35"/>
        <v>7000</v>
      </c>
      <c r="L281" s="113">
        <f t="shared" si="36"/>
        <v>8400</v>
      </c>
      <c r="M281" s="113"/>
      <c r="O281" s="112">
        <f t="shared" si="37"/>
        <v>7000</v>
      </c>
      <c r="P281" s="112">
        <f t="shared" si="38"/>
        <v>8400</v>
      </c>
      <c r="Q281">
        <f t="shared" si="39"/>
        <v>0</v>
      </c>
    </row>
    <row r="282" spans="1:17" x14ac:dyDescent="0.25">
      <c r="A282" t="s">
        <v>267</v>
      </c>
      <c r="B282" t="s">
        <v>485</v>
      </c>
      <c r="C282" t="s">
        <v>473</v>
      </c>
      <c r="D282" s="113">
        <v>130000</v>
      </c>
      <c r="E282" s="125">
        <v>65</v>
      </c>
      <c r="F282" s="113">
        <f t="shared" si="32"/>
        <v>65000</v>
      </c>
      <c r="G282" s="114">
        <v>1373</v>
      </c>
      <c r="H282" s="113">
        <f t="shared" si="33"/>
        <v>41190</v>
      </c>
      <c r="I282" s="114">
        <v>33</v>
      </c>
      <c r="J282" s="113">
        <f t="shared" si="34"/>
        <v>16500</v>
      </c>
      <c r="K282" s="113">
        <f t="shared" si="35"/>
        <v>252690</v>
      </c>
      <c r="L282" s="113">
        <f t="shared" si="36"/>
        <v>303228</v>
      </c>
      <c r="M282" s="113">
        <v>28339599.083333332</v>
      </c>
      <c r="O282" s="112">
        <f t="shared" si="37"/>
        <v>252690</v>
      </c>
      <c r="P282" s="112">
        <f t="shared" si="38"/>
        <v>303228</v>
      </c>
      <c r="Q282">
        <f t="shared" si="39"/>
        <v>1.07</v>
      </c>
    </row>
    <row r="283" spans="1:17" x14ac:dyDescent="0.25">
      <c r="A283" t="s">
        <v>268</v>
      </c>
      <c r="B283" t="s">
        <v>486</v>
      </c>
      <c r="C283" t="s">
        <v>473</v>
      </c>
      <c r="D283" s="113">
        <v>80000</v>
      </c>
      <c r="E283" s="125">
        <v>70</v>
      </c>
      <c r="F283" s="113">
        <f t="shared" si="32"/>
        <v>70000</v>
      </c>
      <c r="G283" s="114">
        <v>0</v>
      </c>
      <c r="H283" s="113">
        <f t="shared" si="33"/>
        <v>0</v>
      </c>
      <c r="I283" s="114">
        <v>2</v>
      </c>
      <c r="J283" s="113">
        <f t="shared" si="34"/>
        <v>1000</v>
      </c>
      <c r="K283" s="113">
        <f t="shared" si="35"/>
        <v>151000</v>
      </c>
      <c r="L283" s="113">
        <f t="shared" si="36"/>
        <v>181200</v>
      </c>
      <c r="M283" s="113">
        <v>6391607.25</v>
      </c>
      <c r="O283" s="112">
        <f t="shared" si="37"/>
        <v>151000</v>
      </c>
      <c r="P283" s="112">
        <f t="shared" si="38"/>
        <v>181200</v>
      </c>
      <c r="Q283">
        <f t="shared" si="39"/>
        <v>2.83</v>
      </c>
    </row>
    <row r="284" spans="1:17" x14ac:dyDescent="0.25">
      <c r="A284" t="s">
        <v>269</v>
      </c>
      <c r="B284" t="s">
        <v>485</v>
      </c>
      <c r="C284" t="s">
        <v>473</v>
      </c>
      <c r="D284" s="113">
        <v>130000</v>
      </c>
      <c r="E284" s="125">
        <v>281</v>
      </c>
      <c r="F284" s="113">
        <f t="shared" si="32"/>
        <v>281000</v>
      </c>
      <c r="G284" s="114">
        <v>166</v>
      </c>
      <c r="H284" s="113">
        <f t="shared" si="33"/>
        <v>4980</v>
      </c>
      <c r="I284" s="114">
        <v>3</v>
      </c>
      <c r="J284" s="113">
        <f t="shared" si="34"/>
        <v>1500</v>
      </c>
      <c r="K284" s="113">
        <f t="shared" si="35"/>
        <v>417480</v>
      </c>
      <c r="L284" s="113">
        <f t="shared" si="36"/>
        <v>500976</v>
      </c>
      <c r="M284" s="113">
        <v>24940151.583333332</v>
      </c>
      <c r="O284" s="112">
        <f t="shared" si="37"/>
        <v>417480</v>
      </c>
      <c r="P284" s="112">
        <f t="shared" si="38"/>
        <v>500976</v>
      </c>
      <c r="Q284">
        <f t="shared" si="39"/>
        <v>2.0099999999999998</v>
      </c>
    </row>
    <row r="285" spans="1:17" x14ac:dyDescent="0.25">
      <c r="A285" t="s">
        <v>270</v>
      </c>
      <c r="B285" t="s">
        <v>487</v>
      </c>
      <c r="C285" t="s">
        <v>473</v>
      </c>
      <c r="D285" s="113">
        <v>40000</v>
      </c>
      <c r="E285" s="126" t="s">
        <v>1</v>
      </c>
      <c r="F285" s="113" t="str">
        <f t="shared" si="32"/>
        <v/>
      </c>
      <c r="G285" s="114">
        <v>456</v>
      </c>
      <c r="H285" s="113">
        <f t="shared" si="33"/>
        <v>13680</v>
      </c>
      <c r="I285" s="114">
        <v>11</v>
      </c>
      <c r="J285" s="113">
        <f t="shared" si="34"/>
        <v>5500</v>
      </c>
      <c r="K285" s="113">
        <f t="shared" si="35"/>
        <v>59180</v>
      </c>
      <c r="L285" s="113">
        <f t="shared" si="36"/>
        <v>71016</v>
      </c>
      <c r="M285" s="113">
        <v>5691499.666666667</v>
      </c>
      <c r="N285">
        <v>11272</v>
      </c>
      <c r="O285" s="112">
        <f t="shared" si="37"/>
        <v>37573</v>
      </c>
      <c r="P285" s="112">
        <f t="shared" si="38"/>
        <v>45088</v>
      </c>
      <c r="Q285">
        <f t="shared" si="39"/>
        <v>0.79</v>
      </c>
    </row>
    <row r="286" spans="1:17" x14ac:dyDescent="0.25">
      <c r="A286" t="s">
        <v>271</v>
      </c>
      <c r="B286" t="s">
        <v>485</v>
      </c>
      <c r="C286" t="s">
        <v>473</v>
      </c>
      <c r="D286" s="113">
        <v>130000</v>
      </c>
      <c r="E286" s="125">
        <v>447</v>
      </c>
      <c r="F286" s="113">
        <f t="shared" si="32"/>
        <v>447000</v>
      </c>
      <c r="G286" s="114">
        <v>5</v>
      </c>
      <c r="H286" s="113">
        <f t="shared" si="33"/>
        <v>150</v>
      </c>
      <c r="I286" s="114">
        <v>3</v>
      </c>
      <c r="J286" s="113">
        <f t="shared" si="34"/>
        <v>1500</v>
      </c>
      <c r="K286" s="113">
        <f t="shared" si="35"/>
        <v>578650</v>
      </c>
      <c r="L286" s="113">
        <f t="shared" si="36"/>
        <v>694380</v>
      </c>
      <c r="M286" s="113">
        <v>61722583.333333336</v>
      </c>
      <c r="O286" s="112">
        <f t="shared" si="37"/>
        <v>578650</v>
      </c>
      <c r="P286" s="112">
        <f t="shared" si="38"/>
        <v>694380</v>
      </c>
      <c r="Q286">
        <f t="shared" si="39"/>
        <v>1.1299999999999999</v>
      </c>
    </row>
    <row r="287" spans="1:17" x14ac:dyDescent="0.25">
      <c r="A287" t="s">
        <v>272</v>
      </c>
      <c r="B287" t="s">
        <v>486</v>
      </c>
      <c r="C287" t="s">
        <v>473</v>
      </c>
      <c r="D287" s="113">
        <v>80000</v>
      </c>
      <c r="E287" s="125">
        <v>54</v>
      </c>
      <c r="F287" s="113">
        <f t="shared" si="32"/>
        <v>54000</v>
      </c>
      <c r="G287" s="114">
        <v>0</v>
      </c>
      <c r="H287" s="113">
        <f t="shared" si="33"/>
        <v>0</v>
      </c>
      <c r="I287" s="114">
        <v>4</v>
      </c>
      <c r="J287" s="113">
        <f t="shared" si="34"/>
        <v>2000</v>
      </c>
      <c r="K287" s="113">
        <f t="shared" si="35"/>
        <v>136000</v>
      </c>
      <c r="L287" s="113">
        <f t="shared" si="36"/>
        <v>163200</v>
      </c>
      <c r="M287" s="113">
        <v>8891838.666666666</v>
      </c>
      <c r="O287" s="112">
        <f t="shared" si="37"/>
        <v>136000</v>
      </c>
      <c r="P287" s="112">
        <f t="shared" si="38"/>
        <v>163200</v>
      </c>
      <c r="Q287">
        <f t="shared" si="39"/>
        <v>1.84</v>
      </c>
    </row>
    <row r="288" spans="1:17" x14ac:dyDescent="0.25">
      <c r="A288" t="s">
        <v>273</v>
      </c>
      <c r="B288" t="s">
        <v>485</v>
      </c>
      <c r="C288" t="s">
        <v>473</v>
      </c>
      <c r="D288" s="113">
        <v>130000</v>
      </c>
      <c r="E288" s="125">
        <v>33</v>
      </c>
      <c r="F288" s="113">
        <f t="shared" si="32"/>
        <v>33000</v>
      </c>
      <c r="G288" s="114">
        <v>80</v>
      </c>
      <c r="H288" s="113">
        <f t="shared" si="33"/>
        <v>2400</v>
      </c>
      <c r="I288" s="114">
        <v>7</v>
      </c>
      <c r="J288" s="113">
        <f t="shared" si="34"/>
        <v>3500</v>
      </c>
      <c r="K288" s="113">
        <f t="shared" si="35"/>
        <v>168900</v>
      </c>
      <c r="L288" s="113">
        <f t="shared" si="36"/>
        <v>202680</v>
      </c>
      <c r="M288" s="113">
        <v>4931110.75</v>
      </c>
      <c r="N288">
        <v>720</v>
      </c>
      <c r="O288" s="112">
        <f t="shared" si="37"/>
        <v>105567</v>
      </c>
      <c r="P288" s="112">
        <f t="shared" si="38"/>
        <v>126680</v>
      </c>
      <c r="Q288">
        <f t="shared" si="39"/>
        <v>2.57</v>
      </c>
    </row>
    <row r="289" spans="1:17" x14ac:dyDescent="0.25">
      <c r="A289" t="s">
        <v>274</v>
      </c>
      <c r="B289" t="s">
        <v>485</v>
      </c>
      <c r="C289" t="s">
        <v>473</v>
      </c>
      <c r="D289" s="113">
        <v>130000</v>
      </c>
      <c r="E289" s="125">
        <v>794</v>
      </c>
      <c r="F289" s="113">
        <f t="shared" si="32"/>
        <v>794000</v>
      </c>
      <c r="G289" s="114">
        <v>2625</v>
      </c>
      <c r="H289" s="113">
        <f t="shared" si="33"/>
        <v>78750</v>
      </c>
      <c r="I289" s="114">
        <v>3</v>
      </c>
      <c r="J289" s="113">
        <f t="shared" si="34"/>
        <v>1500</v>
      </c>
      <c r="K289" s="113">
        <f t="shared" si="35"/>
        <v>1004250</v>
      </c>
      <c r="L289" s="113">
        <f t="shared" si="36"/>
        <v>1205100</v>
      </c>
      <c r="M289" s="113">
        <v>118429395.58333333</v>
      </c>
      <c r="N289">
        <v>42837</v>
      </c>
      <c r="O289" s="112">
        <f t="shared" si="37"/>
        <v>924666</v>
      </c>
      <c r="P289" s="112">
        <f t="shared" si="38"/>
        <v>1109600</v>
      </c>
      <c r="Q289">
        <f t="shared" si="39"/>
        <v>0.94</v>
      </c>
    </row>
    <row r="290" spans="1:17" x14ac:dyDescent="0.25">
      <c r="A290" t="s">
        <v>275</v>
      </c>
      <c r="B290" t="s">
        <v>485</v>
      </c>
      <c r="C290" t="s">
        <v>473</v>
      </c>
      <c r="D290" s="113">
        <v>130000</v>
      </c>
      <c r="E290" s="125">
        <v>3053</v>
      </c>
      <c r="F290" s="113">
        <f t="shared" si="32"/>
        <v>3053000</v>
      </c>
      <c r="G290" s="114">
        <v>7509</v>
      </c>
      <c r="H290" s="113">
        <f t="shared" si="33"/>
        <v>225270</v>
      </c>
      <c r="I290" s="114">
        <v>17</v>
      </c>
      <c r="J290" s="113">
        <f t="shared" si="34"/>
        <v>8500</v>
      </c>
      <c r="K290" s="113">
        <f t="shared" si="35"/>
        <v>3416770</v>
      </c>
      <c r="L290" s="113">
        <f t="shared" si="36"/>
        <v>4100124</v>
      </c>
      <c r="M290" s="113">
        <v>417499068.25</v>
      </c>
      <c r="N290">
        <v>78083</v>
      </c>
      <c r="O290" s="112">
        <f t="shared" si="37"/>
        <v>3190665</v>
      </c>
      <c r="P290" s="112">
        <f t="shared" si="38"/>
        <v>3828800</v>
      </c>
      <c r="Q290">
        <f t="shared" si="39"/>
        <v>0.92</v>
      </c>
    </row>
    <row r="291" spans="1:17" x14ac:dyDescent="0.25">
      <c r="A291" t="s">
        <v>276</v>
      </c>
      <c r="B291" t="s">
        <v>485</v>
      </c>
      <c r="C291" t="s">
        <v>473</v>
      </c>
      <c r="D291" s="113">
        <v>130000</v>
      </c>
      <c r="E291" s="125">
        <v>190</v>
      </c>
      <c r="F291" s="113">
        <f t="shared" si="32"/>
        <v>190000</v>
      </c>
      <c r="G291" s="114">
        <v>1164</v>
      </c>
      <c r="H291" s="113">
        <f t="shared" si="33"/>
        <v>34920</v>
      </c>
      <c r="I291" s="114">
        <v>6</v>
      </c>
      <c r="J291" s="113">
        <f t="shared" si="34"/>
        <v>3000</v>
      </c>
      <c r="K291" s="113">
        <f t="shared" si="35"/>
        <v>357920</v>
      </c>
      <c r="L291" s="113">
        <f t="shared" si="36"/>
        <v>429504</v>
      </c>
      <c r="M291" s="113">
        <v>32842449.75</v>
      </c>
      <c r="N291">
        <v>11371</v>
      </c>
      <c r="O291" s="112">
        <f t="shared" si="37"/>
        <v>297570</v>
      </c>
      <c r="P291" s="112">
        <f t="shared" si="38"/>
        <v>357084</v>
      </c>
      <c r="Q291">
        <f t="shared" si="39"/>
        <v>1.0900000000000001</v>
      </c>
    </row>
    <row r="292" spans="1:17" x14ac:dyDescent="0.25">
      <c r="A292" t="s">
        <v>277</v>
      </c>
      <c r="B292" t="s">
        <v>485</v>
      </c>
      <c r="C292" t="s">
        <v>473</v>
      </c>
      <c r="D292" s="113">
        <v>130000</v>
      </c>
      <c r="E292" s="125">
        <v>42</v>
      </c>
      <c r="F292" s="113">
        <f t="shared" si="32"/>
        <v>42000</v>
      </c>
      <c r="G292" s="114">
        <v>412</v>
      </c>
      <c r="H292" s="113">
        <f t="shared" si="33"/>
        <v>12360</v>
      </c>
      <c r="I292" s="114">
        <v>6</v>
      </c>
      <c r="J292" s="113">
        <f t="shared" si="34"/>
        <v>3000</v>
      </c>
      <c r="K292" s="113">
        <f t="shared" si="35"/>
        <v>187360</v>
      </c>
      <c r="L292" s="113">
        <f t="shared" si="36"/>
        <v>224832</v>
      </c>
      <c r="M292" s="113">
        <v>14769640.666666666</v>
      </c>
      <c r="N292">
        <v>3704</v>
      </c>
      <c r="O292" s="112">
        <f t="shared" si="37"/>
        <v>124013</v>
      </c>
      <c r="P292" s="112">
        <f t="shared" si="38"/>
        <v>148816</v>
      </c>
      <c r="Q292">
        <f t="shared" si="39"/>
        <v>1.01</v>
      </c>
    </row>
    <row r="293" spans="1:17" x14ac:dyDescent="0.25">
      <c r="A293" t="s">
        <v>278</v>
      </c>
      <c r="B293" t="s">
        <v>485</v>
      </c>
      <c r="C293" t="s">
        <v>473</v>
      </c>
      <c r="D293" s="113">
        <v>130000</v>
      </c>
      <c r="E293" s="125">
        <v>321</v>
      </c>
      <c r="F293" s="113">
        <f t="shared" si="32"/>
        <v>321000</v>
      </c>
      <c r="G293" s="114">
        <v>1301</v>
      </c>
      <c r="H293" s="113">
        <f t="shared" si="33"/>
        <v>39030</v>
      </c>
      <c r="I293" s="114">
        <v>11</v>
      </c>
      <c r="J293" s="113">
        <f t="shared" si="34"/>
        <v>5500</v>
      </c>
      <c r="K293" s="113">
        <f t="shared" si="35"/>
        <v>495530</v>
      </c>
      <c r="L293" s="113">
        <f t="shared" si="36"/>
        <v>594636</v>
      </c>
      <c r="M293" s="113">
        <v>78548693.666666672</v>
      </c>
      <c r="O293" s="112">
        <f t="shared" si="37"/>
        <v>495530</v>
      </c>
      <c r="P293" s="112">
        <f t="shared" si="38"/>
        <v>594636</v>
      </c>
      <c r="Q293">
        <f t="shared" si="39"/>
        <v>0.76</v>
      </c>
    </row>
    <row r="294" spans="1:17" x14ac:dyDescent="0.25">
      <c r="A294" t="s">
        <v>279</v>
      </c>
      <c r="B294" t="s">
        <v>484</v>
      </c>
      <c r="C294" t="s">
        <v>473</v>
      </c>
      <c r="D294" s="113">
        <v>7000</v>
      </c>
      <c r="E294" s="126" t="s">
        <v>1</v>
      </c>
      <c r="F294" s="113" t="str">
        <f t="shared" si="32"/>
        <v/>
      </c>
      <c r="G294" s="114">
        <v>133</v>
      </c>
      <c r="H294" s="113">
        <f t="shared" si="33"/>
        <v>3990</v>
      </c>
      <c r="I294" s="114">
        <v>3</v>
      </c>
      <c r="J294" s="113">
        <f t="shared" si="34"/>
        <v>1500</v>
      </c>
      <c r="K294" s="113">
        <f t="shared" si="35"/>
        <v>12490</v>
      </c>
      <c r="L294" s="113">
        <f t="shared" si="36"/>
        <v>14988</v>
      </c>
      <c r="M294" s="113">
        <v>3008441.6666666665</v>
      </c>
      <c r="O294" s="112">
        <f t="shared" si="37"/>
        <v>12490</v>
      </c>
      <c r="P294" s="112">
        <f t="shared" si="38"/>
        <v>14988</v>
      </c>
      <c r="Q294">
        <f t="shared" si="39"/>
        <v>0.5</v>
      </c>
    </row>
    <row r="295" spans="1:17" x14ac:dyDescent="0.25">
      <c r="A295" t="s">
        <v>280</v>
      </c>
      <c r="B295" t="s">
        <v>485</v>
      </c>
      <c r="C295" t="s">
        <v>473</v>
      </c>
      <c r="D295" s="113">
        <v>130000</v>
      </c>
      <c r="E295" s="125">
        <v>660</v>
      </c>
      <c r="F295" s="113">
        <f t="shared" si="32"/>
        <v>660000</v>
      </c>
      <c r="G295" s="114">
        <v>854</v>
      </c>
      <c r="H295" s="113">
        <f t="shared" si="33"/>
        <v>25620</v>
      </c>
      <c r="I295" s="114">
        <v>9</v>
      </c>
      <c r="J295" s="113">
        <f t="shared" si="34"/>
        <v>4500</v>
      </c>
      <c r="K295" s="113">
        <f t="shared" si="35"/>
        <v>820120</v>
      </c>
      <c r="L295" s="113">
        <f t="shared" si="36"/>
        <v>984144</v>
      </c>
      <c r="M295" s="113">
        <v>145095627.16666666</v>
      </c>
      <c r="N295">
        <v>973</v>
      </c>
      <c r="O295" s="112">
        <f t="shared" si="37"/>
        <v>734410</v>
      </c>
      <c r="P295" s="112">
        <f t="shared" si="38"/>
        <v>881292</v>
      </c>
      <c r="Q295">
        <f t="shared" si="39"/>
        <v>0.61</v>
      </c>
    </row>
    <row r="296" spans="1:17" x14ac:dyDescent="0.25">
      <c r="A296" t="s">
        <v>281</v>
      </c>
      <c r="B296" t="s">
        <v>486</v>
      </c>
      <c r="C296" t="s">
        <v>473</v>
      </c>
      <c r="D296" s="113">
        <v>80000</v>
      </c>
      <c r="E296" s="125">
        <v>276</v>
      </c>
      <c r="F296" s="113">
        <f t="shared" si="32"/>
        <v>276000</v>
      </c>
      <c r="G296" s="114">
        <v>0</v>
      </c>
      <c r="H296" s="113">
        <f t="shared" si="33"/>
        <v>0</v>
      </c>
      <c r="I296" s="114">
        <v>35</v>
      </c>
      <c r="J296" s="113">
        <f t="shared" si="34"/>
        <v>17500</v>
      </c>
      <c r="K296" s="113">
        <f t="shared" si="35"/>
        <v>373500</v>
      </c>
      <c r="L296" s="113">
        <f t="shared" si="36"/>
        <v>448200</v>
      </c>
      <c r="M296" s="113">
        <v>31611063</v>
      </c>
      <c r="O296" s="112">
        <f t="shared" si="37"/>
        <v>373500</v>
      </c>
      <c r="P296" s="112">
        <f t="shared" si="38"/>
        <v>448200</v>
      </c>
      <c r="Q296">
        <f t="shared" si="39"/>
        <v>1.42</v>
      </c>
    </row>
    <row r="297" spans="1:17" x14ac:dyDescent="0.25">
      <c r="A297" t="s">
        <v>282</v>
      </c>
      <c r="B297" t="s">
        <v>484</v>
      </c>
      <c r="C297" t="s">
        <v>473</v>
      </c>
      <c r="D297" s="113">
        <v>7000</v>
      </c>
      <c r="E297" s="126" t="s">
        <v>1</v>
      </c>
      <c r="F297" s="113" t="str">
        <f t="shared" si="32"/>
        <v/>
      </c>
      <c r="G297" s="114">
        <v>165</v>
      </c>
      <c r="H297" s="113">
        <f t="shared" si="33"/>
        <v>4950</v>
      </c>
      <c r="I297" s="114">
        <v>6</v>
      </c>
      <c r="J297" s="113">
        <f t="shared" si="34"/>
        <v>3000</v>
      </c>
      <c r="K297" s="113">
        <f t="shared" si="35"/>
        <v>14950</v>
      </c>
      <c r="L297" s="113">
        <f t="shared" si="36"/>
        <v>17940</v>
      </c>
      <c r="M297" s="113">
        <v>1770816.6666666667</v>
      </c>
      <c r="O297" s="112">
        <f t="shared" si="37"/>
        <v>14950</v>
      </c>
      <c r="P297" s="112">
        <f t="shared" si="38"/>
        <v>17940</v>
      </c>
      <c r="Q297">
        <f t="shared" si="39"/>
        <v>1.01</v>
      </c>
    </row>
    <row r="298" spans="1:17" x14ac:dyDescent="0.25">
      <c r="A298" t="s">
        <v>521</v>
      </c>
      <c r="B298" t="s">
        <v>487</v>
      </c>
      <c r="C298" t="s">
        <v>473</v>
      </c>
      <c r="D298" s="113">
        <v>40000</v>
      </c>
      <c r="E298" s="126" t="s">
        <v>1</v>
      </c>
      <c r="F298" s="113" t="str">
        <f t="shared" si="32"/>
        <v/>
      </c>
      <c r="G298" s="114">
        <v>0</v>
      </c>
      <c r="H298" s="113">
        <f t="shared" si="33"/>
        <v>0</v>
      </c>
      <c r="I298" s="114">
        <v>0</v>
      </c>
      <c r="J298" s="113">
        <f t="shared" si="34"/>
        <v>0</v>
      </c>
      <c r="K298" s="113">
        <f t="shared" si="35"/>
        <v>40000</v>
      </c>
      <c r="L298" s="113">
        <f t="shared" si="36"/>
        <v>48000</v>
      </c>
      <c r="M298" s="113"/>
      <c r="O298" s="112">
        <f t="shared" si="37"/>
        <v>40000</v>
      </c>
      <c r="P298" s="112">
        <f t="shared" si="38"/>
        <v>48000</v>
      </c>
      <c r="Q298">
        <f t="shared" si="39"/>
        <v>0</v>
      </c>
    </row>
    <row r="299" spans="1:17" x14ac:dyDescent="0.25">
      <c r="A299" t="s">
        <v>283</v>
      </c>
      <c r="B299" t="s">
        <v>486</v>
      </c>
      <c r="C299" t="s">
        <v>473</v>
      </c>
      <c r="D299" s="113">
        <v>80000</v>
      </c>
      <c r="E299" s="125">
        <v>97</v>
      </c>
      <c r="F299" s="113">
        <f t="shared" si="32"/>
        <v>97000</v>
      </c>
      <c r="G299" s="114">
        <v>215</v>
      </c>
      <c r="H299" s="113">
        <f t="shared" si="33"/>
        <v>6450</v>
      </c>
      <c r="I299" s="114">
        <v>5</v>
      </c>
      <c r="J299" s="113">
        <f t="shared" si="34"/>
        <v>2500</v>
      </c>
      <c r="K299" s="113">
        <f t="shared" si="35"/>
        <v>185950</v>
      </c>
      <c r="L299" s="113">
        <f t="shared" si="36"/>
        <v>223140</v>
      </c>
      <c r="M299" s="113">
        <v>66605308.333333336</v>
      </c>
      <c r="O299" s="112">
        <f t="shared" si="37"/>
        <v>185950</v>
      </c>
      <c r="P299" s="112">
        <f t="shared" si="38"/>
        <v>223140</v>
      </c>
      <c r="Q299">
        <f t="shared" si="39"/>
        <v>0.34</v>
      </c>
    </row>
    <row r="300" spans="1:17" x14ac:dyDescent="0.25">
      <c r="A300" t="s">
        <v>284</v>
      </c>
      <c r="B300" t="s">
        <v>487</v>
      </c>
      <c r="C300" t="s">
        <v>473</v>
      </c>
      <c r="D300" s="113">
        <v>40000</v>
      </c>
      <c r="E300" s="126" t="s">
        <v>1</v>
      </c>
      <c r="F300" s="113" t="str">
        <f t="shared" si="32"/>
        <v/>
      </c>
      <c r="G300" s="114">
        <v>781</v>
      </c>
      <c r="H300" s="113">
        <f t="shared" si="33"/>
        <v>23430</v>
      </c>
      <c r="I300" s="114">
        <v>3</v>
      </c>
      <c r="J300" s="113">
        <f t="shared" si="34"/>
        <v>1500</v>
      </c>
      <c r="K300" s="113">
        <f t="shared" si="35"/>
        <v>64930</v>
      </c>
      <c r="L300" s="113">
        <f t="shared" si="36"/>
        <v>77916</v>
      </c>
      <c r="M300" s="113">
        <v>1457800</v>
      </c>
      <c r="O300" s="112">
        <f t="shared" si="37"/>
        <v>64930</v>
      </c>
      <c r="P300" s="112">
        <f t="shared" si="38"/>
        <v>77916</v>
      </c>
      <c r="Q300">
        <f t="shared" si="39"/>
        <v>5.34</v>
      </c>
    </row>
    <row r="301" spans="1:17" x14ac:dyDescent="0.25">
      <c r="A301" t="s">
        <v>285</v>
      </c>
      <c r="B301" t="s">
        <v>486</v>
      </c>
      <c r="C301" t="s">
        <v>473</v>
      </c>
      <c r="D301" s="113">
        <v>80000</v>
      </c>
      <c r="E301" s="125">
        <v>44</v>
      </c>
      <c r="F301" s="113">
        <f t="shared" si="32"/>
        <v>44000</v>
      </c>
      <c r="G301" s="114">
        <v>0</v>
      </c>
      <c r="H301" s="113">
        <f t="shared" si="33"/>
        <v>0</v>
      </c>
      <c r="I301" s="114">
        <v>4</v>
      </c>
      <c r="J301" s="113">
        <f t="shared" si="34"/>
        <v>2000</v>
      </c>
      <c r="K301" s="113">
        <f t="shared" si="35"/>
        <v>126000</v>
      </c>
      <c r="L301" s="113">
        <f t="shared" si="36"/>
        <v>151200</v>
      </c>
      <c r="M301" s="113">
        <v>5962275</v>
      </c>
      <c r="O301" s="112">
        <f t="shared" si="37"/>
        <v>126000</v>
      </c>
      <c r="P301" s="112">
        <f t="shared" si="38"/>
        <v>151200</v>
      </c>
      <c r="Q301">
        <f t="shared" si="39"/>
        <v>2.54</v>
      </c>
    </row>
    <row r="302" spans="1:17" x14ac:dyDescent="0.25">
      <c r="A302" t="s">
        <v>286</v>
      </c>
      <c r="B302" t="s">
        <v>486</v>
      </c>
      <c r="C302" t="s">
        <v>473</v>
      </c>
      <c r="D302" s="113">
        <v>80000</v>
      </c>
      <c r="E302" s="125">
        <v>254</v>
      </c>
      <c r="F302" s="113">
        <f t="shared" si="32"/>
        <v>254000</v>
      </c>
      <c r="G302" s="114">
        <v>1</v>
      </c>
      <c r="H302" s="113">
        <f t="shared" si="33"/>
        <v>30</v>
      </c>
      <c r="I302" s="114">
        <v>3</v>
      </c>
      <c r="J302" s="113">
        <f t="shared" si="34"/>
        <v>1500</v>
      </c>
      <c r="K302" s="113">
        <f t="shared" si="35"/>
        <v>335530</v>
      </c>
      <c r="L302" s="113">
        <f t="shared" si="36"/>
        <v>402636</v>
      </c>
      <c r="M302" s="113">
        <v>18558252.416666668</v>
      </c>
      <c r="O302" s="112">
        <f t="shared" si="37"/>
        <v>335530</v>
      </c>
      <c r="P302" s="112">
        <f t="shared" si="38"/>
        <v>402636</v>
      </c>
      <c r="Q302">
        <f t="shared" si="39"/>
        <v>2.17</v>
      </c>
    </row>
    <row r="303" spans="1:17" x14ac:dyDescent="0.25">
      <c r="A303" t="s">
        <v>287</v>
      </c>
      <c r="B303" t="s">
        <v>486</v>
      </c>
      <c r="C303" t="s">
        <v>473</v>
      </c>
      <c r="D303" s="113">
        <v>80000</v>
      </c>
      <c r="E303" s="126" t="s">
        <v>1</v>
      </c>
      <c r="F303" s="113" t="str">
        <f t="shared" si="32"/>
        <v/>
      </c>
      <c r="G303" s="114">
        <v>0</v>
      </c>
      <c r="H303" s="113">
        <f t="shared" si="33"/>
        <v>0</v>
      </c>
      <c r="I303" s="114">
        <v>3</v>
      </c>
      <c r="J303" s="113">
        <f t="shared" si="34"/>
        <v>1500</v>
      </c>
      <c r="K303" s="113">
        <f t="shared" si="35"/>
        <v>81500</v>
      </c>
      <c r="L303" s="113">
        <f t="shared" si="36"/>
        <v>97800</v>
      </c>
      <c r="M303" s="113">
        <v>5890012.166666667</v>
      </c>
      <c r="O303" s="112">
        <f t="shared" si="37"/>
        <v>81500</v>
      </c>
      <c r="P303" s="112">
        <f t="shared" si="38"/>
        <v>97800</v>
      </c>
      <c r="Q303">
        <f t="shared" si="39"/>
        <v>1.66</v>
      </c>
    </row>
    <row r="304" spans="1:17" x14ac:dyDescent="0.25">
      <c r="A304" t="s">
        <v>465</v>
      </c>
      <c r="B304" t="s">
        <v>484</v>
      </c>
      <c r="C304" t="s">
        <v>473</v>
      </c>
      <c r="D304" s="113">
        <v>7000</v>
      </c>
      <c r="E304" s="126" t="s">
        <v>1</v>
      </c>
      <c r="F304" s="113" t="str">
        <f t="shared" si="32"/>
        <v/>
      </c>
      <c r="G304" s="114">
        <v>2</v>
      </c>
      <c r="H304" s="113">
        <f t="shared" si="33"/>
        <v>60</v>
      </c>
      <c r="I304" s="114">
        <v>3</v>
      </c>
      <c r="J304" s="113">
        <f t="shared" si="34"/>
        <v>1500</v>
      </c>
      <c r="K304" s="113">
        <f t="shared" si="35"/>
        <v>8560</v>
      </c>
      <c r="L304" s="113">
        <f t="shared" si="36"/>
        <v>10272</v>
      </c>
      <c r="M304" s="113">
        <v>141666.66666666666</v>
      </c>
      <c r="O304" s="112">
        <f t="shared" si="37"/>
        <v>8560</v>
      </c>
      <c r="P304" s="112">
        <f t="shared" si="38"/>
        <v>10272</v>
      </c>
      <c r="Q304">
        <f t="shared" si="39"/>
        <v>7.25</v>
      </c>
    </row>
    <row r="305" spans="1:17" x14ac:dyDescent="0.25">
      <c r="A305" t="s">
        <v>289</v>
      </c>
      <c r="B305" t="s">
        <v>485</v>
      </c>
      <c r="C305" t="s">
        <v>474</v>
      </c>
      <c r="D305" s="113">
        <v>130000</v>
      </c>
      <c r="E305" s="125">
        <v>135</v>
      </c>
      <c r="F305" s="113">
        <f t="shared" si="32"/>
        <v>135000</v>
      </c>
      <c r="G305" s="114">
        <v>2609</v>
      </c>
      <c r="H305" s="113">
        <f t="shared" si="33"/>
        <v>78270</v>
      </c>
      <c r="I305" s="114">
        <v>14</v>
      </c>
      <c r="J305" s="113">
        <f t="shared" si="34"/>
        <v>7000</v>
      </c>
      <c r="K305" s="113">
        <f t="shared" si="35"/>
        <v>350270</v>
      </c>
      <c r="L305" s="113">
        <f t="shared" si="36"/>
        <v>420324</v>
      </c>
      <c r="M305" s="113">
        <v>29038865.5</v>
      </c>
      <c r="N305">
        <v>19039</v>
      </c>
      <c r="O305" s="112">
        <f t="shared" si="37"/>
        <v>271167</v>
      </c>
      <c r="P305" s="112">
        <f t="shared" si="38"/>
        <v>325400</v>
      </c>
      <c r="Q305">
        <f t="shared" si="39"/>
        <v>1.1200000000000001</v>
      </c>
    </row>
    <row r="306" spans="1:17" x14ac:dyDescent="0.25">
      <c r="A306" t="s">
        <v>290</v>
      </c>
      <c r="B306" t="s">
        <v>484</v>
      </c>
      <c r="C306" t="s">
        <v>474</v>
      </c>
      <c r="D306" s="113">
        <v>7000</v>
      </c>
      <c r="E306" s="126" t="s">
        <v>1</v>
      </c>
      <c r="F306" s="113" t="str">
        <f t="shared" si="32"/>
        <v/>
      </c>
      <c r="G306" s="114">
        <v>22</v>
      </c>
      <c r="H306" s="113">
        <f t="shared" si="33"/>
        <v>660</v>
      </c>
      <c r="I306" s="114">
        <v>4</v>
      </c>
      <c r="J306" s="113">
        <f t="shared" si="34"/>
        <v>2000</v>
      </c>
      <c r="K306" s="113">
        <f t="shared" si="35"/>
        <v>9660</v>
      </c>
      <c r="L306" s="113">
        <f t="shared" si="36"/>
        <v>11592</v>
      </c>
      <c r="M306" s="113">
        <v>181716.66666666666</v>
      </c>
      <c r="O306" s="112">
        <f t="shared" si="37"/>
        <v>9660</v>
      </c>
      <c r="P306" s="112">
        <f t="shared" si="38"/>
        <v>11592</v>
      </c>
      <c r="Q306">
        <f t="shared" si="39"/>
        <v>6.38</v>
      </c>
    </row>
    <row r="307" spans="1:17" x14ac:dyDescent="0.25">
      <c r="A307" t="s">
        <v>291</v>
      </c>
      <c r="B307" t="s">
        <v>482</v>
      </c>
      <c r="C307" t="s">
        <v>474</v>
      </c>
      <c r="D307" s="113">
        <v>5000</v>
      </c>
      <c r="E307" s="126" t="s">
        <v>1</v>
      </c>
      <c r="F307" s="113" t="str">
        <f t="shared" si="32"/>
        <v/>
      </c>
      <c r="G307" s="114">
        <v>368</v>
      </c>
      <c r="H307" s="113">
        <f t="shared" si="33"/>
        <v>11040</v>
      </c>
      <c r="I307" s="114">
        <v>3</v>
      </c>
      <c r="J307" s="113">
        <f t="shared" si="34"/>
        <v>1500</v>
      </c>
      <c r="K307" s="113">
        <f t="shared" si="35"/>
        <v>17540</v>
      </c>
      <c r="L307" s="113">
        <f t="shared" si="36"/>
        <v>21048</v>
      </c>
      <c r="M307" s="113">
        <v>1574145.5</v>
      </c>
      <c r="N307">
        <v>2604</v>
      </c>
      <c r="O307" s="112">
        <f t="shared" si="37"/>
        <v>8680</v>
      </c>
      <c r="P307" s="112">
        <f t="shared" si="38"/>
        <v>10416</v>
      </c>
      <c r="Q307">
        <f t="shared" si="39"/>
        <v>0.66</v>
      </c>
    </row>
    <row r="308" spans="1:17" x14ac:dyDescent="0.25">
      <c r="A308" t="s">
        <v>520</v>
      </c>
      <c r="B308" t="s">
        <v>486</v>
      </c>
      <c r="C308" t="s">
        <v>474</v>
      </c>
      <c r="D308" s="113">
        <v>80000</v>
      </c>
      <c r="E308" s="126" t="s">
        <v>1</v>
      </c>
      <c r="F308" s="113" t="str">
        <f t="shared" si="32"/>
        <v/>
      </c>
      <c r="G308" s="114">
        <v>0</v>
      </c>
      <c r="H308" s="113">
        <f t="shared" si="33"/>
        <v>0</v>
      </c>
      <c r="I308" s="114">
        <v>2</v>
      </c>
      <c r="J308" s="113">
        <f t="shared" si="34"/>
        <v>1000</v>
      </c>
      <c r="K308" s="113">
        <f t="shared" si="35"/>
        <v>81000</v>
      </c>
      <c r="L308" s="113">
        <f t="shared" si="36"/>
        <v>97200</v>
      </c>
      <c r="M308" s="113"/>
      <c r="O308" s="112">
        <f t="shared" si="37"/>
        <v>81000</v>
      </c>
      <c r="P308" s="112">
        <f t="shared" si="38"/>
        <v>97200</v>
      </c>
      <c r="Q308">
        <f t="shared" si="39"/>
        <v>0</v>
      </c>
    </row>
    <row r="309" spans="1:17" x14ac:dyDescent="0.25">
      <c r="A309" t="s">
        <v>292</v>
      </c>
      <c r="B309" t="s">
        <v>482</v>
      </c>
      <c r="C309" t="s">
        <v>474</v>
      </c>
      <c r="D309" s="113">
        <v>5000</v>
      </c>
      <c r="E309" s="126" t="s">
        <v>1</v>
      </c>
      <c r="F309" s="113" t="str">
        <f t="shared" si="32"/>
        <v/>
      </c>
      <c r="G309" s="114">
        <v>108</v>
      </c>
      <c r="H309" s="113">
        <f t="shared" si="33"/>
        <v>3240</v>
      </c>
      <c r="I309" s="114">
        <v>3</v>
      </c>
      <c r="J309" s="113">
        <f t="shared" si="34"/>
        <v>1500</v>
      </c>
      <c r="K309" s="113">
        <f t="shared" si="35"/>
        <v>9740</v>
      </c>
      <c r="L309" s="113">
        <f t="shared" si="36"/>
        <v>11688</v>
      </c>
      <c r="M309" s="113">
        <v>987267.25</v>
      </c>
      <c r="N309">
        <v>1598</v>
      </c>
      <c r="O309" s="112">
        <f t="shared" si="37"/>
        <v>5327</v>
      </c>
      <c r="P309" s="112">
        <f t="shared" si="38"/>
        <v>6392</v>
      </c>
      <c r="Q309">
        <f t="shared" si="39"/>
        <v>0.65</v>
      </c>
    </row>
    <row r="310" spans="1:17" x14ac:dyDescent="0.25">
      <c r="A310" t="s">
        <v>293</v>
      </c>
      <c r="B310" t="s">
        <v>482</v>
      </c>
      <c r="C310" t="s">
        <v>474</v>
      </c>
      <c r="D310" s="113">
        <v>5000</v>
      </c>
      <c r="E310" s="126" t="s">
        <v>1</v>
      </c>
      <c r="F310" s="113" t="str">
        <f t="shared" si="32"/>
        <v/>
      </c>
      <c r="G310" s="114">
        <v>121</v>
      </c>
      <c r="H310" s="113">
        <f t="shared" si="33"/>
        <v>3630</v>
      </c>
      <c r="I310" s="114">
        <v>5</v>
      </c>
      <c r="J310" s="113">
        <f t="shared" si="34"/>
        <v>2500</v>
      </c>
      <c r="K310" s="113">
        <f t="shared" si="35"/>
        <v>11130</v>
      </c>
      <c r="L310" s="113">
        <f t="shared" si="36"/>
        <v>13356</v>
      </c>
      <c r="M310" s="113">
        <v>1086852.1666666667</v>
      </c>
      <c r="N310">
        <v>2311</v>
      </c>
      <c r="O310" s="112">
        <f t="shared" si="37"/>
        <v>7703</v>
      </c>
      <c r="P310" s="112">
        <f t="shared" si="38"/>
        <v>9244</v>
      </c>
      <c r="Q310">
        <f t="shared" si="39"/>
        <v>0.85</v>
      </c>
    </row>
    <row r="311" spans="1:17" x14ac:dyDescent="0.25">
      <c r="A311" t="s">
        <v>294</v>
      </c>
      <c r="B311" t="s">
        <v>482</v>
      </c>
      <c r="C311" t="s">
        <v>474</v>
      </c>
      <c r="D311" s="113">
        <v>5000</v>
      </c>
      <c r="E311" s="126" t="s">
        <v>1</v>
      </c>
      <c r="F311" s="113" t="str">
        <f t="shared" si="32"/>
        <v/>
      </c>
      <c r="G311" s="114">
        <v>145</v>
      </c>
      <c r="H311" s="113">
        <f t="shared" si="33"/>
        <v>4350</v>
      </c>
      <c r="I311" s="114">
        <v>3</v>
      </c>
      <c r="J311" s="113">
        <f t="shared" si="34"/>
        <v>1500</v>
      </c>
      <c r="K311" s="113">
        <f t="shared" si="35"/>
        <v>10850</v>
      </c>
      <c r="L311" s="113">
        <f t="shared" si="36"/>
        <v>13020</v>
      </c>
      <c r="M311" s="113">
        <v>1188459</v>
      </c>
      <c r="N311">
        <v>2626</v>
      </c>
      <c r="O311" s="112">
        <f t="shared" si="37"/>
        <v>8753</v>
      </c>
      <c r="P311" s="112">
        <f t="shared" si="38"/>
        <v>10504</v>
      </c>
      <c r="Q311">
        <f t="shared" si="39"/>
        <v>0.88</v>
      </c>
    </row>
    <row r="312" spans="1:17" x14ac:dyDescent="0.25">
      <c r="A312" t="s">
        <v>295</v>
      </c>
      <c r="B312" t="s">
        <v>487</v>
      </c>
      <c r="C312" t="s">
        <v>474</v>
      </c>
      <c r="D312" s="113">
        <v>40000</v>
      </c>
      <c r="E312" s="126" t="s">
        <v>1</v>
      </c>
      <c r="F312" s="113" t="str">
        <f t="shared" si="32"/>
        <v/>
      </c>
      <c r="G312" s="114">
        <v>34</v>
      </c>
      <c r="H312" s="113">
        <f t="shared" si="33"/>
        <v>1020</v>
      </c>
      <c r="I312" s="114">
        <v>4</v>
      </c>
      <c r="J312" s="113">
        <f t="shared" si="34"/>
        <v>2000</v>
      </c>
      <c r="K312" s="113">
        <f t="shared" si="35"/>
        <v>43020</v>
      </c>
      <c r="L312" s="113">
        <f t="shared" si="36"/>
        <v>51624</v>
      </c>
      <c r="M312" s="113">
        <v>696643.25</v>
      </c>
      <c r="N312">
        <v>1864</v>
      </c>
      <c r="O312" s="112">
        <f t="shared" si="37"/>
        <v>6213</v>
      </c>
      <c r="P312" s="112">
        <f t="shared" si="38"/>
        <v>7456</v>
      </c>
      <c r="Q312">
        <f t="shared" si="39"/>
        <v>1.07</v>
      </c>
    </row>
    <row r="313" spans="1:17" x14ac:dyDescent="0.25">
      <c r="A313" t="s">
        <v>296</v>
      </c>
      <c r="B313" t="s">
        <v>487</v>
      </c>
      <c r="C313" t="s">
        <v>474</v>
      </c>
      <c r="D313" s="113">
        <v>40000</v>
      </c>
      <c r="E313" s="126" t="s">
        <v>1</v>
      </c>
      <c r="F313" s="113" t="str">
        <f t="shared" si="32"/>
        <v/>
      </c>
      <c r="G313" s="114">
        <v>1854</v>
      </c>
      <c r="H313" s="113">
        <f t="shared" si="33"/>
        <v>55620</v>
      </c>
      <c r="I313" s="114">
        <v>5</v>
      </c>
      <c r="J313" s="113">
        <f t="shared" si="34"/>
        <v>2500</v>
      </c>
      <c r="K313" s="113">
        <f t="shared" si="35"/>
        <v>98120</v>
      </c>
      <c r="L313" s="113">
        <f t="shared" si="36"/>
        <v>117744</v>
      </c>
      <c r="M313" s="113">
        <v>13283765.25</v>
      </c>
      <c r="N313">
        <v>19075</v>
      </c>
      <c r="O313" s="112">
        <f t="shared" si="37"/>
        <v>62500</v>
      </c>
      <c r="P313" s="112">
        <f t="shared" si="38"/>
        <v>75000</v>
      </c>
      <c r="Q313">
        <f t="shared" si="39"/>
        <v>0.56000000000000005</v>
      </c>
    </row>
    <row r="314" spans="1:17" x14ac:dyDescent="0.25">
      <c r="A314" t="s">
        <v>297</v>
      </c>
      <c r="B314" t="s">
        <v>482</v>
      </c>
      <c r="C314" t="s">
        <v>474</v>
      </c>
      <c r="D314" s="113">
        <v>5000</v>
      </c>
      <c r="E314" s="126" t="s">
        <v>1</v>
      </c>
      <c r="F314" s="113" t="str">
        <f t="shared" si="32"/>
        <v/>
      </c>
      <c r="G314" s="114">
        <v>141</v>
      </c>
      <c r="H314" s="113">
        <f t="shared" si="33"/>
        <v>4230</v>
      </c>
      <c r="I314" s="114">
        <v>5</v>
      </c>
      <c r="J314" s="113">
        <f t="shared" si="34"/>
        <v>2500</v>
      </c>
      <c r="K314" s="113">
        <f t="shared" si="35"/>
        <v>11730</v>
      </c>
      <c r="L314" s="113">
        <f t="shared" si="36"/>
        <v>14076</v>
      </c>
      <c r="M314" s="113">
        <v>1818117.25</v>
      </c>
      <c r="N314">
        <v>4149</v>
      </c>
      <c r="O314" s="112">
        <f t="shared" si="37"/>
        <v>12500</v>
      </c>
      <c r="P314" s="112">
        <f t="shared" si="38"/>
        <v>15000</v>
      </c>
      <c r="Q314">
        <f t="shared" si="39"/>
        <v>0.83</v>
      </c>
    </row>
    <row r="315" spans="1:17" x14ac:dyDescent="0.25">
      <c r="A315" t="s">
        <v>298</v>
      </c>
      <c r="B315" t="s">
        <v>482</v>
      </c>
      <c r="C315" t="s">
        <v>474</v>
      </c>
      <c r="D315" s="113">
        <v>5000</v>
      </c>
      <c r="E315" s="126" t="s">
        <v>1</v>
      </c>
      <c r="F315" s="113" t="str">
        <f t="shared" si="32"/>
        <v/>
      </c>
      <c r="G315" s="114">
        <v>109</v>
      </c>
      <c r="H315" s="113">
        <f t="shared" si="33"/>
        <v>3270</v>
      </c>
      <c r="I315" s="114">
        <v>5</v>
      </c>
      <c r="J315" s="113">
        <f t="shared" si="34"/>
        <v>2500</v>
      </c>
      <c r="K315" s="113">
        <f t="shared" si="35"/>
        <v>10770</v>
      </c>
      <c r="L315" s="113">
        <f t="shared" si="36"/>
        <v>12924</v>
      </c>
      <c r="M315" s="113">
        <v>2534763.9166666665</v>
      </c>
      <c r="N315">
        <v>4026</v>
      </c>
      <c r="O315" s="112">
        <f t="shared" si="37"/>
        <v>12500</v>
      </c>
      <c r="P315" s="112">
        <f t="shared" si="38"/>
        <v>15000</v>
      </c>
      <c r="Q315">
        <f t="shared" si="39"/>
        <v>0.59</v>
      </c>
    </row>
    <row r="316" spans="1:17" x14ac:dyDescent="0.25">
      <c r="A316" t="s">
        <v>299</v>
      </c>
      <c r="B316" t="s">
        <v>482</v>
      </c>
      <c r="C316" t="s">
        <v>474</v>
      </c>
      <c r="D316" s="113">
        <v>5000</v>
      </c>
      <c r="E316" s="126" t="s">
        <v>1</v>
      </c>
      <c r="F316" s="113" t="str">
        <f t="shared" si="32"/>
        <v/>
      </c>
      <c r="G316" s="114">
        <v>91</v>
      </c>
      <c r="H316" s="113">
        <f t="shared" si="33"/>
        <v>2730</v>
      </c>
      <c r="I316" s="114">
        <v>3</v>
      </c>
      <c r="J316" s="113">
        <f t="shared" si="34"/>
        <v>1500</v>
      </c>
      <c r="K316" s="113">
        <f t="shared" si="35"/>
        <v>9230</v>
      </c>
      <c r="L316" s="113">
        <f t="shared" si="36"/>
        <v>11076</v>
      </c>
      <c r="M316" s="113">
        <v>1041592.8333333334</v>
      </c>
      <c r="N316">
        <v>1775</v>
      </c>
      <c r="O316" s="112">
        <f t="shared" si="37"/>
        <v>5917</v>
      </c>
      <c r="P316" s="112">
        <f t="shared" si="38"/>
        <v>7100</v>
      </c>
      <c r="Q316">
        <f t="shared" si="39"/>
        <v>0.68</v>
      </c>
    </row>
    <row r="317" spans="1:17" x14ac:dyDescent="0.25">
      <c r="A317" t="s">
        <v>300</v>
      </c>
      <c r="B317" t="s">
        <v>482</v>
      </c>
      <c r="C317" t="s">
        <v>474</v>
      </c>
      <c r="D317" s="113">
        <v>5000</v>
      </c>
      <c r="E317" s="126" t="s">
        <v>1</v>
      </c>
      <c r="F317" s="113" t="str">
        <f t="shared" si="32"/>
        <v/>
      </c>
      <c r="G317" s="114">
        <v>136</v>
      </c>
      <c r="H317" s="113">
        <f t="shared" si="33"/>
        <v>4080</v>
      </c>
      <c r="I317" s="114">
        <v>3</v>
      </c>
      <c r="J317" s="113">
        <f t="shared" si="34"/>
        <v>1500</v>
      </c>
      <c r="K317" s="113">
        <f t="shared" si="35"/>
        <v>10580</v>
      </c>
      <c r="L317" s="113">
        <f t="shared" si="36"/>
        <v>12696</v>
      </c>
      <c r="M317" s="113">
        <v>854015.41666666663</v>
      </c>
      <c r="N317">
        <v>1925</v>
      </c>
      <c r="O317" s="112">
        <f t="shared" si="37"/>
        <v>6417</v>
      </c>
      <c r="P317" s="112">
        <f t="shared" si="38"/>
        <v>7700</v>
      </c>
      <c r="Q317">
        <f t="shared" si="39"/>
        <v>0.9</v>
      </c>
    </row>
    <row r="318" spans="1:17" x14ac:dyDescent="0.25">
      <c r="A318" t="s">
        <v>301</v>
      </c>
      <c r="B318" t="s">
        <v>484</v>
      </c>
      <c r="C318" t="s">
        <v>474</v>
      </c>
      <c r="D318" s="113">
        <v>7000</v>
      </c>
      <c r="E318" s="126" t="s">
        <v>1</v>
      </c>
      <c r="F318" s="113" t="str">
        <f t="shared" si="32"/>
        <v/>
      </c>
      <c r="G318" s="114">
        <v>8</v>
      </c>
      <c r="H318" s="113">
        <f t="shared" si="33"/>
        <v>240</v>
      </c>
      <c r="I318" s="114">
        <v>3</v>
      </c>
      <c r="J318" s="113">
        <f t="shared" si="34"/>
        <v>1500</v>
      </c>
      <c r="K318" s="113">
        <f t="shared" si="35"/>
        <v>8740</v>
      </c>
      <c r="L318" s="113">
        <f t="shared" si="36"/>
        <v>10488</v>
      </c>
      <c r="M318" s="113">
        <v>196800</v>
      </c>
      <c r="O318" s="112">
        <f t="shared" si="37"/>
        <v>8740</v>
      </c>
      <c r="P318" s="112">
        <f t="shared" si="38"/>
        <v>10488</v>
      </c>
      <c r="Q318">
        <f t="shared" si="39"/>
        <v>5.33</v>
      </c>
    </row>
    <row r="319" spans="1:17" x14ac:dyDescent="0.25">
      <c r="A319" t="s">
        <v>519</v>
      </c>
      <c r="B319" t="s">
        <v>485</v>
      </c>
      <c r="C319" t="s">
        <v>474</v>
      </c>
      <c r="D319" s="113">
        <v>130000</v>
      </c>
      <c r="E319" s="126" t="s">
        <v>1</v>
      </c>
      <c r="F319" s="113" t="str">
        <f t="shared" si="32"/>
        <v/>
      </c>
      <c r="G319" s="114">
        <v>0</v>
      </c>
      <c r="H319" s="113">
        <f t="shared" si="33"/>
        <v>0</v>
      </c>
      <c r="I319" s="114">
        <v>3</v>
      </c>
      <c r="J319" s="113">
        <f t="shared" si="34"/>
        <v>1500</v>
      </c>
      <c r="K319" s="113">
        <f t="shared" si="35"/>
        <v>131500</v>
      </c>
      <c r="L319" s="113">
        <f t="shared" si="36"/>
        <v>157800</v>
      </c>
      <c r="M319" s="113"/>
      <c r="O319" s="112">
        <f t="shared" si="37"/>
        <v>131500</v>
      </c>
      <c r="P319" s="112">
        <f t="shared" si="38"/>
        <v>157800</v>
      </c>
      <c r="Q319">
        <f t="shared" si="39"/>
        <v>0</v>
      </c>
    </row>
    <row r="320" spans="1:17" x14ac:dyDescent="0.25">
      <c r="A320" t="s">
        <v>302</v>
      </c>
      <c r="B320" t="s">
        <v>485</v>
      </c>
      <c r="C320" t="s">
        <v>474</v>
      </c>
      <c r="D320" s="113">
        <v>130000</v>
      </c>
      <c r="E320" s="125">
        <v>17</v>
      </c>
      <c r="F320" s="113">
        <f t="shared" si="32"/>
        <v>17000</v>
      </c>
      <c r="G320" s="114">
        <v>543</v>
      </c>
      <c r="H320" s="113">
        <f t="shared" si="33"/>
        <v>16290</v>
      </c>
      <c r="I320" s="114">
        <v>4</v>
      </c>
      <c r="J320" s="113">
        <f t="shared" si="34"/>
        <v>2000</v>
      </c>
      <c r="K320" s="113">
        <f t="shared" si="35"/>
        <v>165290</v>
      </c>
      <c r="L320" s="113">
        <f t="shared" si="36"/>
        <v>198348</v>
      </c>
      <c r="M320" s="113">
        <v>6685811.583333333</v>
      </c>
      <c r="O320" s="112">
        <f t="shared" si="37"/>
        <v>165290</v>
      </c>
      <c r="P320" s="112">
        <f t="shared" si="38"/>
        <v>198348</v>
      </c>
      <c r="Q320">
        <f t="shared" si="39"/>
        <v>2.97</v>
      </c>
    </row>
    <row r="321" spans="1:17" x14ac:dyDescent="0.25">
      <c r="A321" t="s">
        <v>303</v>
      </c>
      <c r="B321" t="s">
        <v>482</v>
      </c>
      <c r="C321" t="s">
        <v>474</v>
      </c>
      <c r="D321" s="113">
        <v>5000</v>
      </c>
      <c r="E321" s="126" t="s">
        <v>1</v>
      </c>
      <c r="F321" s="113" t="str">
        <f t="shared" si="32"/>
        <v/>
      </c>
      <c r="G321" s="114">
        <v>133</v>
      </c>
      <c r="H321" s="113">
        <f t="shared" si="33"/>
        <v>3990</v>
      </c>
      <c r="I321" s="114">
        <v>3</v>
      </c>
      <c r="J321" s="113">
        <f t="shared" si="34"/>
        <v>1500</v>
      </c>
      <c r="K321" s="113">
        <f t="shared" si="35"/>
        <v>10490</v>
      </c>
      <c r="L321" s="113">
        <f t="shared" si="36"/>
        <v>12588</v>
      </c>
      <c r="M321" s="113">
        <v>727248.33333333337</v>
      </c>
      <c r="N321">
        <v>1568</v>
      </c>
      <c r="O321" s="112">
        <f t="shared" si="37"/>
        <v>5227</v>
      </c>
      <c r="P321" s="112">
        <f t="shared" si="38"/>
        <v>6272</v>
      </c>
      <c r="Q321">
        <f t="shared" si="39"/>
        <v>0.86</v>
      </c>
    </row>
    <row r="322" spans="1:17" x14ac:dyDescent="0.25">
      <c r="A322" t="s">
        <v>304</v>
      </c>
      <c r="B322" t="s">
        <v>484</v>
      </c>
      <c r="C322" t="s">
        <v>474</v>
      </c>
      <c r="D322" s="113">
        <v>7000</v>
      </c>
      <c r="E322" s="126" t="s">
        <v>1</v>
      </c>
      <c r="F322" s="113" t="str">
        <f t="shared" ref="F322:F385" si="40">IF(E322="","",E322*1000)</f>
        <v/>
      </c>
      <c r="G322" s="114">
        <v>6</v>
      </c>
      <c r="H322" s="113">
        <f t="shared" ref="H322:H385" si="41">G322*30</f>
        <v>180</v>
      </c>
      <c r="I322" s="114">
        <v>3</v>
      </c>
      <c r="J322" s="113">
        <f t="shared" ref="J322:J385" si="42">I322*500</f>
        <v>1500</v>
      </c>
      <c r="K322" s="113">
        <f t="shared" ref="K322:K385" si="43">IF(F322="",SUM(D322+H322+J322),SUM(D322+F322+H322+J322))</f>
        <v>8680</v>
      </c>
      <c r="L322" s="113">
        <f t="shared" ref="L322:L385" si="44">K322*1.2</f>
        <v>10416</v>
      </c>
      <c r="M322" s="113">
        <v>43150</v>
      </c>
      <c r="O322" s="112">
        <f t="shared" ref="O322:O385" si="45">ROUND(P322*0.833333,0)</f>
        <v>8680</v>
      </c>
      <c r="P322" s="112">
        <f t="shared" ref="P322:P385" si="46">IF(N322="",L322,IF(B322="Ամբուլատորիա",IF(N322*4&gt;15000,15000,N322*4),IF(B322="Պոլիկլինիկա",IF(N322*4&gt;75000,75000,N322*4),IF(B322="Բժշկական կենտրոն",IF(N322*4&gt;75000,75000+80000+F322*1.2+J322*1.2,N322*4+80000+F322*1.2+J322*1.2),L322))))</f>
        <v>10416</v>
      </c>
      <c r="Q322">
        <f t="shared" ref="Q322:Q385" si="47">IF(M322="",0,ROUND(P322*100/M322,2))</f>
        <v>24.14</v>
      </c>
    </row>
    <row r="323" spans="1:17" x14ac:dyDescent="0.25">
      <c r="A323" t="s">
        <v>305</v>
      </c>
      <c r="B323" t="s">
        <v>482</v>
      </c>
      <c r="C323" t="s">
        <v>474</v>
      </c>
      <c r="D323" s="113">
        <v>5000</v>
      </c>
      <c r="E323" s="126" t="s">
        <v>1</v>
      </c>
      <c r="F323" s="113" t="str">
        <f t="shared" si="40"/>
        <v/>
      </c>
      <c r="G323" s="114">
        <v>411</v>
      </c>
      <c r="H323" s="113">
        <f t="shared" si="41"/>
        <v>12330</v>
      </c>
      <c r="I323" s="114">
        <v>4</v>
      </c>
      <c r="J323" s="113">
        <f t="shared" si="42"/>
        <v>2000</v>
      </c>
      <c r="K323" s="113">
        <f t="shared" si="43"/>
        <v>19330</v>
      </c>
      <c r="L323" s="113">
        <f t="shared" si="44"/>
        <v>23196</v>
      </c>
      <c r="M323" s="113">
        <v>2311775.9166666665</v>
      </c>
      <c r="N323">
        <v>4591</v>
      </c>
      <c r="O323" s="112">
        <f t="shared" si="45"/>
        <v>12500</v>
      </c>
      <c r="P323" s="112">
        <f t="shared" si="46"/>
        <v>15000</v>
      </c>
      <c r="Q323">
        <f t="shared" si="47"/>
        <v>0.65</v>
      </c>
    </row>
    <row r="324" spans="1:17" x14ac:dyDescent="0.25">
      <c r="A324" t="s">
        <v>306</v>
      </c>
      <c r="B324" t="s">
        <v>482</v>
      </c>
      <c r="C324" t="s">
        <v>474</v>
      </c>
      <c r="D324" s="113">
        <v>5000</v>
      </c>
      <c r="E324" s="126" t="s">
        <v>1</v>
      </c>
      <c r="F324" s="113" t="str">
        <f t="shared" si="40"/>
        <v/>
      </c>
      <c r="G324" s="114">
        <v>920</v>
      </c>
      <c r="H324" s="113">
        <f t="shared" si="41"/>
        <v>27600</v>
      </c>
      <c r="I324" s="114">
        <v>3</v>
      </c>
      <c r="J324" s="113">
        <f t="shared" si="42"/>
        <v>1500</v>
      </c>
      <c r="K324" s="113">
        <f t="shared" si="43"/>
        <v>34100</v>
      </c>
      <c r="L324" s="113">
        <f t="shared" si="44"/>
        <v>40920</v>
      </c>
      <c r="M324" s="113">
        <v>7697847.333333333</v>
      </c>
      <c r="N324">
        <v>11090</v>
      </c>
      <c r="O324" s="112">
        <f t="shared" si="45"/>
        <v>12500</v>
      </c>
      <c r="P324" s="112">
        <f t="shared" si="46"/>
        <v>15000</v>
      </c>
      <c r="Q324">
        <f t="shared" si="47"/>
        <v>0.19</v>
      </c>
    </row>
    <row r="325" spans="1:17" x14ac:dyDescent="0.25">
      <c r="A325" t="s">
        <v>307</v>
      </c>
      <c r="B325" t="s">
        <v>487</v>
      </c>
      <c r="C325" t="s">
        <v>474</v>
      </c>
      <c r="D325" s="113">
        <v>40000</v>
      </c>
      <c r="E325" s="126" t="s">
        <v>1</v>
      </c>
      <c r="F325" s="113" t="str">
        <f t="shared" si="40"/>
        <v/>
      </c>
      <c r="G325" s="114">
        <v>428</v>
      </c>
      <c r="H325" s="113">
        <f t="shared" si="41"/>
        <v>12840</v>
      </c>
      <c r="I325" s="114">
        <v>9</v>
      </c>
      <c r="J325" s="113">
        <f t="shared" si="42"/>
        <v>4500</v>
      </c>
      <c r="K325" s="113">
        <f t="shared" si="43"/>
        <v>57340</v>
      </c>
      <c r="L325" s="113">
        <f t="shared" si="44"/>
        <v>68808</v>
      </c>
      <c r="M325" s="113">
        <v>2550749.75</v>
      </c>
      <c r="N325">
        <v>4987</v>
      </c>
      <c r="O325" s="112">
        <f t="shared" si="45"/>
        <v>16623</v>
      </c>
      <c r="P325" s="112">
        <f t="shared" si="46"/>
        <v>19948</v>
      </c>
      <c r="Q325">
        <f t="shared" si="47"/>
        <v>0.78</v>
      </c>
    </row>
    <row r="326" spans="1:17" x14ac:dyDescent="0.25">
      <c r="A326" t="s">
        <v>308</v>
      </c>
      <c r="B326" t="s">
        <v>482</v>
      </c>
      <c r="C326" t="s">
        <v>474</v>
      </c>
      <c r="D326" s="113">
        <v>5000</v>
      </c>
      <c r="E326" s="126" t="s">
        <v>1</v>
      </c>
      <c r="F326" s="113" t="str">
        <f t="shared" si="40"/>
        <v/>
      </c>
      <c r="G326" s="114">
        <v>78</v>
      </c>
      <c r="H326" s="113">
        <f t="shared" si="41"/>
        <v>2340</v>
      </c>
      <c r="I326" s="114">
        <v>3</v>
      </c>
      <c r="J326" s="113">
        <f t="shared" si="42"/>
        <v>1500</v>
      </c>
      <c r="K326" s="113">
        <f t="shared" si="43"/>
        <v>8840</v>
      </c>
      <c r="L326" s="113">
        <f t="shared" si="44"/>
        <v>10608</v>
      </c>
      <c r="M326" s="113">
        <v>822696.5</v>
      </c>
      <c r="N326">
        <v>1614</v>
      </c>
      <c r="O326" s="112">
        <f t="shared" si="45"/>
        <v>5380</v>
      </c>
      <c r="P326" s="112">
        <f t="shared" si="46"/>
        <v>6456</v>
      </c>
      <c r="Q326">
        <f t="shared" si="47"/>
        <v>0.78</v>
      </c>
    </row>
    <row r="327" spans="1:17" x14ac:dyDescent="0.25">
      <c r="A327" t="s">
        <v>309</v>
      </c>
      <c r="B327" t="s">
        <v>482</v>
      </c>
      <c r="C327" t="s">
        <v>474</v>
      </c>
      <c r="D327" s="113">
        <v>5000</v>
      </c>
      <c r="E327" s="126" t="s">
        <v>1</v>
      </c>
      <c r="F327" s="113" t="str">
        <f t="shared" si="40"/>
        <v/>
      </c>
      <c r="G327" s="114">
        <v>676</v>
      </c>
      <c r="H327" s="113">
        <f t="shared" si="41"/>
        <v>20280</v>
      </c>
      <c r="I327" s="114">
        <v>5</v>
      </c>
      <c r="J327" s="113">
        <f t="shared" si="42"/>
        <v>2500</v>
      </c>
      <c r="K327" s="113">
        <f t="shared" si="43"/>
        <v>27780</v>
      </c>
      <c r="L327" s="113">
        <f t="shared" si="44"/>
        <v>33336</v>
      </c>
      <c r="M327" s="113">
        <v>1721345.75</v>
      </c>
      <c r="N327">
        <v>3741</v>
      </c>
      <c r="O327" s="112">
        <f t="shared" si="45"/>
        <v>12470</v>
      </c>
      <c r="P327" s="112">
        <f t="shared" si="46"/>
        <v>14964</v>
      </c>
      <c r="Q327">
        <f t="shared" si="47"/>
        <v>0.87</v>
      </c>
    </row>
    <row r="328" spans="1:17" x14ac:dyDescent="0.25">
      <c r="A328" t="s">
        <v>310</v>
      </c>
      <c r="B328" t="s">
        <v>482</v>
      </c>
      <c r="C328" t="s">
        <v>474</v>
      </c>
      <c r="D328" s="113">
        <v>5000</v>
      </c>
      <c r="E328" s="126" t="s">
        <v>1</v>
      </c>
      <c r="F328" s="113" t="str">
        <f t="shared" si="40"/>
        <v/>
      </c>
      <c r="G328" s="114">
        <v>155</v>
      </c>
      <c r="H328" s="113">
        <f t="shared" si="41"/>
        <v>4650</v>
      </c>
      <c r="I328" s="114">
        <v>3</v>
      </c>
      <c r="J328" s="113">
        <f t="shared" si="42"/>
        <v>1500</v>
      </c>
      <c r="K328" s="113">
        <f t="shared" si="43"/>
        <v>11150</v>
      </c>
      <c r="L328" s="113">
        <f t="shared" si="44"/>
        <v>13380</v>
      </c>
      <c r="M328" s="113">
        <v>956634.16666666663</v>
      </c>
      <c r="N328">
        <v>1884</v>
      </c>
      <c r="O328" s="112">
        <f t="shared" si="45"/>
        <v>6280</v>
      </c>
      <c r="P328" s="112">
        <f t="shared" si="46"/>
        <v>7536</v>
      </c>
      <c r="Q328">
        <f t="shared" si="47"/>
        <v>0.79</v>
      </c>
    </row>
    <row r="329" spans="1:17" x14ac:dyDescent="0.25">
      <c r="A329" t="s">
        <v>311</v>
      </c>
      <c r="B329" t="s">
        <v>482</v>
      </c>
      <c r="C329" t="s">
        <v>474</v>
      </c>
      <c r="D329" s="113">
        <v>5000</v>
      </c>
      <c r="E329" s="126" t="s">
        <v>1</v>
      </c>
      <c r="F329" s="113" t="str">
        <f t="shared" si="40"/>
        <v/>
      </c>
      <c r="G329" s="114">
        <v>304</v>
      </c>
      <c r="H329" s="113">
        <f t="shared" si="41"/>
        <v>9120</v>
      </c>
      <c r="I329" s="114">
        <v>5</v>
      </c>
      <c r="J329" s="113">
        <f t="shared" si="42"/>
        <v>2500</v>
      </c>
      <c r="K329" s="113">
        <f t="shared" si="43"/>
        <v>16620</v>
      </c>
      <c r="L329" s="113">
        <f t="shared" si="44"/>
        <v>19944</v>
      </c>
      <c r="M329" s="113">
        <v>2621537.3333333335</v>
      </c>
      <c r="N329">
        <v>6300</v>
      </c>
      <c r="O329" s="112">
        <f t="shared" si="45"/>
        <v>12500</v>
      </c>
      <c r="P329" s="112">
        <f t="shared" si="46"/>
        <v>15000</v>
      </c>
      <c r="Q329">
        <f t="shared" si="47"/>
        <v>0.56999999999999995</v>
      </c>
    </row>
    <row r="330" spans="1:17" x14ac:dyDescent="0.25">
      <c r="A330" t="s">
        <v>312</v>
      </c>
      <c r="B330" t="s">
        <v>485</v>
      </c>
      <c r="C330" t="s">
        <v>474</v>
      </c>
      <c r="D330" s="113">
        <v>130000</v>
      </c>
      <c r="E330" s="125">
        <v>136</v>
      </c>
      <c r="F330" s="113">
        <f t="shared" si="40"/>
        <v>136000</v>
      </c>
      <c r="G330" s="114">
        <v>1320</v>
      </c>
      <c r="H330" s="113">
        <f t="shared" si="41"/>
        <v>39600</v>
      </c>
      <c r="I330" s="114">
        <v>13</v>
      </c>
      <c r="J330" s="113">
        <f t="shared" si="42"/>
        <v>6500</v>
      </c>
      <c r="K330" s="113">
        <f t="shared" si="43"/>
        <v>312100</v>
      </c>
      <c r="L330" s="113">
        <f t="shared" si="44"/>
        <v>374520</v>
      </c>
      <c r="M330" s="113">
        <v>28382672.833333332</v>
      </c>
      <c r="N330">
        <v>16232</v>
      </c>
      <c r="O330" s="112">
        <f t="shared" si="45"/>
        <v>263273</v>
      </c>
      <c r="P330" s="112">
        <f t="shared" si="46"/>
        <v>315928</v>
      </c>
      <c r="Q330">
        <f t="shared" si="47"/>
        <v>1.1100000000000001</v>
      </c>
    </row>
    <row r="331" spans="1:17" x14ac:dyDescent="0.25">
      <c r="A331" t="s">
        <v>313</v>
      </c>
      <c r="B331" t="s">
        <v>485</v>
      </c>
      <c r="C331" t="s">
        <v>474</v>
      </c>
      <c r="D331" s="113">
        <v>130000</v>
      </c>
      <c r="E331" s="125">
        <v>152</v>
      </c>
      <c r="F331" s="113">
        <f t="shared" si="40"/>
        <v>152000</v>
      </c>
      <c r="G331" s="114">
        <v>1740</v>
      </c>
      <c r="H331" s="113">
        <f t="shared" si="41"/>
        <v>52200</v>
      </c>
      <c r="I331" s="114">
        <v>10</v>
      </c>
      <c r="J331" s="113">
        <f t="shared" si="42"/>
        <v>5000</v>
      </c>
      <c r="K331" s="113">
        <f t="shared" si="43"/>
        <v>339200</v>
      </c>
      <c r="L331" s="113">
        <f t="shared" si="44"/>
        <v>407040</v>
      </c>
      <c r="M331" s="113">
        <v>28877393.666666668</v>
      </c>
      <c r="N331">
        <v>21591</v>
      </c>
      <c r="O331" s="112">
        <f t="shared" si="45"/>
        <v>286167</v>
      </c>
      <c r="P331" s="112">
        <f t="shared" si="46"/>
        <v>343400</v>
      </c>
      <c r="Q331">
        <f t="shared" si="47"/>
        <v>1.19</v>
      </c>
    </row>
    <row r="332" spans="1:17" x14ac:dyDescent="0.25">
      <c r="A332" t="s">
        <v>314</v>
      </c>
      <c r="B332" t="s">
        <v>484</v>
      </c>
      <c r="C332" t="s">
        <v>474</v>
      </c>
      <c r="D332" s="113">
        <v>7000</v>
      </c>
      <c r="E332" s="126" t="s">
        <v>1</v>
      </c>
      <c r="F332" s="113" t="str">
        <f t="shared" si="40"/>
        <v/>
      </c>
      <c r="G332" s="114">
        <v>10</v>
      </c>
      <c r="H332" s="113">
        <f t="shared" si="41"/>
        <v>300</v>
      </c>
      <c r="I332" s="114">
        <v>4</v>
      </c>
      <c r="J332" s="113">
        <f t="shared" si="42"/>
        <v>2000</v>
      </c>
      <c r="K332" s="113">
        <f t="shared" si="43"/>
        <v>9300</v>
      </c>
      <c r="L332" s="113">
        <f t="shared" si="44"/>
        <v>11160</v>
      </c>
      <c r="M332" s="113">
        <v>106250</v>
      </c>
      <c r="O332" s="112">
        <f t="shared" si="45"/>
        <v>9300</v>
      </c>
      <c r="P332" s="112">
        <f t="shared" si="46"/>
        <v>11160</v>
      </c>
      <c r="Q332">
        <f t="shared" si="47"/>
        <v>10.5</v>
      </c>
    </row>
    <row r="333" spans="1:17" x14ac:dyDescent="0.25">
      <c r="A333" t="s">
        <v>315</v>
      </c>
      <c r="B333" t="s">
        <v>482</v>
      </c>
      <c r="C333" t="s">
        <v>474</v>
      </c>
      <c r="D333" s="113">
        <v>5000</v>
      </c>
      <c r="E333" s="126" t="s">
        <v>1</v>
      </c>
      <c r="F333" s="113" t="str">
        <f t="shared" si="40"/>
        <v/>
      </c>
      <c r="G333" s="114">
        <v>180</v>
      </c>
      <c r="H333" s="113">
        <f t="shared" si="41"/>
        <v>5400</v>
      </c>
      <c r="I333" s="114">
        <v>3</v>
      </c>
      <c r="J333" s="113">
        <f t="shared" si="42"/>
        <v>1500</v>
      </c>
      <c r="K333" s="113">
        <f t="shared" si="43"/>
        <v>11900</v>
      </c>
      <c r="L333" s="113">
        <f t="shared" si="44"/>
        <v>14280</v>
      </c>
      <c r="M333" s="113">
        <v>2024512.9166666667</v>
      </c>
      <c r="N333">
        <v>3287</v>
      </c>
      <c r="O333" s="112">
        <f t="shared" si="45"/>
        <v>10957</v>
      </c>
      <c r="P333" s="112">
        <f t="shared" si="46"/>
        <v>13148</v>
      </c>
      <c r="Q333">
        <f t="shared" si="47"/>
        <v>0.65</v>
      </c>
    </row>
    <row r="334" spans="1:17" x14ac:dyDescent="0.25">
      <c r="A334" t="s">
        <v>316</v>
      </c>
      <c r="B334" t="s">
        <v>486</v>
      </c>
      <c r="C334" t="s">
        <v>474</v>
      </c>
      <c r="D334" s="113">
        <v>80000</v>
      </c>
      <c r="E334" s="126" t="s">
        <v>1</v>
      </c>
      <c r="F334" s="113" t="str">
        <f t="shared" si="40"/>
        <v/>
      </c>
      <c r="G334" s="114">
        <v>0</v>
      </c>
      <c r="H334" s="113">
        <f t="shared" si="41"/>
        <v>0</v>
      </c>
      <c r="I334" s="114">
        <v>3</v>
      </c>
      <c r="J334" s="113">
        <f t="shared" si="42"/>
        <v>1500</v>
      </c>
      <c r="K334" s="113">
        <f t="shared" si="43"/>
        <v>81500</v>
      </c>
      <c r="L334" s="113">
        <f t="shared" si="44"/>
        <v>97800</v>
      </c>
      <c r="M334" s="113">
        <v>2001950.8333333333</v>
      </c>
      <c r="O334" s="112">
        <f t="shared" si="45"/>
        <v>81500</v>
      </c>
      <c r="P334" s="112">
        <f t="shared" si="46"/>
        <v>97800</v>
      </c>
      <c r="Q334">
        <f t="shared" si="47"/>
        <v>4.8899999999999997</v>
      </c>
    </row>
    <row r="335" spans="1:17" x14ac:dyDescent="0.25">
      <c r="A335" t="s">
        <v>317</v>
      </c>
      <c r="B335" t="s">
        <v>485</v>
      </c>
      <c r="C335" t="s">
        <v>474</v>
      </c>
      <c r="D335" s="113">
        <v>130000</v>
      </c>
      <c r="E335" s="125">
        <v>568</v>
      </c>
      <c r="F335" s="113">
        <f t="shared" si="40"/>
        <v>568000</v>
      </c>
      <c r="G335" s="114">
        <v>1530</v>
      </c>
      <c r="H335" s="113">
        <f t="shared" si="41"/>
        <v>45900</v>
      </c>
      <c r="I335" s="114">
        <v>12</v>
      </c>
      <c r="J335" s="113">
        <f t="shared" si="42"/>
        <v>6000</v>
      </c>
      <c r="K335" s="113">
        <f t="shared" si="43"/>
        <v>749900</v>
      </c>
      <c r="L335" s="113">
        <f t="shared" si="44"/>
        <v>899880</v>
      </c>
      <c r="M335" s="113">
        <v>83301686.083333328</v>
      </c>
      <c r="O335" s="112">
        <f t="shared" si="45"/>
        <v>749900</v>
      </c>
      <c r="P335" s="112">
        <f t="shared" si="46"/>
        <v>899880</v>
      </c>
      <c r="Q335">
        <f t="shared" si="47"/>
        <v>1.08</v>
      </c>
    </row>
    <row r="336" spans="1:17" x14ac:dyDescent="0.25">
      <c r="A336" t="s">
        <v>318</v>
      </c>
      <c r="B336" t="s">
        <v>487</v>
      </c>
      <c r="C336" t="s">
        <v>474</v>
      </c>
      <c r="D336" s="113">
        <v>40000</v>
      </c>
      <c r="E336" s="126" t="s">
        <v>1</v>
      </c>
      <c r="F336" s="113" t="str">
        <f t="shared" si="40"/>
        <v/>
      </c>
      <c r="G336" s="114">
        <v>2465</v>
      </c>
      <c r="H336" s="113">
        <f t="shared" si="41"/>
        <v>73950</v>
      </c>
      <c r="I336" s="114">
        <v>52</v>
      </c>
      <c r="J336" s="113">
        <f t="shared" si="42"/>
        <v>26000</v>
      </c>
      <c r="K336" s="113">
        <f t="shared" si="43"/>
        <v>139950</v>
      </c>
      <c r="L336" s="113">
        <f t="shared" si="44"/>
        <v>167940</v>
      </c>
      <c r="M336" s="113">
        <v>21500726.666666668</v>
      </c>
      <c r="N336">
        <v>41627</v>
      </c>
      <c r="O336" s="112">
        <f t="shared" si="45"/>
        <v>62500</v>
      </c>
      <c r="P336" s="112">
        <f t="shared" si="46"/>
        <v>75000</v>
      </c>
      <c r="Q336">
        <f t="shared" si="47"/>
        <v>0.35</v>
      </c>
    </row>
    <row r="337" spans="1:17" x14ac:dyDescent="0.25">
      <c r="A337" t="s">
        <v>319</v>
      </c>
      <c r="B337" t="s">
        <v>484</v>
      </c>
      <c r="C337" t="s">
        <v>474</v>
      </c>
      <c r="D337" s="113">
        <v>7000</v>
      </c>
      <c r="E337" s="126" t="s">
        <v>1</v>
      </c>
      <c r="F337" s="113" t="str">
        <f t="shared" si="40"/>
        <v/>
      </c>
      <c r="G337" s="114">
        <v>37</v>
      </c>
      <c r="H337" s="113">
        <f t="shared" si="41"/>
        <v>1110</v>
      </c>
      <c r="I337" s="114">
        <v>4</v>
      </c>
      <c r="J337" s="113">
        <f t="shared" si="42"/>
        <v>2000</v>
      </c>
      <c r="K337" s="113">
        <f t="shared" si="43"/>
        <v>10110</v>
      </c>
      <c r="L337" s="113">
        <f t="shared" si="44"/>
        <v>12132</v>
      </c>
      <c r="M337" s="113">
        <v>881225</v>
      </c>
      <c r="O337" s="112">
        <f t="shared" si="45"/>
        <v>10110</v>
      </c>
      <c r="P337" s="112">
        <f t="shared" si="46"/>
        <v>12132</v>
      </c>
      <c r="Q337">
        <f t="shared" si="47"/>
        <v>1.38</v>
      </c>
    </row>
    <row r="338" spans="1:17" x14ac:dyDescent="0.25">
      <c r="A338" t="s">
        <v>320</v>
      </c>
      <c r="B338" t="s">
        <v>487</v>
      </c>
      <c r="C338" t="s">
        <v>474</v>
      </c>
      <c r="D338" s="113">
        <v>40000</v>
      </c>
      <c r="E338" s="126" t="s">
        <v>1</v>
      </c>
      <c r="F338" s="113" t="str">
        <f t="shared" si="40"/>
        <v/>
      </c>
      <c r="G338" s="114">
        <v>1780</v>
      </c>
      <c r="H338" s="113">
        <f t="shared" si="41"/>
        <v>53400</v>
      </c>
      <c r="I338" s="114">
        <v>9</v>
      </c>
      <c r="J338" s="113">
        <f t="shared" si="42"/>
        <v>4500</v>
      </c>
      <c r="K338" s="113">
        <f t="shared" si="43"/>
        <v>97900</v>
      </c>
      <c r="L338" s="113">
        <f t="shared" si="44"/>
        <v>117480</v>
      </c>
      <c r="M338" s="113">
        <v>13358829.916666666</v>
      </c>
      <c r="N338">
        <v>26056</v>
      </c>
      <c r="O338" s="112">
        <f t="shared" si="45"/>
        <v>62500</v>
      </c>
      <c r="P338" s="112">
        <f t="shared" si="46"/>
        <v>75000</v>
      </c>
      <c r="Q338">
        <f t="shared" si="47"/>
        <v>0.56000000000000005</v>
      </c>
    </row>
    <row r="339" spans="1:17" x14ac:dyDescent="0.25">
      <c r="A339" t="s">
        <v>321</v>
      </c>
      <c r="B339" t="s">
        <v>487</v>
      </c>
      <c r="C339" t="s">
        <v>474</v>
      </c>
      <c r="D339" s="113">
        <v>40000</v>
      </c>
      <c r="E339" s="126" t="s">
        <v>1</v>
      </c>
      <c r="F339" s="113" t="str">
        <f t="shared" si="40"/>
        <v/>
      </c>
      <c r="G339" s="114">
        <v>1487</v>
      </c>
      <c r="H339" s="113">
        <f t="shared" si="41"/>
        <v>44610</v>
      </c>
      <c r="I339" s="114">
        <v>5</v>
      </c>
      <c r="J339" s="113">
        <f t="shared" si="42"/>
        <v>2500</v>
      </c>
      <c r="K339" s="113">
        <f t="shared" si="43"/>
        <v>87110</v>
      </c>
      <c r="L339" s="113">
        <f t="shared" si="44"/>
        <v>104532</v>
      </c>
      <c r="M339" s="113">
        <v>10336789.083333334</v>
      </c>
      <c r="N339">
        <v>20415</v>
      </c>
      <c r="O339" s="112">
        <f t="shared" si="45"/>
        <v>62500</v>
      </c>
      <c r="P339" s="112">
        <f t="shared" si="46"/>
        <v>75000</v>
      </c>
      <c r="Q339">
        <f t="shared" si="47"/>
        <v>0.73</v>
      </c>
    </row>
    <row r="340" spans="1:17" x14ac:dyDescent="0.25">
      <c r="A340" t="s">
        <v>322</v>
      </c>
      <c r="B340" t="s">
        <v>486</v>
      </c>
      <c r="C340" t="s">
        <v>474</v>
      </c>
      <c r="D340" s="113">
        <v>80000</v>
      </c>
      <c r="E340" s="125">
        <v>75</v>
      </c>
      <c r="F340" s="113">
        <f t="shared" si="40"/>
        <v>75000</v>
      </c>
      <c r="G340" s="114">
        <v>0</v>
      </c>
      <c r="H340" s="113">
        <f t="shared" si="41"/>
        <v>0</v>
      </c>
      <c r="I340" s="114">
        <v>3</v>
      </c>
      <c r="J340" s="113">
        <f t="shared" si="42"/>
        <v>1500</v>
      </c>
      <c r="K340" s="113">
        <f t="shared" si="43"/>
        <v>156500</v>
      </c>
      <c r="L340" s="113">
        <f t="shared" si="44"/>
        <v>187800</v>
      </c>
      <c r="M340" s="113">
        <v>10134548.333333334</v>
      </c>
      <c r="O340" s="112">
        <f t="shared" si="45"/>
        <v>156500</v>
      </c>
      <c r="P340" s="112">
        <f t="shared" si="46"/>
        <v>187800</v>
      </c>
      <c r="Q340">
        <f t="shared" si="47"/>
        <v>1.85</v>
      </c>
    </row>
    <row r="341" spans="1:17" x14ac:dyDescent="0.25">
      <c r="A341" t="s">
        <v>323</v>
      </c>
      <c r="B341" t="s">
        <v>484</v>
      </c>
      <c r="C341" t="s">
        <v>474</v>
      </c>
      <c r="D341" s="113">
        <v>7000</v>
      </c>
      <c r="E341" s="126" t="s">
        <v>1</v>
      </c>
      <c r="F341" s="113" t="str">
        <f t="shared" si="40"/>
        <v/>
      </c>
      <c r="G341" s="114">
        <v>86</v>
      </c>
      <c r="H341" s="113">
        <f t="shared" si="41"/>
        <v>2580</v>
      </c>
      <c r="I341" s="114">
        <v>3</v>
      </c>
      <c r="J341" s="113">
        <f t="shared" si="42"/>
        <v>1500</v>
      </c>
      <c r="K341" s="113">
        <f t="shared" si="43"/>
        <v>11080</v>
      </c>
      <c r="L341" s="113">
        <f t="shared" si="44"/>
        <v>13296</v>
      </c>
      <c r="M341" s="113">
        <v>1020958.3333333334</v>
      </c>
      <c r="O341" s="112">
        <f t="shared" si="45"/>
        <v>11080</v>
      </c>
      <c r="P341" s="112">
        <f t="shared" si="46"/>
        <v>13296</v>
      </c>
      <c r="Q341">
        <f t="shared" si="47"/>
        <v>1.3</v>
      </c>
    </row>
    <row r="342" spans="1:17" x14ac:dyDescent="0.25">
      <c r="A342" t="s">
        <v>324</v>
      </c>
      <c r="B342" t="s">
        <v>482</v>
      </c>
      <c r="C342" t="s">
        <v>474</v>
      </c>
      <c r="D342" s="113">
        <v>5000</v>
      </c>
      <c r="E342" s="126" t="s">
        <v>1</v>
      </c>
      <c r="F342" s="113" t="str">
        <f t="shared" si="40"/>
        <v/>
      </c>
      <c r="G342" s="114">
        <v>417</v>
      </c>
      <c r="H342" s="113">
        <f t="shared" si="41"/>
        <v>12510</v>
      </c>
      <c r="I342" s="114">
        <v>6</v>
      </c>
      <c r="J342" s="113">
        <f t="shared" si="42"/>
        <v>3000</v>
      </c>
      <c r="K342" s="113">
        <f t="shared" si="43"/>
        <v>20510</v>
      </c>
      <c r="L342" s="113">
        <f t="shared" si="44"/>
        <v>24612</v>
      </c>
      <c r="M342" s="113">
        <v>1817625.0833333333</v>
      </c>
      <c r="N342">
        <v>3897</v>
      </c>
      <c r="O342" s="112">
        <f t="shared" si="45"/>
        <v>12500</v>
      </c>
      <c r="P342" s="112">
        <f t="shared" si="46"/>
        <v>15000</v>
      </c>
      <c r="Q342">
        <f t="shared" si="47"/>
        <v>0.83</v>
      </c>
    </row>
    <row r="343" spans="1:17" x14ac:dyDescent="0.25">
      <c r="A343" t="s">
        <v>325</v>
      </c>
      <c r="B343" t="s">
        <v>485</v>
      </c>
      <c r="C343" t="s">
        <v>474</v>
      </c>
      <c r="D343" s="113">
        <v>130000</v>
      </c>
      <c r="E343" s="125">
        <v>81</v>
      </c>
      <c r="F343" s="113">
        <f t="shared" si="40"/>
        <v>81000</v>
      </c>
      <c r="G343" s="114">
        <v>1577</v>
      </c>
      <c r="H343" s="113">
        <f t="shared" si="41"/>
        <v>47310</v>
      </c>
      <c r="I343" s="114">
        <v>21</v>
      </c>
      <c r="J343" s="113">
        <f t="shared" si="42"/>
        <v>10500</v>
      </c>
      <c r="K343" s="113">
        <f t="shared" si="43"/>
        <v>268810</v>
      </c>
      <c r="L343" s="113">
        <f t="shared" si="44"/>
        <v>322572</v>
      </c>
      <c r="M343" s="113">
        <v>21047331.666666668</v>
      </c>
      <c r="N343">
        <v>18182</v>
      </c>
      <c r="O343" s="112">
        <f t="shared" si="45"/>
        <v>218773</v>
      </c>
      <c r="P343" s="112">
        <f t="shared" si="46"/>
        <v>262528</v>
      </c>
      <c r="Q343">
        <f t="shared" si="47"/>
        <v>1.25</v>
      </c>
    </row>
    <row r="344" spans="1:17" x14ac:dyDescent="0.25">
      <c r="A344" t="s">
        <v>326</v>
      </c>
      <c r="B344" t="s">
        <v>482</v>
      </c>
      <c r="C344" t="s">
        <v>474</v>
      </c>
      <c r="D344" s="113">
        <v>5000</v>
      </c>
      <c r="E344" s="126" t="s">
        <v>1</v>
      </c>
      <c r="F344" s="113" t="str">
        <f t="shared" si="40"/>
        <v/>
      </c>
      <c r="G344" s="114">
        <v>728</v>
      </c>
      <c r="H344" s="113">
        <f t="shared" si="41"/>
        <v>21840</v>
      </c>
      <c r="I344" s="114">
        <v>3</v>
      </c>
      <c r="J344" s="113">
        <f t="shared" si="42"/>
        <v>1500</v>
      </c>
      <c r="K344" s="113">
        <f t="shared" si="43"/>
        <v>28340</v>
      </c>
      <c r="L344" s="113">
        <f t="shared" si="44"/>
        <v>34008</v>
      </c>
      <c r="M344" s="113">
        <v>2626380.6666666665</v>
      </c>
      <c r="N344">
        <v>5260</v>
      </c>
      <c r="O344" s="112">
        <f t="shared" si="45"/>
        <v>12500</v>
      </c>
      <c r="P344" s="112">
        <f t="shared" si="46"/>
        <v>15000</v>
      </c>
      <c r="Q344">
        <f t="shared" si="47"/>
        <v>0.56999999999999995</v>
      </c>
    </row>
    <row r="345" spans="1:17" x14ac:dyDescent="0.25">
      <c r="A345" t="s">
        <v>327</v>
      </c>
      <c r="B345" t="s">
        <v>486</v>
      </c>
      <c r="C345" t="s">
        <v>475</v>
      </c>
      <c r="D345" s="113">
        <v>80000</v>
      </c>
      <c r="E345" s="125">
        <v>100</v>
      </c>
      <c r="F345" s="113">
        <f t="shared" si="40"/>
        <v>100000</v>
      </c>
      <c r="G345" s="114">
        <v>736</v>
      </c>
      <c r="H345" s="113">
        <f t="shared" si="41"/>
        <v>22080</v>
      </c>
      <c r="I345" s="114">
        <v>8</v>
      </c>
      <c r="J345" s="113">
        <f t="shared" si="42"/>
        <v>4000</v>
      </c>
      <c r="K345" s="113">
        <f t="shared" si="43"/>
        <v>206080</v>
      </c>
      <c r="L345" s="113">
        <f t="shared" si="44"/>
        <v>247296</v>
      </c>
      <c r="M345" s="113">
        <v>16166875.5</v>
      </c>
      <c r="O345" s="112">
        <f t="shared" si="45"/>
        <v>206080</v>
      </c>
      <c r="P345" s="112">
        <f t="shared" si="46"/>
        <v>247296</v>
      </c>
      <c r="Q345">
        <f t="shared" si="47"/>
        <v>1.53</v>
      </c>
    </row>
    <row r="346" spans="1:17" x14ac:dyDescent="0.25">
      <c r="A346" t="s">
        <v>328</v>
      </c>
      <c r="B346" t="s">
        <v>482</v>
      </c>
      <c r="C346" t="s">
        <v>475</v>
      </c>
      <c r="D346" s="113">
        <v>5000</v>
      </c>
      <c r="E346" s="126" t="s">
        <v>1</v>
      </c>
      <c r="F346" s="113" t="str">
        <f t="shared" si="40"/>
        <v/>
      </c>
      <c r="G346" s="114">
        <v>169</v>
      </c>
      <c r="H346" s="113">
        <f t="shared" si="41"/>
        <v>5070</v>
      </c>
      <c r="I346" s="114">
        <v>3</v>
      </c>
      <c r="J346" s="113">
        <f t="shared" si="42"/>
        <v>1500</v>
      </c>
      <c r="K346" s="113">
        <f t="shared" si="43"/>
        <v>11570</v>
      </c>
      <c r="L346" s="113">
        <f t="shared" si="44"/>
        <v>13884</v>
      </c>
      <c r="M346" s="113">
        <v>827251.91666666663</v>
      </c>
      <c r="N346">
        <v>1521</v>
      </c>
      <c r="O346" s="112">
        <f t="shared" si="45"/>
        <v>5070</v>
      </c>
      <c r="P346" s="112">
        <f t="shared" si="46"/>
        <v>6084</v>
      </c>
      <c r="Q346">
        <f t="shared" si="47"/>
        <v>0.74</v>
      </c>
    </row>
    <row r="347" spans="1:17" x14ac:dyDescent="0.25">
      <c r="A347" t="s">
        <v>329</v>
      </c>
      <c r="B347" t="s">
        <v>482</v>
      </c>
      <c r="C347" t="s">
        <v>475</v>
      </c>
      <c r="D347" s="113">
        <v>5000</v>
      </c>
      <c r="E347" s="126" t="s">
        <v>1</v>
      </c>
      <c r="F347" s="113" t="str">
        <f t="shared" si="40"/>
        <v/>
      </c>
      <c r="G347" s="114">
        <v>328</v>
      </c>
      <c r="H347" s="113">
        <f t="shared" si="41"/>
        <v>9840</v>
      </c>
      <c r="I347" s="114">
        <v>5</v>
      </c>
      <c r="J347" s="113">
        <f t="shared" si="42"/>
        <v>2500</v>
      </c>
      <c r="K347" s="113">
        <f t="shared" si="43"/>
        <v>17340</v>
      </c>
      <c r="L347" s="113">
        <f t="shared" si="44"/>
        <v>20808</v>
      </c>
      <c r="M347" s="113">
        <v>865189.08333333337</v>
      </c>
      <c r="N347">
        <v>1812</v>
      </c>
      <c r="O347" s="112">
        <f t="shared" si="45"/>
        <v>6040</v>
      </c>
      <c r="P347" s="112">
        <f t="shared" si="46"/>
        <v>7248</v>
      </c>
      <c r="Q347">
        <f t="shared" si="47"/>
        <v>0.84</v>
      </c>
    </row>
    <row r="348" spans="1:17" x14ac:dyDescent="0.25">
      <c r="A348" t="s">
        <v>330</v>
      </c>
      <c r="B348" t="s">
        <v>482</v>
      </c>
      <c r="C348" t="s">
        <v>475</v>
      </c>
      <c r="D348" s="113">
        <v>5000</v>
      </c>
      <c r="E348" s="126" t="s">
        <v>1</v>
      </c>
      <c r="F348" s="113" t="str">
        <f t="shared" si="40"/>
        <v/>
      </c>
      <c r="G348" s="114">
        <v>355</v>
      </c>
      <c r="H348" s="113">
        <f t="shared" si="41"/>
        <v>10650</v>
      </c>
      <c r="I348" s="114">
        <v>3</v>
      </c>
      <c r="J348" s="113">
        <f t="shared" si="42"/>
        <v>1500</v>
      </c>
      <c r="K348" s="113">
        <f t="shared" si="43"/>
        <v>17150</v>
      </c>
      <c r="L348" s="113">
        <f t="shared" si="44"/>
        <v>20580</v>
      </c>
      <c r="M348" s="113">
        <v>2086933.5</v>
      </c>
      <c r="N348">
        <v>4895</v>
      </c>
      <c r="O348" s="112">
        <f t="shared" si="45"/>
        <v>12500</v>
      </c>
      <c r="P348" s="112">
        <f t="shared" si="46"/>
        <v>15000</v>
      </c>
      <c r="Q348">
        <f t="shared" si="47"/>
        <v>0.72</v>
      </c>
    </row>
    <row r="349" spans="1:17" x14ac:dyDescent="0.25">
      <c r="A349" t="s">
        <v>331</v>
      </c>
      <c r="B349" t="s">
        <v>482</v>
      </c>
      <c r="C349" t="s">
        <v>475</v>
      </c>
      <c r="D349" s="113">
        <v>5000</v>
      </c>
      <c r="E349" s="126" t="s">
        <v>1</v>
      </c>
      <c r="F349" s="113" t="str">
        <f t="shared" si="40"/>
        <v/>
      </c>
      <c r="G349" s="114">
        <v>128</v>
      </c>
      <c r="H349" s="113">
        <f t="shared" si="41"/>
        <v>3840</v>
      </c>
      <c r="I349" s="114">
        <v>3</v>
      </c>
      <c r="J349" s="113">
        <f t="shared" si="42"/>
        <v>1500</v>
      </c>
      <c r="K349" s="113">
        <f t="shared" si="43"/>
        <v>10340</v>
      </c>
      <c r="L349" s="113">
        <f t="shared" si="44"/>
        <v>12408</v>
      </c>
      <c r="M349" s="113">
        <v>692736.75</v>
      </c>
      <c r="N349">
        <v>1136</v>
      </c>
      <c r="O349" s="112">
        <f t="shared" si="45"/>
        <v>3787</v>
      </c>
      <c r="P349" s="112">
        <f t="shared" si="46"/>
        <v>4544</v>
      </c>
      <c r="Q349">
        <f t="shared" si="47"/>
        <v>0.66</v>
      </c>
    </row>
    <row r="350" spans="1:17" x14ac:dyDescent="0.25">
      <c r="A350" t="s">
        <v>332</v>
      </c>
      <c r="B350" t="s">
        <v>482</v>
      </c>
      <c r="C350" t="s">
        <v>475</v>
      </c>
      <c r="D350" s="113">
        <v>5000</v>
      </c>
      <c r="E350" s="126" t="s">
        <v>1</v>
      </c>
      <c r="F350" s="113" t="str">
        <f t="shared" si="40"/>
        <v/>
      </c>
      <c r="G350" s="114">
        <v>348</v>
      </c>
      <c r="H350" s="113">
        <f t="shared" si="41"/>
        <v>10440</v>
      </c>
      <c r="I350" s="114">
        <v>4</v>
      </c>
      <c r="J350" s="113">
        <f t="shared" si="42"/>
        <v>2000</v>
      </c>
      <c r="K350" s="113">
        <f t="shared" si="43"/>
        <v>17440</v>
      </c>
      <c r="L350" s="113">
        <f t="shared" si="44"/>
        <v>20928</v>
      </c>
      <c r="M350" s="113">
        <v>1801947.5833333333</v>
      </c>
      <c r="N350">
        <v>3904</v>
      </c>
      <c r="O350" s="112">
        <f t="shared" si="45"/>
        <v>12500</v>
      </c>
      <c r="P350" s="112">
        <f t="shared" si="46"/>
        <v>15000</v>
      </c>
      <c r="Q350">
        <f t="shared" si="47"/>
        <v>0.83</v>
      </c>
    </row>
    <row r="351" spans="1:17" x14ac:dyDescent="0.25">
      <c r="A351" t="s">
        <v>333</v>
      </c>
      <c r="B351" t="s">
        <v>482</v>
      </c>
      <c r="C351" t="s">
        <v>475</v>
      </c>
      <c r="D351" s="113">
        <v>5000</v>
      </c>
      <c r="E351" s="126" t="s">
        <v>1</v>
      </c>
      <c r="F351" s="113" t="str">
        <f t="shared" si="40"/>
        <v/>
      </c>
      <c r="G351" s="114">
        <v>260</v>
      </c>
      <c r="H351" s="113">
        <f t="shared" si="41"/>
        <v>7800</v>
      </c>
      <c r="I351" s="114">
        <v>3</v>
      </c>
      <c r="J351" s="113">
        <f t="shared" si="42"/>
        <v>1500</v>
      </c>
      <c r="K351" s="113">
        <f t="shared" si="43"/>
        <v>14300</v>
      </c>
      <c r="L351" s="113">
        <f t="shared" si="44"/>
        <v>17160</v>
      </c>
      <c r="M351" s="113">
        <v>1964582.4166666667</v>
      </c>
      <c r="N351">
        <v>3006</v>
      </c>
      <c r="O351" s="112">
        <f t="shared" si="45"/>
        <v>10020</v>
      </c>
      <c r="P351" s="112">
        <f t="shared" si="46"/>
        <v>12024</v>
      </c>
      <c r="Q351">
        <f t="shared" si="47"/>
        <v>0.61</v>
      </c>
    </row>
    <row r="352" spans="1:17" x14ac:dyDescent="0.25">
      <c r="A352" t="s">
        <v>334</v>
      </c>
      <c r="B352" t="s">
        <v>482</v>
      </c>
      <c r="C352" t="s">
        <v>475</v>
      </c>
      <c r="D352" s="113">
        <v>5000</v>
      </c>
      <c r="E352" s="126" t="s">
        <v>1</v>
      </c>
      <c r="F352" s="113" t="str">
        <f t="shared" si="40"/>
        <v/>
      </c>
      <c r="G352" s="114">
        <v>183</v>
      </c>
      <c r="H352" s="113">
        <f t="shared" si="41"/>
        <v>5490</v>
      </c>
      <c r="I352" s="114">
        <v>3</v>
      </c>
      <c r="J352" s="113">
        <f t="shared" si="42"/>
        <v>1500</v>
      </c>
      <c r="K352" s="113">
        <f t="shared" si="43"/>
        <v>11990</v>
      </c>
      <c r="L352" s="113">
        <f t="shared" si="44"/>
        <v>14388</v>
      </c>
      <c r="M352" s="113">
        <v>1024059.3333333334</v>
      </c>
      <c r="N352">
        <v>2351</v>
      </c>
      <c r="O352" s="112">
        <f t="shared" si="45"/>
        <v>7837</v>
      </c>
      <c r="P352" s="112">
        <f t="shared" si="46"/>
        <v>9404</v>
      </c>
      <c r="Q352">
        <f t="shared" si="47"/>
        <v>0.92</v>
      </c>
    </row>
    <row r="353" spans="1:17" x14ac:dyDescent="0.25">
      <c r="A353" t="s">
        <v>335</v>
      </c>
      <c r="B353" t="s">
        <v>482</v>
      </c>
      <c r="C353" t="s">
        <v>475</v>
      </c>
      <c r="D353" s="113">
        <v>5000</v>
      </c>
      <c r="E353" s="126" t="s">
        <v>1</v>
      </c>
      <c r="F353" s="113" t="str">
        <f t="shared" si="40"/>
        <v/>
      </c>
      <c r="G353" s="114">
        <v>118</v>
      </c>
      <c r="H353" s="113">
        <f t="shared" si="41"/>
        <v>3540</v>
      </c>
      <c r="I353" s="114">
        <v>4</v>
      </c>
      <c r="J353" s="113">
        <f t="shared" si="42"/>
        <v>2000</v>
      </c>
      <c r="K353" s="113">
        <f t="shared" si="43"/>
        <v>10540</v>
      </c>
      <c r="L353" s="113">
        <f t="shared" si="44"/>
        <v>12648</v>
      </c>
      <c r="M353" s="113">
        <v>929338.75</v>
      </c>
      <c r="N353">
        <v>2020</v>
      </c>
      <c r="O353" s="112">
        <f t="shared" si="45"/>
        <v>6733</v>
      </c>
      <c r="P353" s="112">
        <f t="shared" si="46"/>
        <v>8080</v>
      </c>
      <c r="Q353">
        <f t="shared" si="47"/>
        <v>0.87</v>
      </c>
    </row>
    <row r="354" spans="1:17" x14ac:dyDescent="0.25">
      <c r="A354" t="s">
        <v>336</v>
      </c>
      <c r="B354" t="s">
        <v>482</v>
      </c>
      <c r="C354" t="s">
        <v>475</v>
      </c>
      <c r="D354" s="113">
        <v>5000</v>
      </c>
      <c r="E354" s="126" t="s">
        <v>1</v>
      </c>
      <c r="F354" s="113" t="str">
        <f t="shared" si="40"/>
        <v/>
      </c>
      <c r="G354" s="114">
        <v>387</v>
      </c>
      <c r="H354" s="113">
        <f t="shared" si="41"/>
        <v>11610</v>
      </c>
      <c r="I354" s="114">
        <v>5</v>
      </c>
      <c r="J354" s="113">
        <f t="shared" si="42"/>
        <v>2500</v>
      </c>
      <c r="K354" s="113">
        <f t="shared" si="43"/>
        <v>19110</v>
      </c>
      <c r="L354" s="113">
        <f t="shared" si="44"/>
        <v>22932</v>
      </c>
      <c r="M354" s="113">
        <v>1737798.9166666667</v>
      </c>
      <c r="N354">
        <v>3487</v>
      </c>
      <c r="O354" s="112">
        <f t="shared" si="45"/>
        <v>11623</v>
      </c>
      <c r="P354" s="112">
        <f t="shared" si="46"/>
        <v>13948</v>
      </c>
      <c r="Q354">
        <f t="shared" si="47"/>
        <v>0.8</v>
      </c>
    </row>
    <row r="355" spans="1:17" x14ac:dyDescent="0.25">
      <c r="A355" t="s">
        <v>337</v>
      </c>
      <c r="B355" t="s">
        <v>487</v>
      </c>
      <c r="C355" t="s">
        <v>475</v>
      </c>
      <c r="D355" s="113">
        <v>40000</v>
      </c>
      <c r="E355" s="126" t="s">
        <v>1</v>
      </c>
      <c r="F355" s="113" t="str">
        <f t="shared" si="40"/>
        <v/>
      </c>
      <c r="G355" s="114">
        <v>1152</v>
      </c>
      <c r="H355" s="113">
        <f t="shared" si="41"/>
        <v>34560</v>
      </c>
      <c r="I355" s="114">
        <v>7</v>
      </c>
      <c r="J355" s="113">
        <f t="shared" si="42"/>
        <v>3500</v>
      </c>
      <c r="K355" s="113">
        <f t="shared" si="43"/>
        <v>78060</v>
      </c>
      <c r="L355" s="113">
        <f t="shared" si="44"/>
        <v>93672</v>
      </c>
      <c r="M355" s="113">
        <v>5313425</v>
      </c>
      <c r="N355">
        <v>8510</v>
      </c>
      <c r="O355" s="112">
        <f t="shared" si="45"/>
        <v>28367</v>
      </c>
      <c r="P355" s="112">
        <f t="shared" si="46"/>
        <v>34040</v>
      </c>
      <c r="Q355">
        <f t="shared" si="47"/>
        <v>0.64</v>
      </c>
    </row>
    <row r="356" spans="1:17" x14ac:dyDescent="0.25">
      <c r="A356" t="s">
        <v>338</v>
      </c>
      <c r="B356" t="s">
        <v>482</v>
      </c>
      <c r="C356" t="s">
        <v>475</v>
      </c>
      <c r="D356" s="113">
        <v>5000</v>
      </c>
      <c r="E356" s="126" t="s">
        <v>1</v>
      </c>
      <c r="F356" s="113" t="str">
        <f t="shared" si="40"/>
        <v/>
      </c>
      <c r="G356" s="114">
        <v>41</v>
      </c>
      <c r="H356" s="113">
        <f t="shared" si="41"/>
        <v>1230</v>
      </c>
      <c r="I356" s="114">
        <v>4</v>
      </c>
      <c r="J356" s="113">
        <f t="shared" si="42"/>
        <v>2000</v>
      </c>
      <c r="K356" s="113">
        <f t="shared" si="43"/>
        <v>8230</v>
      </c>
      <c r="L356" s="113">
        <f t="shared" si="44"/>
        <v>9876</v>
      </c>
      <c r="M356" s="113">
        <v>756226.66666666663</v>
      </c>
      <c r="N356">
        <v>1511</v>
      </c>
      <c r="O356" s="112">
        <f t="shared" si="45"/>
        <v>5037</v>
      </c>
      <c r="P356" s="112">
        <f t="shared" si="46"/>
        <v>6044</v>
      </c>
      <c r="Q356">
        <f t="shared" si="47"/>
        <v>0.8</v>
      </c>
    </row>
    <row r="357" spans="1:17" x14ac:dyDescent="0.25">
      <c r="A357" t="s">
        <v>339</v>
      </c>
      <c r="B357" t="s">
        <v>482</v>
      </c>
      <c r="C357" t="s">
        <v>475</v>
      </c>
      <c r="D357" s="113">
        <v>5000</v>
      </c>
      <c r="E357" s="126" t="s">
        <v>1</v>
      </c>
      <c r="F357" s="113" t="str">
        <f t="shared" si="40"/>
        <v/>
      </c>
      <c r="G357" s="114">
        <v>153</v>
      </c>
      <c r="H357" s="113">
        <f t="shared" si="41"/>
        <v>4590</v>
      </c>
      <c r="I357" s="114">
        <v>3</v>
      </c>
      <c r="J357" s="113">
        <f t="shared" si="42"/>
        <v>1500</v>
      </c>
      <c r="K357" s="113">
        <f t="shared" si="43"/>
        <v>11090</v>
      </c>
      <c r="L357" s="113">
        <f t="shared" si="44"/>
        <v>13308</v>
      </c>
      <c r="M357" s="113">
        <v>998114.08333333337</v>
      </c>
      <c r="N357">
        <v>2225</v>
      </c>
      <c r="O357" s="112">
        <f t="shared" si="45"/>
        <v>7417</v>
      </c>
      <c r="P357" s="112">
        <f t="shared" si="46"/>
        <v>8900</v>
      </c>
      <c r="Q357">
        <f t="shared" si="47"/>
        <v>0.89</v>
      </c>
    </row>
    <row r="358" spans="1:17" x14ac:dyDescent="0.25">
      <c r="A358" t="s">
        <v>518</v>
      </c>
      <c r="B358" t="s">
        <v>483</v>
      </c>
      <c r="C358" t="s">
        <v>475</v>
      </c>
      <c r="D358" s="113">
        <v>50000</v>
      </c>
      <c r="E358" s="126" t="s">
        <v>1</v>
      </c>
      <c r="F358" s="113" t="str">
        <f t="shared" si="40"/>
        <v/>
      </c>
      <c r="G358" s="114">
        <v>91</v>
      </c>
      <c r="H358" s="113">
        <f t="shared" si="41"/>
        <v>2730</v>
      </c>
      <c r="I358" s="114">
        <v>4</v>
      </c>
      <c r="J358" s="113">
        <f t="shared" si="42"/>
        <v>2000</v>
      </c>
      <c r="K358" s="113">
        <f t="shared" si="43"/>
        <v>54730</v>
      </c>
      <c r="L358" s="113">
        <f t="shared" si="44"/>
        <v>65676</v>
      </c>
      <c r="M358" s="113"/>
      <c r="O358" s="112">
        <f t="shared" si="45"/>
        <v>54730</v>
      </c>
      <c r="P358" s="112">
        <f t="shared" si="46"/>
        <v>65676</v>
      </c>
      <c r="Q358">
        <f t="shared" si="47"/>
        <v>0</v>
      </c>
    </row>
    <row r="359" spans="1:17" x14ac:dyDescent="0.25">
      <c r="A359" t="s">
        <v>340</v>
      </c>
      <c r="B359" t="s">
        <v>482</v>
      </c>
      <c r="C359" t="s">
        <v>475</v>
      </c>
      <c r="D359" s="113">
        <v>5000</v>
      </c>
      <c r="E359" s="126" t="s">
        <v>1</v>
      </c>
      <c r="F359" s="113" t="str">
        <f t="shared" si="40"/>
        <v/>
      </c>
      <c r="G359" s="114">
        <v>498</v>
      </c>
      <c r="H359" s="113">
        <f t="shared" si="41"/>
        <v>14940</v>
      </c>
      <c r="I359" s="114">
        <v>3</v>
      </c>
      <c r="J359" s="113">
        <f t="shared" si="42"/>
        <v>1500</v>
      </c>
      <c r="K359" s="113">
        <f t="shared" si="43"/>
        <v>21440</v>
      </c>
      <c r="L359" s="113">
        <f t="shared" si="44"/>
        <v>25728</v>
      </c>
      <c r="M359" s="113">
        <v>2652377.1666666665</v>
      </c>
      <c r="N359">
        <v>5671</v>
      </c>
      <c r="O359" s="112">
        <f t="shared" si="45"/>
        <v>12500</v>
      </c>
      <c r="P359" s="112">
        <f t="shared" si="46"/>
        <v>15000</v>
      </c>
      <c r="Q359">
        <f t="shared" si="47"/>
        <v>0.56999999999999995</v>
      </c>
    </row>
    <row r="360" spans="1:17" x14ac:dyDescent="0.25">
      <c r="A360" t="s">
        <v>341</v>
      </c>
      <c r="B360" t="s">
        <v>482</v>
      </c>
      <c r="C360" t="s">
        <v>475</v>
      </c>
      <c r="D360" s="113">
        <v>5000</v>
      </c>
      <c r="E360" s="126" t="s">
        <v>1</v>
      </c>
      <c r="F360" s="113" t="str">
        <f t="shared" si="40"/>
        <v/>
      </c>
      <c r="G360" s="114">
        <v>61</v>
      </c>
      <c r="H360" s="113">
        <f t="shared" si="41"/>
        <v>1830</v>
      </c>
      <c r="I360" s="114">
        <v>4</v>
      </c>
      <c r="J360" s="113">
        <f t="shared" si="42"/>
        <v>2000</v>
      </c>
      <c r="K360" s="113">
        <f t="shared" si="43"/>
        <v>8830</v>
      </c>
      <c r="L360" s="113">
        <f t="shared" si="44"/>
        <v>10596</v>
      </c>
      <c r="M360" s="113">
        <v>811001.41666666663</v>
      </c>
      <c r="N360">
        <v>1512</v>
      </c>
      <c r="O360" s="112">
        <f t="shared" si="45"/>
        <v>5040</v>
      </c>
      <c r="P360" s="112">
        <f t="shared" si="46"/>
        <v>6048</v>
      </c>
      <c r="Q360">
        <f t="shared" si="47"/>
        <v>0.75</v>
      </c>
    </row>
    <row r="361" spans="1:17" x14ac:dyDescent="0.25">
      <c r="A361" t="s">
        <v>342</v>
      </c>
      <c r="B361" t="s">
        <v>482</v>
      </c>
      <c r="C361" t="s">
        <v>475</v>
      </c>
      <c r="D361" s="113">
        <v>5000</v>
      </c>
      <c r="E361" s="126" t="s">
        <v>1</v>
      </c>
      <c r="F361" s="113" t="str">
        <f t="shared" si="40"/>
        <v/>
      </c>
      <c r="G361" s="114">
        <v>582</v>
      </c>
      <c r="H361" s="113">
        <f t="shared" si="41"/>
        <v>17460</v>
      </c>
      <c r="I361" s="114">
        <v>3</v>
      </c>
      <c r="J361" s="113">
        <f t="shared" si="42"/>
        <v>1500</v>
      </c>
      <c r="K361" s="113">
        <f t="shared" si="43"/>
        <v>23960</v>
      </c>
      <c r="L361" s="113">
        <f t="shared" si="44"/>
        <v>28752</v>
      </c>
      <c r="M361" s="113">
        <v>2152992.25</v>
      </c>
      <c r="N361">
        <v>4996</v>
      </c>
      <c r="O361" s="112">
        <f t="shared" si="45"/>
        <v>12500</v>
      </c>
      <c r="P361" s="112">
        <f t="shared" si="46"/>
        <v>15000</v>
      </c>
      <c r="Q361">
        <f t="shared" si="47"/>
        <v>0.7</v>
      </c>
    </row>
    <row r="362" spans="1:17" x14ac:dyDescent="0.25">
      <c r="A362" t="s">
        <v>343</v>
      </c>
      <c r="B362" t="s">
        <v>484</v>
      </c>
      <c r="C362" t="s">
        <v>475</v>
      </c>
      <c r="D362" s="113">
        <v>7000</v>
      </c>
      <c r="E362" s="126" t="s">
        <v>1</v>
      </c>
      <c r="F362" s="113" t="str">
        <f t="shared" si="40"/>
        <v/>
      </c>
      <c r="G362" s="114">
        <v>3</v>
      </c>
      <c r="H362" s="113">
        <f t="shared" si="41"/>
        <v>90</v>
      </c>
      <c r="I362" s="114">
        <v>3</v>
      </c>
      <c r="J362" s="113">
        <f t="shared" si="42"/>
        <v>1500</v>
      </c>
      <c r="K362" s="113">
        <f t="shared" si="43"/>
        <v>8590</v>
      </c>
      <c r="L362" s="113">
        <f t="shared" si="44"/>
        <v>10308</v>
      </c>
      <c r="M362" s="113">
        <v>175050</v>
      </c>
      <c r="O362" s="112">
        <f t="shared" si="45"/>
        <v>8590</v>
      </c>
      <c r="P362" s="112">
        <f t="shared" si="46"/>
        <v>10308</v>
      </c>
      <c r="Q362">
        <f t="shared" si="47"/>
        <v>5.89</v>
      </c>
    </row>
    <row r="363" spans="1:17" x14ac:dyDescent="0.25">
      <c r="A363" t="s">
        <v>344</v>
      </c>
      <c r="B363" t="s">
        <v>482</v>
      </c>
      <c r="C363" t="s">
        <v>475</v>
      </c>
      <c r="D363" s="113">
        <v>5000</v>
      </c>
      <c r="E363" s="126" t="s">
        <v>1</v>
      </c>
      <c r="F363" s="113" t="str">
        <f t="shared" si="40"/>
        <v/>
      </c>
      <c r="G363" s="114">
        <v>284</v>
      </c>
      <c r="H363" s="113">
        <f t="shared" si="41"/>
        <v>8520</v>
      </c>
      <c r="I363" s="114">
        <v>4</v>
      </c>
      <c r="J363" s="113">
        <f t="shared" si="42"/>
        <v>2000</v>
      </c>
      <c r="K363" s="113">
        <f t="shared" si="43"/>
        <v>15520</v>
      </c>
      <c r="L363" s="113">
        <f t="shared" si="44"/>
        <v>18624</v>
      </c>
      <c r="M363" s="113">
        <v>1148321.8333333333</v>
      </c>
      <c r="N363">
        <v>2605</v>
      </c>
      <c r="O363" s="112">
        <f t="shared" si="45"/>
        <v>8683</v>
      </c>
      <c r="P363" s="112">
        <f t="shared" si="46"/>
        <v>10420</v>
      </c>
      <c r="Q363">
        <f t="shared" si="47"/>
        <v>0.91</v>
      </c>
    </row>
    <row r="364" spans="1:17" x14ac:dyDescent="0.25">
      <c r="A364" t="s">
        <v>345</v>
      </c>
      <c r="B364" t="s">
        <v>484</v>
      </c>
      <c r="C364" t="s">
        <v>475</v>
      </c>
      <c r="D364" s="113">
        <v>7000</v>
      </c>
      <c r="E364" s="126" t="s">
        <v>1</v>
      </c>
      <c r="F364" s="113" t="str">
        <f t="shared" si="40"/>
        <v/>
      </c>
      <c r="G364" s="114">
        <v>60</v>
      </c>
      <c r="H364" s="113">
        <f t="shared" si="41"/>
        <v>1800</v>
      </c>
      <c r="I364" s="114">
        <v>9</v>
      </c>
      <c r="J364" s="113">
        <f t="shared" si="42"/>
        <v>4500</v>
      </c>
      <c r="K364" s="113">
        <f t="shared" si="43"/>
        <v>13300</v>
      </c>
      <c r="L364" s="113">
        <f t="shared" si="44"/>
        <v>15960</v>
      </c>
      <c r="M364" s="113">
        <v>666000</v>
      </c>
      <c r="O364" s="112">
        <f t="shared" si="45"/>
        <v>13300</v>
      </c>
      <c r="P364" s="112">
        <f t="shared" si="46"/>
        <v>15960</v>
      </c>
      <c r="Q364">
        <f t="shared" si="47"/>
        <v>2.4</v>
      </c>
    </row>
    <row r="365" spans="1:17" x14ac:dyDescent="0.25">
      <c r="A365" t="s">
        <v>346</v>
      </c>
      <c r="B365" t="s">
        <v>482</v>
      </c>
      <c r="C365" t="s">
        <v>475</v>
      </c>
      <c r="D365" s="113">
        <v>5000</v>
      </c>
      <c r="E365" s="126" t="s">
        <v>1</v>
      </c>
      <c r="F365" s="113" t="str">
        <f t="shared" si="40"/>
        <v/>
      </c>
      <c r="G365" s="114">
        <v>98</v>
      </c>
      <c r="H365" s="113">
        <f t="shared" si="41"/>
        <v>2940</v>
      </c>
      <c r="I365" s="114">
        <v>6</v>
      </c>
      <c r="J365" s="113">
        <f t="shared" si="42"/>
        <v>3000</v>
      </c>
      <c r="K365" s="113">
        <f t="shared" si="43"/>
        <v>10940</v>
      </c>
      <c r="L365" s="113">
        <f t="shared" si="44"/>
        <v>13128</v>
      </c>
      <c r="M365" s="113">
        <v>922433.58333333337</v>
      </c>
      <c r="N365">
        <v>1246</v>
      </c>
      <c r="O365" s="112">
        <f t="shared" si="45"/>
        <v>4153</v>
      </c>
      <c r="P365" s="112">
        <f t="shared" si="46"/>
        <v>4984</v>
      </c>
      <c r="Q365">
        <f t="shared" si="47"/>
        <v>0.54</v>
      </c>
    </row>
    <row r="366" spans="1:17" x14ac:dyDescent="0.25">
      <c r="A366" t="s">
        <v>347</v>
      </c>
      <c r="B366" t="s">
        <v>486</v>
      </c>
      <c r="C366" t="s">
        <v>475</v>
      </c>
      <c r="D366" s="113">
        <v>80000</v>
      </c>
      <c r="E366" s="125">
        <v>0</v>
      </c>
      <c r="F366" s="113">
        <f t="shared" si="40"/>
        <v>0</v>
      </c>
      <c r="G366" s="114">
        <v>1134</v>
      </c>
      <c r="H366" s="113">
        <f t="shared" si="41"/>
        <v>34020</v>
      </c>
      <c r="I366" s="114">
        <v>5</v>
      </c>
      <c r="J366" s="113">
        <f t="shared" si="42"/>
        <v>2500</v>
      </c>
      <c r="K366" s="113">
        <f t="shared" si="43"/>
        <v>116520</v>
      </c>
      <c r="L366" s="113">
        <f t="shared" si="44"/>
        <v>139824</v>
      </c>
      <c r="M366" s="113">
        <v>6214766.75</v>
      </c>
      <c r="N366">
        <v>9385</v>
      </c>
      <c r="O366" s="112">
        <f t="shared" si="45"/>
        <v>116520</v>
      </c>
      <c r="P366" s="112">
        <f t="shared" si="46"/>
        <v>139824</v>
      </c>
      <c r="Q366">
        <f t="shared" si="47"/>
        <v>2.25</v>
      </c>
    </row>
    <row r="367" spans="1:17" x14ac:dyDescent="0.25">
      <c r="A367" t="s">
        <v>348</v>
      </c>
      <c r="B367" t="s">
        <v>482</v>
      </c>
      <c r="C367" t="s">
        <v>475</v>
      </c>
      <c r="D367" s="113">
        <v>5000</v>
      </c>
      <c r="E367" s="126" t="s">
        <v>1</v>
      </c>
      <c r="F367" s="113" t="str">
        <f t="shared" si="40"/>
        <v/>
      </c>
      <c r="G367" s="114">
        <v>47</v>
      </c>
      <c r="H367" s="113">
        <f t="shared" si="41"/>
        <v>1410</v>
      </c>
      <c r="I367" s="114">
        <v>3</v>
      </c>
      <c r="J367" s="113">
        <f t="shared" si="42"/>
        <v>1500</v>
      </c>
      <c r="K367" s="113">
        <f t="shared" si="43"/>
        <v>7910</v>
      </c>
      <c r="L367" s="113">
        <f t="shared" si="44"/>
        <v>9492</v>
      </c>
      <c r="M367" s="113">
        <v>772240.75</v>
      </c>
      <c r="N367">
        <v>1528</v>
      </c>
      <c r="O367" s="112">
        <f t="shared" si="45"/>
        <v>5093</v>
      </c>
      <c r="P367" s="112">
        <f t="shared" si="46"/>
        <v>6112</v>
      </c>
      <c r="Q367">
        <f t="shared" si="47"/>
        <v>0.79</v>
      </c>
    </row>
    <row r="368" spans="1:17" x14ac:dyDescent="0.25">
      <c r="A368" t="s">
        <v>349</v>
      </c>
      <c r="B368" t="s">
        <v>482</v>
      </c>
      <c r="C368" t="s">
        <v>475</v>
      </c>
      <c r="D368" s="113">
        <v>5000</v>
      </c>
      <c r="E368" s="126" t="s">
        <v>1</v>
      </c>
      <c r="F368" s="113" t="str">
        <f t="shared" si="40"/>
        <v/>
      </c>
      <c r="G368" s="114">
        <v>632</v>
      </c>
      <c r="H368" s="113">
        <f t="shared" si="41"/>
        <v>18960</v>
      </c>
      <c r="I368" s="114">
        <v>6</v>
      </c>
      <c r="J368" s="113">
        <f t="shared" si="42"/>
        <v>3000</v>
      </c>
      <c r="K368" s="113">
        <f t="shared" si="43"/>
        <v>26960</v>
      </c>
      <c r="L368" s="113">
        <f t="shared" si="44"/>
        <v>32352</v>
      </c>
      <c r="M368" s="113">
        <v>1126718.3333333333</v>
      </c>
      <c r="N368">
        <v>5292</v>
      </c>
      <c r="O368" s="112">
        <f t="shared" si="45"/>
        <v>12500</v>
      </c>
      <c r="P368" s="112">
        <f t="shared" si="46"/>
        <v>15000</v>
      </c>
      <c r="Q368">
        <f t="shared" si="47"/>
        <v>1.33</v>
      </c>
    </row>
    <row r="369" spans="1:17" x14ac:dyDescent="0.25">
      <c r="A369" t="s">
        <v>350</v>
      </c>
      <c r="B369" t="s">
        <v>482</v>
      </c>
      <c r="C369" t="s">
        <v>475</v>
      </c>
      <c r="D369" s="113">
        <v>5000</v>
      </c>
      <c r="E369" s="126" t="s">
        <v>1</v>
      </c>
      <c r="F369" s="113" t="str">
        <f t="shared" si="40"/>
        <v/>
      </c>
      <c r="G369" s="114">
        <v>154</v>
      </c>
      <c r="H369" s="113">
        <f t="shared" si="41"/>
        <v>4620</v>
      </c>
      <c r="I369" s="114">
        <v>4</v>
      </c>
      <c r="J369" s="113">
        <f t="shared" si="42"/>
        <v>2000</v>
      </c>
      <c r="K369" s="113">
        <f t="shared" si="43"/>
        <v>11620</v>
      </c>
      <c r="L369" s="113">
        <f t="shared" si="44"/>
        <v>13944</v>
      </c>
      <c r="M369" s="113">
        <v>1346512.75</v>
      </c>
      <c r="N369">
        <v>2696</v>
      </c>
      <c r="O369" s="112">
        <f t="shared" si="45"/>
        <v>8987</v>
      </c>
      <c r="P369" s="112">
        <f t="shared" si="46"/>
        <v>10784</v>
      </c>
      <c r="Q369">
        <f t="shared" si="47"/>
        <v>0.8</v>
      </c>
    </row>
    <row r="370" spans="1:17" x14ac:dyDescent="0.25">
      <c r="A370" t="s">
        <v>351</v>
      </c>
      <c r="B370" t="s">
        <v>485</v>
      </c>
      <c r="C370" t="s">
        <v>475</v>
      </c>
      <c r="D370" s="113">
        <v>130000</v>
      </c>
      <c r="E370" s="125">
        <v>230</v>
      </c>
      <c r="F370" s="113">
        <f t="shared" si="40"/>
        <v>230000</v>
      </c>
      <c r="G370" s="114">
        <v>5943</v>
      </c>
      <c r="H370" s="113">
        <f t="shared" si="41"/>
        <v>178290</v>
      </c>
      <c r="I370" s="114">
        <v>12</v>
      </c>
      <c r="J370" s="113">
        <f t="shared" si="42"/>
        <v>6000</v>
      </c>
      <c r="K370" s="113">
        <f t="shared" si="43"/>
        <v>544290</v>
      </c>
      <c r="L370" s="113">
        <f t="shared" si="44"/>
        <v>653148</v>
      </c>
      <c r="M370" s="113">
        <v>58429334.5</v>
      </c>
      <c r="N370">
        <v>45789</v>
      </c>
      <c r="O370" s="112">
        <f t="shared" si="45"/>
        <v>365167</v>
      </c>
      <c r="P370" s="112">
        <f t="shared" si="46"/>
        <v>438200</v>
      </c>
      <c r="Q370">
        <f t="shared" si="47"/>
        <v>0.75</v>
      </c>
    </row>
    <row r="371" spans="1:17" x14ac:dyDescent="0.25">
      <c r="A371" t="s">
        <v>352</v>
      </c>
      <c r="B371" t="s">
        <v>484</v>
      </c>
      <c r="C371" t="s">
        <v>475</v>
      </c>
      <c r="D371" s="113">
        <v>7000</v>
      </c>
      <c r="E371" s="126" t="s">
        <v>1</v>
      </c>
      <c r="F371" s="113" t="str">
        <f t="shared" si="40"/>
        <v/>
      </c>
      <c r="G371" s="114">
        <v>71</v>
      </c>
      <c r="H371" s="113">
        <f t="shared" si="41"/>
        <v>2130</v>
      </c>
      <c r="I371" s="114">
        <v>3</v>
      </c>
      <c r="J371" s="113">
        <f t="shared" si="42"/>
        <v>1500</v>
      </c>
      <c r="K371" s="113">
        <f t="shared" si="43"/>
        <v>10630</v>
      </c>
      <c r="L371" s="113">
        <f t="shared" si="44"/>
        <v>12756</v>
      </c>
      <c r="M371" s="113">
        <v>626275</v>
      </c>
      <c r="O371" s="112">
        <f t="shared" si="45"/>
        <v>10630</v>
      </c>
      <c r="P371" s="112">
        <f t="shared" si="46"/>
        <v>12756</v>
      </c>
      <c r="Q371">
        <f t="shared" si="47"/>
        <v>2.04</v>
      </c>
    </row>
    <row r="372" spans="1:17" x14ac:dyDescent="0.25">
      <c r="A372" t="s">
        <v>353</v>
      </c>
      <c r="B372" t="s">
        <v>482</v>
      </c>
      <c r="C372" t="s">
        <v>475</v>
      </c>
      <c r="D372" s="113">
        <v>5000</v>
      </c>
      <c r="E372" s="126" t="s">
        <v>1</v>
      </c>
      <c r="F372" s="113" t="str">
        <f t="shared" si="40"/>
        <v/>
      </c>
      <c r="G372" s="114">
        <v>155</v>
      </c>
      <c r="H372" s="113">
        <f t="shared" si="41"/>
        <v>4650</v>
      </c>
      <c r="I372" s="114">
        <v>3</v>
      </c>
      <c r="J372" s="113">
        <f t="shared" si="42"/>
        <v>1500</v>
      </c>
      <c r="K372" s="113">
        <f t="shared" si="43"/>
        <v>11150</v>
      </c>
      <c r="L372" s="113">
        <f t="shared" si="44"/>
        <v>13380</v>
      </c>
      <c r="M372" s="113">
        <v>1392673.9166666667</v>
      </c>
      <c r="N372">
        <v>3138</v>
      </c>
      <c r="O372" s="112">
        <f t="shared" si="45"/>
        <v>10460</v>
      </c>
      <c r="P372" s="112">
        <f t="shared" si="46"/>
        <v>12552</v>
      </c>
      <c r="Q372">
        <f t="shared" si="47"/>
        <v>0.9</v>
      </c>
    </row>
    <row r="373" spans="1:17" x14ac:dyDescent="0.25">
      <c r="A373" t="s">
        <v>354</v>
      </c>
      <c r="B373" t="s">
        <v>482</v>
      </c>
      <c r="C373" t="s">
        <v>475</v>
      </c>
      <c r="D373" s="113">
        <v>5000</v>
      </c>
      <c r="E373" s="126" t="s">
        <v>1</v>
      </c>
      <c r="F373" s="113" t="str">
        <f t="shared" si="40"/>
        <v/>
      </c>
      <c r="G373" s="114">
        <v>109</v>
      </c>
      <c r="H373" s="113">
        <f t="shared" si="41"/>
        <v>3270</v>
      </c>
      <c r="I373" s="114">
        <v>3</v>
      </c>
      <c r="J373" s="113">
        <f t="shared" si="42"/>
        <v>1500</v>
      </c>
      <c r="K373" s="113">
        <f t="shared" si="43"/>
        <v>9770</v>
      </c>
      <c r="L373" s="113">
        <f t="shared" si="44"/>
        <v>11724</v>
      </c>
      <c r="M373" s="113">
        <v>719949.25</v>
      </c>
      <c r="N373">
        <v>1576</v>
      </c>
      <c r="O373" s="112">
        <f t="shared" si="45"/>
        <v>5253</v>
      </c>
      <c r="P373" s="112">
        <f t="shared" si="46"/>
        <v>6304</v>
      </c>
      <c r="Q373">
        <f t="shared" si="47"/>
        <v>0.88</v>
      </c>
    </row>
    <row r="374" spans="1:17" x14ac:dyDescent="0.25">
      <c r="A374" t="s">
        <v>355</v>
      </c>
      <c r="B374" t="s">
        <v>482</v>
      </c>
      <c r="C374" t="s">
        <v>475</v>
      </c>
      <c r="D374" s="113">
        <v>5000</v>
      </c>
      <c r="E374" s="126" t="s">
        <v>1</v>
      </c>
      <c r="F374" s="113" t="str">
        <f t="shared" si="40"/>
        <v/>
      </c>
      <c r="G374" s="114">
        <v>120</v>
      </c>
      <c r="H374" s="113">
        <f t="shared" si="41"/>
        <v>3600</v>
      </c>
      <c r="I374" s="114">
        <v>5</v>
      </c>
      <c r="J374" s="113">
        <f t="shared" si="42"/>
        <v>2500</v>
      </c>
      <c r="K374" s="113">
        <f t="shared" si="43"/>
        <v>11100</v>
      </c>
      <c r="L374" s="113">
        <f t="shared" si="44"/>
        <v>13320</v>
      </c>
      <c r="M374" s="113">
        <v>1802999</v>
      </c>
      <c r="N374">
        <v>4350</v>
      </c>
      <c r="O374" s="112">
        <f t="shared" si="45"/>
        <v>12500</v>
      </c>
      <c r="P374" s="112">
        <f t="shared" si="46"/>
        <v>15000</v>
      </c>
      <c r="Q374">
        <f t="shared" si="47"/>
        <v>0.83</v>
      </c>
    </row>
    <row r="375" spans="1:17" x14ac:dyDescent="0.25">
      <c r="A375" t="s">
        <v>356</v>
      </c>
      <c r="B375" t="s">
        <v>482</v>
      </c>
      <c r="C375" t="s">
        <v>475</v>
      </c>
      <c r="D375" s="113">
        <v>5000</v>
      </c>
      <c r="E375" s="126" t="s">
        <v>1</v>
      </c>
      <c r="F375" s="113" t="str">
        <f t="shared" si="40"/>
        <v/>
      </c>
      <c r="G375" s="114">
        <v>441</v>
      </c>
      <c r="H375" s="113">
        <f t="shared" si="41"/>
        <v>13230</v>
      </c>
      <c r="I375" s="114">
        <v>4</v>
      </c>
      <c r="J375" s="113">
        <f t="shared" si="42"/>
        <v>2000</v>
      </c>
      <c r="K375" s="113">
        <f t="shared" si="43"/>
        <v>20230</v>
      </c>
      <c r="L375" s="113">
        <f t="shared" si="44"/>
        <v>24276</v>
      </c>
      <c r="M375" s="113">
        <v>2263513.3333333335</v>
      </c>
      <c r="N375">
        <v>4324</v>
      </c>
      <c r="O375" s="112">
        <f t="shared" si="45"/>
        <v>12500</v>
      </c>
      <c r="P375" s="112">
        <f t="shared" si="46"/>
        <v>15000</v>
      </c>
      <c r="Q375">
        <f t="shared" si="47"/>
        <v>0.66</v>
      </c>
    </row>
    <row r="376" spans="1:17" x14ac:dyDescent="0.25">
      <c r="A376" t="s">
        <v>357</v>
      </c>
      <c r="B376" t="s">
        <v>482</v>
      </c>
      <c r="C376" t="s">
        <v>475</v>
      </c>
      <c r="D376" s="113">
        <v>5000</v>
      </c>
      <c r="E376" s="126" t="s">
        <v>1</v>
      </c>
      <c r="F376" s="113" t="str">
        <f t="shared" si="40"/>
        <v/>
      </c>
      <c r="G376" s="114">
        <v>117</v>
      </c>
      <c r="H376" s="113">
        <f t="shared" si="41"/>
        <v>3510</v>
      </c>
      <c r="I376" s="114">
        <v>5</v>
      </c>
      <c r="J376" s="113">
        <f t="shared" si="42"/>
        <v>2500</v>
      </c>
      <c r="K376" s="113">
        <f t="shared" si="43"/>
        <v>11010</v>
      </c>
      <c r="L376" s="113">
        <f t="shared" si="44"/>
        <v>13212</v>
      </c>
      <c r="M376" s="113">
        <v>723081.25</v>
      </c>
      <c r="N376">
        <v>1577</v>
      </c>
      <c r="O376" s="112">
        <f t="shared" si="45"/>
        <v>5257</v>
      </c>
      <c r="P376" s="112">
        <f t="shared" si="46"/>
        <v>6308</v>
      </c>
      <c r="Q376">
        <f t="shared" si="47"/>
        <v>0.87</v>
      </c>
    </row>
    <row r="377" spans="1:17" x14ac:dyDescent="0.25">
      <c r="A377" t="s">
        <v>358</v>
      </c>
      <c r="B377" t="s">
        <v>485</v>
      </c>
      <c r="C377" t="s">
        <v>475</v>
      </c>
      <c r="D377" s="113">
        <v>130000</v>
      </c>
      <c r="E377" s="125">
        <v>113</v>
      </c>
      <c r="F377" s="113">
        <f t="shared" si="40"/>
        <v>113000</v>
      </c>
      <c r="G377" s="114">
        <v>1715</v>
      </c>
      <c r="H377" s="113">
        <f t="shared" si="41"/>
        <v>51450</v>
      </c>
      <c r="I377" s="114">
        <v>3</v>
      </c>
      <c r="J377" s="113">
        <f t="shared" si="42"/>
        <v>1500</v>
      </c>
      <c r="K377" s="113">
        <f t="shared" si="43"/>
        <v>295950</v>
      </c>
      <c r="L377" s="113">
        <f t="shared" si="44"/>
        <v>355140</v>
      </c>
      <c r="M377" s="113">
        <v>25031144.666666668</v>
      </c>
      <c r="N377">
        <v>12808</v>
      </c>
      <c r="O377" s="112">
        <f t="shared" si="45"/>
        <v>223860</v>
      </c>
      <c r="P377" s="112">
        <f t="shared" si="46"/>
        <v>268632</v>
      </c>
      <c r="Q377">
        <f t="shared" si="47"/>
        <v>1.07</v>
      </c>
    </row>
    <row r="378" spans="1:17" x14ac:dyDescent="0.25">
      <c r="A378" t="s">
        <v>359</v>
      </c>
      <c r="B378" t="s">
        <v>482</v>
      </c>
      <c r="C378" t="s">
        <v>475</v>
      </c>
      <c r="D378" s="113">
        <v>5000</v>
      </c>
      <c r="E378" s="126" t="s">
        <v>1</v>
      </c>
      <c r="F378" s="113" t="str">
        <f t="shared" si="40"/>
        <v/>
      </c>
      <c r="G378" s="114">
        <v>174</v>
      </c>
      <c r="H378" s="113">
        <f t="shared" si="41"/>
        <v>5220</v>
      </c>
      <c r="I378" s="114">
        <v>6</v>
      </c>
      <c r="J378" s="113">
        <f t="shared" si="42"/>
        <v>3000</v>
      </c>
      <c r="K378" s="113">
        <f t="shared" si="43"/>
        <v>13220</v>
      </c>
      <c r="L378" s="113">
        <f t="shared" si="44"/>
        <v>15864</v>
      </c>
      <c r="M378" s="113">
        <v>1891248.5</v>
      </c>
      <c r="N378">
        <v>4332</v>
      </c>
      <c r="O378" s="112">
        <f t="shared" si="45"/>
        <v>12500</v>
      </c>
      <c r="P378" s="112">
        <f t="shared" si="46"/>
        <v>15000</v>
      </c>
      <c r="Q378">
        <f t="shared" si="47"/>
        <v>0.79</v>
      </c>
    </row>
    <row r="379" spans="1:17" x14ac:dyDescent="0.25">
      <c r="A379" t="s">
        <v>360</v>
      </c>
      <c r="B379" t="s">
        <v>482</v>
      </c>
      <c r="C379" t="s">
        <v>475</v>
      </c>
      <c r="D379" s="113">
        <v>5000</v>
      </c>
      <c r="E379" s="126" t="s">
        <v>1</v>
      </c>
      <c r="F379" s="113" t="str">
        <f t="shared" si="40"/>
        <v/>
      </c>
      <c r="G379" s="114">
        <v>139</v>
      </c>
      <c r="H379" s="113">
        <f t="shared" si="41"/>
        <v>4170</v>
      </c>
      <c r="I379" s="114">
        <v>3</v>
      </c>
      <c r="J379" s="113">
        <f t="shared" si="42"/>
        <v>1500</v>
      </c>
      <c r="K379" s="113">
        <f t="shared" si="43"/>
        <v>10670</v>
      </c>
      <c r="L379" s="113">
        <f t="shared" si="44"/>
        <v>12804</v>
      </c>
      <c r="M379" s="113">
        <v>703743.83333333337</v>
      </c>
      <c r="N379">
        <v>1612</v>
      </c>
      <c r="O379" s="112">
        <f t="shared" si="45"/>
        <v>5373</v>
      </c>
      <c r="P379" s="112">
        <f t="shared" si="46"/>
        <v>6448</v>
      </c>
      <c r="Q379">
        <f t="shared" si="47"/>
        <v>0.92</v>
      </c>
    </row>
    <row r="380" spans="1:17" x14ac:dyDescent="0.25">
      <c r="A380" t="s">
        <v>361</v>
      </c>
      <c r="B380" t="s">
        <v>487</v>
      </c>
      <c r="C380" t="s">
        <v>475</v>
      </c>
      <c r="D380" s="113">
        <v>40000</v>
      </c>
      <c r="E380" s="126" t="s">
        <v>1</v>
      </c>
      <c r="F380" s="113" t="str">
        <f t="shared" si="40"/>
        <v/>
      </c>
      <c r="G380" s="114">
        <v>782</v>
      </c>
      <c r="H380" s="113">
        <f t="shared" si="41"/>
        <v>23460</v>
      </c>
      <c r="I380" s="114">
        <v>13</v>
      </c>
      <c r="J380" s="113">
        <f t="shared" si="42"/>
        <v>6500</v>
      </c>
      <c r="K380" s="113">
        <f t="shared" si="43"/>
        <v>69960</v>
      </c>
      <c r="L380" s="113">
        <f t="shared" si="44"/>
        <v>83952</v>
      </c>
      <c r="M380" s="113">
        <v>8253511.583333333</v>
      </c>
      <c r="N380">
        <v>12158</v>
      </c>
      <c r="O380" s="112">
        <f t="shared" si="45"/>
        <v>40527</v>
      </c>
      <c r="P380" s="112">
        <f t="shared" si="46"/>
        <v>48632</v>
      </c>
      <c r="Q380">
        <f t="shared" si="47"/>
        <v>0.59</v>
      </c>
    </row>
    <row r="381" spans="1:17" x14ac:dyDescent="0.25">
      <c r="A381" t="s">
        <v>362</v>
      </c>
      <c r="B381" t="s">
        <v>485</v>
      </c>
      <c r="C381" t="s">
        <v>475</v>
      </c>
      <c r="D381" s="113">
        <v>130000</v>
      </c>
      <c r="E381" s="125">
        <v>135</v>
      </c>
      <c r="F381" s="113">
        <f t="shared" si="40"/>
        <v>135000</v>
      </c>
      <c r="G381" s="114">
        <v>1318</v>
      </c>
      <c r="H381" s="113">
        <f t="shared" si="41"/>
        <v>39540</v>
      </c>
      <c r="I381" s="114">
        <v>3</v>
      </c>
      <c r="J381" s="113">
        <f t="shared" si="42"/>
        <v>1500</v>
      </c>
      <c r="K381" s="113">
        <f t="shared" si="43"/>
        <v>306040</v>
      </c>
      <c r="L381" s="113">
        <f t="shared" si="44"/>
        <v>367248</v>
      </c>
      <c r="M381" s="113">
        <v>28957005.833333332</v>
      </c>
      <c r="N381">
        <v>24801</v>
      </c>
      <c r="O381" s="112">
        <f t="shared" si="45"/>
        <v>265667</v>
      </c>
      <c r="P381" s="112">
        <f t="shared" si="46"/>
        <v>318800</v>
      </c>
      <c r="Q381">
        <f t="shared" si="47"/>
        <v>1.1000000000000001</v>
      </c>
    </row>
    <row r="382" spans="1:17" x14ac:dyDescent="0.25">
      <c r="A382" t="s">
        <v>363</v>
      </c>
      <c r="B382" t="s">
        <v>484</v>
      </c>
      <c r="C382" t="s">
        <v>475</v>
      </c>
      <c r="D382" s="113">
        <v>7000</v>
      </c>
      <c r="E382" s="126" t="s">
        <v>1</v>
      </c>
      <c r="F382" s="113" t="str">
        <f t="shared" si="40"/>
        <v/>
      </c>
      <c r="G382" s="114">
        <v>95</v>
      </c>
      <c r="H382" s="113">
        <f t="shared" si="41"/>
        <v>2850</v>
      </c>
      <c r="I382" s="114">
        <v>3</v>
      </c>
      <c r="J382" s="113">
        <f t="shared" si="42"/>
        <v>1500</v>
      </c>
      <c r="K382" s="113">
        <f t="shared" si="43"/>
        <v>11350</v>
      </c>
      <c r="L382" s="113">
        <f t="shared" si="44"/>
        <v>13620</v>
      </c>
      <c r="M382" s="113">
        <v>678608.33333333337</v>
      </c>
      <c r="O382" s="112">
        <f t="shared" si="45"/>
        <v>11350</v>
      </c>
      <c r="P382" s="112">
        <f t="shared" si="46"/>
        <v>13620</v>
      </c>
      <c r="Q382">
        <f t="shared" si="47"/>
        <v>2.0099999999999998</v>
      </c>
    </row>
    <row r="383" spans="1:17" x14ac:dyDescent="0.25">
      <c r="A383" t="s">
        <v>364</v>
      </c>
      <c r="B383" t="s">
        <v>482</v>
      </c>
      <c r="C383" t="s">
        <v>475</v>
      </c>
      <c r="D383" s="113">
        <v>5000</v>
      </c>
      <c r="E383" s="126" t="s">
        <v>1</v>
      </c>
      <c r="F383" s="113" t="str">
        <f t="shared" si="40"/>
        <v/>
      </c>
      <c r="G383" s="114">
        <v>259</v>
      </c>
      <c r="H383" s="113">
        <f t="shared" si="41"/>
        <v>7770</v>
      </c>
      <c r="I383" s="114">
        <v>5</v>
      </c>
      <c r="J383" s="113">
        <f t="shared" si="42"/>
        <v>2500</v>
      </c>
      <c r="K383" s="113">
        <f t="shared" si="43"/>
        <v>15270</v>
      </c>
      <c r="L383" s="113">
        <f t="shared" si="44"/>
        <v>18324</v>
      </c>
      <c r="M383" s="113">
        <v>2026825.9166666667</v>
      </c>
      <c r="N383">
        <v>4543</v>
      </c>
      <c r="O383" s="112">
        <f t="shared" si="45"/>
        <v>12500</v>
      </c>
      <c r="P383" s="112">
        <f t="shared" si="46"/>
        <v>15000</v>
      </c>
      <c r="Q383">
        <f t="shared" si="47"/>
        <v>0.74</v>
      </c>
    </row>
    <row r="384" spans="1:17" x14ac:dyDescent="0.25">
      <c r="A384" t="s">
        <v>365</v>
      </c>
      <c r="B384" t="s">
        <v>482</v>
      </c>
      <c r="C384" t="s">
        <v>475</v>
      </c>
      <c r="D384" s="113">
        <v>5000</v>
      </c>
      <c r="E384" s="126" t="s">
        <v>1</v>
      </c>
      <c r="F384" s="113" t="str">
        <f t="shared" si="40"/>
        <v/>
      </c>
      <c r="G384" s="114">
        <v>828</v>
      </c>
      <c r="H384" s="113">
        <f t="shared" si="41"/>
        <v>24840</v>
      </c>
      <c r="I384" s="114">
        <v>3</v>
      </c>
      <c r="J384" s="113">
        <f t="shared" si="42"/>
        <v>1500</v>
      </c>
      <c r="K384" s="113">
        <f t="shared" si="43"/>
        <v>31340</v>
      </c>
      <c r="L384" s="113">
        <f t="shared" si="44"/>
        <v>37608</v>
      </c>
      <c r="M384" s="113">
        <v>2816639.0833333335</v>
      </c>
      <c r="N384">
        <v>5588</v>
      </c>
      <c r="O384" s="112">
        <f t="shared" si="45"/>
        <v>12500</v>
      </c>
      <c r="P384" s="112">
        <f t="shared" si="46"/>
        <v>15000</v>
      </c>
      <c r="Q384">
        <f t="shared" si="47"/>
        <v>0.53</v>
      </c>
    </row>
    <row r="385" spans="1:17" x14ac:dyDescent="0.25">
      <c r="A385" t="s">
        <v>366</v>
      </c>
      <c r="B385" t="s">
        <v>485</v>
      </c>
      <c r="C385" t="s">
        <v>475</v>
      </c>
      <c r="D385" s="113">
        <v>130000</v>
      </c>
      <c r="E385" s="125">
        <v>198</v>
      </c>
      <c r="F385" s="113">
        <f t="shared" si="40"/>
        <v>198000</v>
      </c>
      <c r="G385" s="114">
        <v>7306</v>
      </c>
      <c r="H385" s="113">
        <f t="shared" si="41"/>
        <v>219180</v>
      </c>
      <c r="I385" s="114">
        <v>29</v>
      </c>
      <c r="J385" s="113">
        <f t="shared" si="42"/>
        <v>14500</v>
      </c>
      <c r="K385" s="113">
        <f t="shared" si="43"/>
        <v>561680</v>
      </c>
      <c r="L385" s="113">
        <f t="shared" si="44"/>
        <v>674016</v>
      </c>
      <c r="M385" s="113">
        <v>47542122.583333336</v>
      </c>
      <c r="N385">
        <v>41810</v>
      </c>
      <c r="O385" s="112">
        <f t="shared" si="45"/>
        <v>341667</v>
      </c>
      <c r="P385" s="112">
        <f t="shared" si="46"/>
        <v>410000</v>
      </c>
      <c r="Q385">
        <f t="shared" si="47"/>
        <v>0.86</v>
      </c>
    </row>
    <row r="386" spans="1:17" x14ac:dyDescent="0.25">
      <c r="A386" t="s">
        <v>367</v>
      </c>
      <c r="B386" t="s">
        <v>482</v>
      </c>
      <c r="C386" t="s">
        <v>475</v>
      </c>
      <c r="D386" s="113">
        <v>5000</v>
      </c>
      <c r="E386" s="126" t="s">
        <v>1</v>
      </c>
      <c r="F386" s="113" t="str">
        <f t="shared" ref="F386:F449" si="48">IF(E386="","",E386*1000)</f>
        <v/>
      </c>
      <c r="G386" s="114">
        <v>302</v>
      </c>
      <c r="H386" s="113">
        <f t="shared" ref="H386:H449" si="49">G386*30</f>
        <v>9060</v>
      </c>
      <c r="I386" s="114">
        <v>3</v>
      </c>
      <c r="J386" s="113">
        <f t="shared" ref="J386:J449" si="50">I386*500</f>
        <v>1500</v>
      </c>
      <c r="K386" s="113">
        <f t="shared" ref="K386:K449" si="51">IF(F386="",SUM(D386+H386+J386),SUM(D386+F386+H386+J386))</f>
        <v>15560</v>
      </c>
      <c r="L386" s="113">
        <f t="shared" ref="L386:L449" si="52">K386*1.2</f>
        <v>18672</v>
      </c>
      <c r="M386" s="113">
        <v>945779.5</v>
      </c>
      <c r="N386">
        <v>1972</v>
      </c>
      <c r="O386" s="112">
        <f t="shared" ref="O386:O449" si="53">ROUND(P386*0.833333,0)</f>
        <v>6573</v>
      </c>
      <c r="P386" s="112">
        <f t="shared" ref="P386:P449" si="54">IF(N386="",L386,IF(B386="Ամբուլատորիա",IF(N386*4&gt;15000,15000,N386*4),IF(B386="Պոլիկլինիկա",IF(N386*4&gt;75000,75000,N386*4),IF(B386="Բժշկական կենտրոն",IF(N386*4&gt;75000,75000+80000+F386*1.2+J386*1.2,N386*4+80000+F386*1.2+J386*1.2),L386))))</f>
        <v>7888</v>
      </c>
      <c r="Q386">
        <f t="shared" ref="Q386:Q449" si="55">IF(M386="",0,ROUND(P386*100/M386,2))</f>
        <v>0.83</v>
      </c>
    </row>
    <row r="387" spans="1:17" x14ac:dyDescent="0.25">
      <c r="A387" t="s">
        <v>368</v>
      </c>
      <c r="B387" t="s">
        <v>482</v>
      </c>
      <c r="C387" t="s">
        <v>475</v>
      </c>
      <c r="D387" s="113">
        <v>5000</v>
      </c>
      <c r="E387" s="126" t="s">
        <v>1</v>
      </c>
      <c r="F387" s="113" t="str">
        <f t="shared" si="48"/>
        <v/>
      </c>
      <c r="G387" s="114">
        <v>127</v>
      </c>
      <c r="H387" s="113">
        <f t="shared" si="49"/>
        <v>3810</v>
      </c>
      <c r="I387" s="114">
        <v>6</v>
      </c>
      <c r="J387" s="113">
        <f t="shared" si="50"/>
        <v>3000</v>
      </c>
      <c r="K387" s="113">
        <f t="shared" si="51"/>
        <v>11810</v>
      </c>
      <c r="L387" s="113">
        <f t="shared" si="52"/>
        <v>14172</v>
      </c>
      <c r="M387" s="113">
        <v>1002593.6666666666</v>
      </c>
      <c r="N387">
        <v>1935</v>
      </c>
      <c r="O387" s="112">
        <f t="shared" si="53"/>
        <v>6450</v>
      </c>
      <c r="P387" s="112">
        <f t="shared" si="54"/>
        <v>7740</v>
      </c>
      <c r="Q387">
        <f t="shared" si="55"/>
        <v>0.77</v>
      </c>
    </row>
    <row r="388" spans="1:17" x14ac:dyDescent="0.25">
      <c r="A388" t="s">
        <v>369</v>
      </c>
      <c r="B388" t="s">
        <v>482</v>
      </c>
      <c r="C388" t="s">
        <v>475</v>
      </c>
      <c r="D388" s="113">
        <v>5000</v>
      </c>
      <c r="E388" s="126" t="s">
        <v>1</v>
      </c>
      <c r="F388" s="113" t="str">
        <f t="shared" si="48"/>
        <v/>
      </c>
      <c r="G388" s="114">
        <v>160</v>
      </c>
      <c r="H388" s="113">
        <f t="shared" si="49"/>
        <v>4800</v>
      </c>
      <c r="I388" s="114">
        <v>4</v>
      </c>
      <c r="J388" s="113">
        <f t="shared" si="50"/>
        <v>2000</v>
      </c>
      <c r="K388" s="113">
        <f t="shared" si="51"/>
        <v>11800</v>
      </c>
      <c r="L388" s="113">
        <f t="shared" si="52"/>
        <v>14160</v>
      </c>
      <c r="M388" s="113">
        <v>960408.75</v>
      </c>
      <c r="N388">
        <v>2017</v>
      </c>
      <c r="O388" s="112">
        <f t="shared" si="53"/>
        <v>6723</v>
      </c>
      <c r="P388" s="112">
        <f t="shared" si="54"/>
        <v>8068</v>
      </c>
      <c r="Q388">
        <f t="shared" si="55"/>
        <v>0.84</v>
      </c>
    </row>
    <row r="389" spans="1:17" x14ac:dyDescent="0.25">
      <c r="A389" t="s">
        <v>370</v>
      </c>
      <c r="B389" t="s">
        <v>482</v>
      </c>
      <c r="C389" t="s">
        <v>475</v>
      </c>
      <c r="D389" s="113">
        <v>5000</v>
      </c>
      <c r="E389" s="126" t="s">
        <v>1</v>
      </c>
      <c r="F389" s="113" t="str">
        <f t="shared" si="48"/>
        <v/>
      </c>
      <c r="G389" s="114">
        <v>156</v>
      </c>
      <c r="H389" s="113">
        <f t="shared" si="49"/>
        <v>4680</v>
      </c>
      <c r="I389" s="114">
        <v>3</v>
      </c>
      <c r="J389" s="113">
        <f t="shared" si="50"/>
        <v>1500</v>
      </c>
      <c r="K389" s="113">
        <f t="shared" si="51"/>
        <v>11180</v>
      </c>
      <c r="L389" s="113">
        <f t="shared" si="52"/>
        <v>13416</v>
      </c>
      <c r="M389" s="113">
        <v>1321068.6666666667</v>
      </c>
      <c r="N389">
        <v>3123</v>
      </c>
      <c r="O389" s="112">
        <f t="shared" si="53"/>
        <v>10410</v>
      </c>
      <c r="P389" s="112">
        <f t="shared" si="54"/>
        <v>12492</v>
      </c>
      <c r="Q389">
        <f t="shared" si="55"/>
        <v>0.95</v>
      </c>
    </row>
    <row r="390" spans="1:17" x14ac:dyDescent="0.25">
      <c r="A390" t="s">
        <v>371</v>
      </c>
      <c r="B390" t="s">
        <v>482</v>
      </c>
      <c r="C390" t="s">
        <v>475</v>
      </c>
      <c r="D390" s="113">
        <v>5000</v>
      </c>
      <c r="E390" s="126" t="s">
        <v>1</v>
      </c>
      <c r="F390" s="113" t="str">
        <f t="shared" si="48"/>
        <v/>
      </c>
      <c r="G390" s="114">
        <v>347</v>
      </c>
      <c r="H390" s="113">
        <f t="shared" si="49"/>
        <v>10410</v>
      </c>
      <c r="I390" s="114">
        <v>3</v>
      </c>
      <c r="J390" s="113">
        <f t="shared" si="50"/>
        <v>1500</v>
      </c>
      <c r="K390" s="113">
        <f t="shared" si="51"/>
        <v>16910</v>
      </c>
      <c r="L390" s="113">
        <f t="shared" si="52"/>
        <v>20292</v>
      </c>
      <c r="M390" s="113">
        <v>2072371.5</v>
      </c>
      <c r="N390">
        <v>4892</v>
      </c>
      <c r="O390" s="112">
        <f t="shared" si="53"/>
        <v>12500</v>
      </c>
      <c r="P390" s="112">
        <f t="shared" si="54"/>
        <v>15000</v>
      </c>
      <c r="Q390">
        <f t="shared" si="55"/>
        <v>0.72</v>
      </c>
    </row>
    <row r="391" spans="1:17" x14ac:dyDescent="0.25">
      <c r="A391" t="s">
        <v>372</v>
      </c>
      <c r="B391" t="s">
        <v>482</v>
      </c>
      <c r="C391" t="s">
        <v>476</v>
      </c>
      <c r="D391" s="113">
        <v>5000</v>
      </c>
      <c r="E391" s="126" t="s">
        <v>1</v>
      </c>
      <c r="F391" s="113" t="str">
        <f t="shared" si="48"/>
        <v/>
      </c>
      <c r="G391" s="114">
        <v>133</v>
      </c>
      <c r="H391" s="113">
        <f t="shared" si="49"/>
        <v>3990</v>
      </c>
      <c r="I391" s="114">
        <v>3</v>
      </c>
      <c r="J391" s="113">
        <f t="shared" si="50"/>
        <v>1500</v>
      </c>
      <c r="K391" s="113">
        <f t="shared" si="51"/>
        <v>10490</v>
      </c>
      <c r="L391" s="113">
        <f t="shared" si="52"/>
        <v>12588</v>
      </c>
      <c r="M391" s="113">
        <v>2530396.25</v>
      </c>
      <c r="N391">
        <v>4631</v>
      </c>
      <c r="O391" s="112">
        <f t="shared" si="53"/>
        <v>12500</v>
      </c>
      <c r="P391" s="112">
        <f t="shared" si="54"/>
        <v>15000</v>
      </c>
      <c r="Q391">
        <f t="shared" si="55"/>
        <v>0.59</v>
      </c>
    </row>
    <row r="392" spans="1:17" x14ac:dyDescent="0.25">
      <c r="A392" t="s">
        <v>373</v>
      </c>
      <c r="B392" t="s">
        <v>482</v>
      </c>
      <c r="C392" t="s">
        <v>476</v>
      </c>
      <c r="D392" s="113">
        <v>5000</v>
      </c>
      <c r="E392" s="126" t="s">
        <v>1</v>
      </c>
      <c r="F392" s="113" t="str">
        <f t="shared" si="48"/>
        <v/>
      </c>
      <c r="G392" s="114">
        <v>371</v>
      </c>
      <c r="H392" s="113">
        <f t="shared" si="49"/>
        <v>11130</v>
      </c>
      <c r="I392" s="114">
        <v>3</v>
      </c>
      <c r="J392" s="113">
        <f t="shared" si="50"/>
        <v>1500</v>
      </c>
      <c r="K392" s="113">
        <f t="shared" si="51"/>
        <v>17630</v>
      </c>
      <c r="L392" s="113">
        <f t="shared" si="52"/>
        <v>21156</v>
      </c>
      <c r="M392" s="113">
        <v>4340684.5</v>
      </c>
      <c r="N392">
        <v>7553</v>
      </c>
      <c r="O392" s="112">
        <f t="shared" si="53"/>
        <v>12500</v>
      </c>
      <c r="P392" s="112">
        <f t="shared" si="54"/>
        <v>15000</v>
      </c>
      <c r="Q392">
        <f t="shared" si="55"/>
        <v>0.35</v>
      </c>
    </row>
    <row r="393" spans="1:17" x14ac:dyDescent="0.25">
      <c r="A393" t="s">
        <v>374</v>
      </c>
      <c r="B393" t="s">
        <v>485</v>
      </c>
      <c r="C393" t="s">
        <v>476</v>
      </c>
      <c r="D393" s="113">
        <v>130000</v>
      </c>
      <c r="E393" s="125">
        <v>1</v>
      </c>
      <c r="F393" s="113">
        <f t="shared" si="48"/>
        <v>1000</v>
      </c>
      <c r="G393" s="114">
        <v>729</v>
      </c>
      <c r="H393" s="113">
        <f t="shared" si="49"/>
        <v>21870</v>
      </c>
      <c r="I393" s="114">
        <v>5</v>
      </c>
      <c r="J393" s="113">
        <f t="shared" si="50"/>
        <v>2500</v>
      </c>
      <c r="K393" s="113">
        <f t="shared" si="51"/>
        <v>155370</v>
      </c>
      <c r="L393" s="113">
        <f t="shared" si="52"/>
        <v>186444</v>
      </c>
      <c r="M393" s="113">
        <v>10652527.5</v>
      </c>
      <c r="N393">
        <v>7932</v>
      </c>
      <c r="O393" s="112">
        <f t="shared" si="53"/>
        <v>96607</v>
      </c>
      <c r="P393" s="112">
        <f t="shared" si="54"/>
        <v>115928</v>
      </c>
      <c r="Q393">
        <f t="shared" si="55"/>
        <v>1.0900000000000001</v>
      </c>
    </row>
    <row r="394" spans="1:17" x14ac:dyDescent="0.25">
      <c r="A394" t="s">
        <v>375</v>
      </c>
      <c r="B394" t="s">
        <v>485</v>
      </c>
      <c r="C394" t="s">
        <v>476</v>
      </c>
      <c r="D394" s="113">
        <v>130000</v>
      </c>
      <c r="E394" s="125">
        <v>156</v>
      </c>
      <c r="F394" s="113">
        <f t="shared" si="48"/>
        <v>156000</v>
      </c>
      <c r="G394" s="114">
        <v>990</v>
      </c>
      <c r="H394" s="113">
        <f t="shared" si="49"/>
        <v>29700</v>
      </c>
      <c r="I394" s="114">
        <v>14</v>
      </c>
      <c r="J394" s="113">
        <f t="shared" si="50"/>
        <v>7000</v>
      </c>
      <c r="K394" s="113">
        <f t="shared" si="51"/>
        <v>322700</v>
      </c>
      <c r="L394" s="113">
        <f t="shared" si="52"/>
        <v>387240</v>
      </c>
      <c r="M394" s="113">
        <v>20782143.25</v>
      </c>
      <c r="N394">
        <v>4472</v>
      </c>
      <c r="O394" s="112">
        <f t="shared" si="53"/>
        <v>244573</v>
      </c>
      <c r="P394" s="112">
        <f t="shared" si="54"/>
        <v>293488</v>
      </c>
      <c r="Q394">
        <f t="shared" si="55"/>
        <v>1.41</v>
      </c>
    </row>
    <row r="395" spans="1:17" x14ac:dyDescent="0.25">
      <c r="A395" t="s">
        <v>376</v>
      </c>
      <c r="B395" t="s">
        <v>482</v>
      </c>
      <c r="C395" t="s">
        <v>476</v>
      </c>
      <c r="D395" s="113">
        <v>5000</v>
      </c>
      <c r="E395" s="126" t="s">
        <v>1</v>
      </c>
      <c r="F395" s="113" t="str">
        <f t="shared" si="48"/>
        <v/>
      </c>
      <c r="G395" s="114">
        <v>79</v>
      </c>
      <c r="H395" s="113">
        <f t="shared" si="49"/>
        <v>2370</v>
      </c>
      <c r="I395" s="114">
        <v>3</v>
      </c>
      <c r="J395" s="113">
        <f t="shared" si="50"/>
        <v>1500</v>
      </c>
      <c r="K395" s="113">
        <f t="shared" si="51"/>
        <v>8870</v>
      </c>
      <c r="L395" s="113">
        <f t="shared" si="52"/>
        <v>10644</v>
      </c>
      <c r="M395" s="113">
        <v>2190095.6666666665</v>
      </c>
      <c r="N395">
        <v>3524</v>
      </c>
      <c r="O395" s="112">
        <f t="shared" si="53"/>
        <v>11747</v>
      </c>
      <c r="P395" s="112">
        <f t="shared" si="54"/>
        <v>14096</v>
      </c>
      <c r="Q395">
        <f t="shared" si="55"/>
        <v>0.64</v>
      </c>
    </row>
    <row r="396" spans="1:17" x14ac:dyDescent="0.25">
      <c r="A396" t="s">
        <v>377</v>
      </c>
      <c r="B396" t="s">
        <v>487</v>
      </c>
      <c r="C396" t="s">
        <v>476</v>
      </c>
      <c r="D396" s="113">
        <v>40000</v>
      </c>
      <c r="E396" s="126" t="s">
        <v>1</v>
      </c>
      <c r="F396" s="113" t="str">
        <f t="shared" si="48"/>
        <v/>
      </c>
      <c r="G396" s="114">
        <v>458</v>
      </c>
      <c r="H396" s="113">
        <f t="shared" si="49"/>
        <v>13740</v>
      </c>
      <c r="I396" s="114">
        <v>5</v>
      </c>
      <c r="J396" s="113">
        <f t="shared" si="50"/>
        <v>2500</v>
      </c>
      <c r="K396" s="113">
        <f t="shared" si="51"/>
        <v>56240</v>
      </c>
      <c r="L396" s="113">
        <f t="shared" si="52"/>
        <v>67488</v>
      </c>
      <c r="M396" s="113">
        <v>6003614.583333333</v>
      </c>
      <c r="N396">
        <v>5705</v>
      </c>
      <c r="O396" s="112">
        <f t="shared" si="53"/>
        <v>19017</v>
      </c>
      <c r="P396" s="112">
        <f t="shared" si="54"/>
        <v>22820</v>
      </c>
      <c r="Q396">
        <f t="shared" si="55"/>
        <v>0.38</v>
      </c>
    </row>
    <row r="397" spans="1:17" x14ac:dyDescent="0.25">
      <c r="A397" t="s">
        <v>378</v>
      </c>
      <c r="B397" t="s">
        <v>482</v>
      </c>
      <c r="C397" t="s">
        <v>476</v>
      </c>
      <c r="D397" s="113">
        <v>5000</v>
      </c>
      <c r="E397" s="126" t="s">
        <v>1</v>
      </c>
      <c r="F397" s="113" t="str">
        <f t="shared" si="48"/>
        <v/>
      </c>
      <c r="G397" s="114">
        <v>16</v>
      </c>
      <c r="H397" s="113">
        <f t="shared" si="49"/>
        <v>480</v>
      </c>
      <c r="I397" s="114">
        <v>7</v>
      </c>
      <c r="J397" s="113">
        <f t="shared" si="50"/>
        <v>3500</v>
      </c>
      <c r="K397" s="113">
        <f t="shared" si="51"/>
        <v>8980</v>
      </c>
      <c r="L397" s="113">
        <f t="shared" si="52"/>
        <v>10776</v>
      </c>
      <c r="M397" s="113">
        <v>688421.41666666663</v>
      </c>
      <c r="N397">
        <v>942</v>
      </c>
      <c r="O397" s="112">
        <f t="shared" si="53"/>
        <v>3140</v>
      </c>
      <c r="P397" s="112">
        <f t="shared" si="54"/>
        <v>3768</v>
      </c>
      <c r="Q397">
        <f t="shared" si="55"/>
        <v>0.55000000000000004</v>
      </c>
    </row>
    <row r="398" spans="1:17" x14ac:dyDescent="0.25">
      <c r="A398" t="s">
        <v>379</v>
      </c>
      <c r="B398" t="s">
        <v>485</v>
      </c>
      <c r="C398" t="s">
        <v>476</v>
      </c>
      <c r="D398" s="113">
        <v>130000</v>
      </c>
      <c r="E398" s="125">
        <v>44</v>
      </c>
      <c r="F398" s="113">
        <f t="shared" si="48"/>
        <v>44000</v>
      </c>
      <c r="G398" s="114">
        <v>617</v>
      </c>
      <c r="H398" s="113">
        <f t="shared" si="49"/>
        <v>18510</v>
      </c>
      <c r="I398" s="114">
        <v>12</v>
      </c>
      <c r="J398" s="113">
        <f t="shared" si="50"/>
        <v>6000</v>
      </c>
      <c r="K398" s="113">
        <f t="shared" si="51"/>
        <v>198510</v>
      </c>
      <c r="L398" s="113">
        <f t="shared" si="52"/>
        <v>238212</v>
      </c>
      <c r="M398" s="113">
        <v>18934221.5</v>
      </c>
      <c r="N398">
        <v>18601</v>
      </c>
      <c r="O398" s="112">
        <f t="shared" si="53"/>
        <v>178670</v>
      </c>
      <c r="P398" s="112">
        <f t="shared" si="54"/>
        <v>214404</v>
      </c>
      <c r="Q398">
        <f t="shared" si="55"/>
        <v>1.1299999999999999</v>
      </c>
    </row>
    <row r="399" spans="1:17" x14ac:dyDescent="0.25">
      <c r="A399" t="s">
        <v>380</v>
      </c>
      <c r="B399" t="s">
        <v>485</v>
      </c>
      <c r="C399" t="s">
        <v>476</v>
      </c>
      <c r="D399" s="113">
        <v>130000</v>
      </c>
      <c r="E399" s="125">
        <v>63</v>
      </c>
      <c r="F399" s="113">
        <f t="shared" si="48"/>
        <v>63000</v>
      </c>
      <c r="G399" s="114">
        <v>939</v>
      </c>
      <c r="H399" s="113">
        <f t="shared" si="49"/>
        <v>28170</v>
      </c>
      <c r="I399" s="114">
        <v>4</v>
      </c>
      <c r="J399" s="113">
        <f t="shared" si="50"/>
        <v>2000</v>
      </c>
      <c r="K399" s="113">
        <f t="shared" si="51"/>
        <v>223170</v>
      </c>
      <c r="L399" s="113">
        <f t="shared" si="52"/>
        <v>267804</v>
      </c>
      <c r="M399" s="113">
        <v>11918337.666666666</v>
      </c>
      <c r="O399" s="112">
        <f t="shared" si="53"/>
        <v>223170</v>
      </c>
      <c r="P399" s="112">
        <f t="shared" si="54"/>
        <v>267804</v>
      </c>
      <c r="Q399">
        <f t="shared" si="55"/>
        <v>2.25</v>
      </c>
    </row>
    <row r="400" spans="1:17" x14ac:dyDescent="0.25">
      <c r="A400" t="s">
        <v>381</v>
      </c>
      <c r="B400" t="s">
        <v>487</v>
      </c>
      <c r="C400" t="s">
        <v>476</v>
      </c>
      <c r="D400" s="113">
        <v>40000</v>
      </c>
      <c r="E400" s="126" t="s">
        <v>1</v>
      </c>
      <c r="F400" s="113" t="str">
        <f t="shared" si="48"/>
        <v/>
      </c>
      <c r="G400" s="114">
        <v>2360</v>
      </c>
      <c r="H400" s="113">
        <f t="shared" si="49"/>
        <v>70800</v>
      </c>
      <c r="I400" s="114">
        <v>9</v>
      </c>
      <c r="J400" s="113">
        <f t="shared" si="50"/>
        <v>4500</v>
      </c>
      <c r="K400" s="113">
        <f t="shared" si="51"/>
        <v>115300</v>
      </c>
      <c r="L400" s="113">
        <f t="shared" si="52"/>
        <v>138360</v>
      </c>
      <c r="M400" s="113">
        <v>8562808.75</v>
      </c>
      <c r="N400">
        <v>15868</v>
      </c>
      <c r="O400" s="112">
        <f t="shared" si="53"/>
        <v>52893</v>
      </c>
      <c r="P400" s="112">
        <f t="shared" si="54"/>
        <v>63472</v>
      </c>
      <c r="Q400">
        <f t="shared" si="55"/>
        <v>0.74</v>
      </c>
    </row>
    <row r="401" spans="1:17" x14ac:dyDescent="0.25">
      <c r="A401" t="s">
        <v>517</v>
      </c>
      <c r="B401" t="s">
        <v>486</v>
      </c>
      <c r="C401" t="s">
        <v>476</v>
      </c>
      <c r="D401" s="113">
        <v>80000</v>
      </c>
      <c r="E401" s="126" t="s">
        <v>1</v>
      </c>
      <c r="F401" s="113" t="str">
        <f t="shared" si="48"/>
        <v/>
      </c>
      <c r="G401" s="114">
        <v>0</v>
      </c>
      <c r="H401" s="113">
        <f t="shared" si="49"/>
        <v>0</v>
      </c>
      <c r="I401" s="114">
        <v>2</v>
      </c>
      <c r="J401" s="113">
        <f t="shared" si="50"/>
        <v>1000</v>
      </c>
      <c r="K401" s="113">
        <f t="shared" si="51"/>
        <v>81000</v>
      </c>
      <c r="L401" s="113">
        <f t="shared" si="52"/>
        <v>97200</v>
      </c>
      <c r="M401" s="113"/>
      <c r="O401" s="112">
        <f t="shared" si="53"/>
        <v>81000</v>
      </c>
      <c r="P401" s="112">
        <f t="shared" si="54"/>
        <v>97200</v>
      </c>
      <c r="Q401">
        <f t="shared" si="55"/>
        <v>0</v>
      </c>
    </row>
    <row r="402" spans="1:17" x14ac:dyDescent="0.25">
      <c r="A402" t="s">
        <v>382</v>
      </c>
      <c r="B402" t="s">
        <v>487</v>
      </c>
      <c r="C402" t="s">
        <v>476</v>
      </c>
      <c r="D402" s="113">
        <v>40000</v>
      </c>
      <c r="E402" s="126" t="s">
        <v>1</v>
      </c>
      <c r="F402" s="113" t="str">
        <f t="shared" si="48"/>
        <v/>
      </c>
      <c r="G402" s="114">
        <v>1501</v>
      </c>
      <c r="H402" s="113">
        <f t="shared" si="49"/>
        <v>45030</v>
      </c>
      <c r="I402" s="114">
        <v>3</v>
      </c>
      <c r="J402" s="113">
        <f t="shared" si="50"/>
        <v>1500</v>
      </c>
      <c r="K402" s="113">
        <f t="shared" si="51"/>
        <v>86530</v>
      </c>
      <c r="L402" s="113">
        <f t="shared" si="52"/>
        <v>103836</v>
      </c>
      <c r="M402" s="113">
        <v>7695789.583333333</v>
      </c>
      <c r="N402">
        <v>15623</v>
      </c>
      <c r="O402" s="112">
        <f t="shared" si="53"/>
        <v>52077</v>
      </c>
      <c r="P402" s="112">
        <f t="shared" si="54"/>
        <v>62492</v>
      </c>
      <c r="Q402">
        <f t="shared" si="55"/>
        <v>0.81</v>
      </c>
    </row>
    <row r="403" spans="1:17" x14ac:dyDescent="0.25">
      <c r="A403" t="s">
        <v>383</v>
      </c>
      <c r="B403" t="s">
        <v>484</v>
      </c>
      <c r="C403" t="s">
        <v>476</v>
      </c>
      <c r="D403" s="113">
        <v>7000</v>
      </c>
      <c r="E403" s="126" t="s">
        <v>1</v>
      </c>
      <c r="F403" s="113" t="str">
        <f t="shared" si="48"/>
        <v/>
      </c>
      <c r="G403" s="114">
        <v>146</v>
      </c>
      <c r="H403" s="113">
        <f t="shared" si="49"/>
        <v>4380</v>
      </c>
      <c r="I403" s="114">
        <v>3</v>
      </c>
      <c r="J403" s="113">
        <f t="shared" si="50"/>
        <v>1500</v>
      </c>
      <c r="K403" s="113">
        <f t="shared" si="51"/>
        <v>12880</v>
      </c>
      <c r="L403" s="113">
        <f t="shared" si="52"/>
        <v>15456</v>
      </c>
      <c r="M403" s="113">
        <v>1408950</v>
      </c>
      <c r="O403" s="112">
        <f t="shared" si="53"/>
        <v>12880</v>
      </c>
      <c r="P403" s="112">
        <f t="shared" si="54"/>
        <v>15456</v>
      </c>
      <c r="Q403">
        <f t="shared" si="55"/>
        <v>1.1000000000000001</v>
      </c>
    </row>
    <row r="404" spans="1:17" x14ac:dyDescent="0.25">
      <c r="A404" t="s">
        <v>384</v>
      </c>
      <c r="B404" t="s">
        <v>485</v>
      </c>
      <c r="C404" t="s">
        <v>476</v>
      </c>
      <c r="D404" s="113">
        <v>130000</v>
      </c>
      <c r="E404" s="125">
        <v>89</v>
      </c>
      <c r="F404" s="113">
        <f t="shared" si="48"/>
        <v>89000</v>
      </c>
      <c r="G404" s="114">
        <v>32</v>
      </c>
      <c r="H404" s="113">
        <f t="shared" si="49"/>
        <v>960</v>
      </c>
      <c r="I404" s="114">
        <v>4</v>
      </c>
      <c r="J404" s="113">
        <f t="shared" si="50"/>
        <v>2000</v>
      </c>
      <c r="K404" s="113">
        <f t="shared" si="51"/>
        <v>221960</v>
      </c>
      <c r="L404" s="113">
        <f t="shared" si="52"/>
        <v>266352</v>
      </c>
      <c r="M404" s="113">
        <v>14020416.833333334</v>
      </c>
      <c r="O404" s="112">
        <f t="shared" si="53"/>
        <v>221960</v>
      </c>
      <c r="P404" s="112">
        <f t="shared" si="54"/>
        <v>266352</v>
      </c>
      <c r="Q404">
        <f t="shared" si="55"/>
        <v>1.9</v>
      </c>
    </row>
    <row r="405" spans="1:17" x14ac:dyDescent="0.25">
      <c r="A405" t="s">
        <v>385</v>
      </c>
      <c r="B405" t="s">
        <v>485</v>
      </c>
      <c r="C405" t="s">
        <v>476</v>
      </c>
      <c r="D405" s="113">
        <v>130000</v>
      </c>
      <c r="E405" s="125">
        <v>100</v>
      </c>
      <c r="F405" s="113">
        <f t="shared" si="48"/>
        <v>100000</v>
      </c>
      <c r="G405" s="114">
        <v>183</v>
      </c>
      <c r="H405" s="113">
        <f t="shared" si="49"/>
        <v>5490</v>
      </c>
      <c r="I405" s="114">
        <v>5</v>
      </c>
      <c r="J405" s="113">
        <f t="shared" si="50"/>
        <v>2500</v>
      </c>
      <c r="K405" s="113">
        <f t="shared" si="51"/>
        <v>237990</v>
      </c>
      <c r="L405" s="113">
        <f t="shared" si="52"/>
        <v>285588</v>
      </c>
      <c r="M405" s="113">
        <v>12202675.5</v>
      </c>
      <c r="O405" s="112">
        <f t="shared" si="53"/>
        <v>237990</v>
      </c>
      <c r="P405" s="112">
        <f t="shared" si="54"/>
        <v>285588</v>
      </c>
      <c r="Q405">
        <f t="shared" si="55"/>
        <v>2.34</v>
      </c>
    </row>
    <row r="406" spans="1:17" x14ac:dyDescent="0.25">
      <c r="A406" t="s">
        <v>386</v>
      </c>
      <c r="B406" t="s">
        <v>484</v>
      </c>
      <c r="C406" t="s">
        <v>476</v>
      </c>
      <c r="D406" s="113">
        <v>15000</v>
      </c>
      <c r="E406" s="126" t="s">
        <v>1</v>
      </c>
      <c r="F406" s="113" t="str">
        <f t="shared" si="48"/>
        <v/>
      </c>
      <c r="G406" s="114">
        <v>296</v>
      </c>
      <c r="H406" s="113">
        <f t="shared" si="49"/>
        <v>8880</v>
      </c>
      <c r="I406" s="114">
        <v>3</v>
      </c>
      <c r="J406" s="113">
        <f t="shared" si="50"/>
        <v>1500</v>
      </c>
      <c r="K406" s="113">
        <f t="shared" si="51"/>
        <v>25380</v>
      </c>
      <c r="L406" s="113">
        <f t="shared" si="52"/>
        <v>30456</v>
      </c>
      <c r="M406" s="113">
        <v>859583.33333333337</v>
      </c>
      <c r="O406" s="112">
        <f t="shared" si="53"/>
        <v>25380</v>
      </c>
      <c r="P406" s="112">
        <f t="shared" si="54"/>
        <v>30456</v>
      </c>
      <c r="Q406">
        <f t="shared" si="55"/>
        <v>3.54</v>
      </c>
    </row>
    <row r="407" spans="1:17" x14ac:dyDescent="0.25">
      <c r="A407" t="s">
        <v>387</v>
      </c>
      <c r="B407" t="s">
        <v>485</v>
      </c>
      <c r="C407" t="s">
        <v>476</v>
      </c>
      <c r="D407" s="113">
        <v>130000</v>
      </c>
      <c r="E407" s="125">
        <v>359</v>
      </c>
      <c r="F407" s="113">
        <f t="shared" si="48"/>
        <v>359000</v>
      </c>
      <c r="G407" s="114">
        <v>104</v>
      </c>
      <c r="H407" s="113">
        <f t="shared" si="49"/>
        <v>3120</v>
      </c>
      <c r="I407" s="114">
        <v>6</v>
      </c>
      <c r="J407" s="113">
        <f t="shared" si="50"/>
        <v>3000</v>
      </c>
      <c r="K407" s="113">
        <f t="shared" si="51"/>
        <v>495120</v>
      </c>
      <c r="L407" s="113">
        <f t="shared" si="52"/>
        <v>594144</v>
      </c>
      <c r="M407" s="113">
        <v>53268634.666666664</v>
      </c>
      <c r="O407" s="112">
        <f t="shared" si="53"/>
        <v>495120</v>
      </c>
      <c r="P407" s="112">
        <f t="shared" si="54"/>
        <v>594144</v>
      </c>
      <c r="Q407">
        <f t="shared" si="55"/>
        <v>1.1200000000000001</v>
      </c>
    </row>
    <row r="408" spans="1:17" x14ac:dyDescent="0.25">
      <c r="A408" t="s">
        <v>388</v>
      </c>
      <c r="B408" t="s">
        <v>487</v>
      </c>
      <c r="C408" t="s">
        <v>476</v>
      </c>
      <c r="D408" s="113">
        <v>40000</v>
      </c>
      <c r="E408" s="126" t="s">
        <v>1</v>
      </c>
      <c r="F408" s="113" t="str">
        <f t="shared" si="48"/>
        <v/>
      </c>
      <c r="G408" s="114">
        <v>1230</v>
      </c>
      <c r="H408" s="113">
        <f t="shared" si="49"/>
        <v>36900</v>
      </c>
      <c r="I408" s="114">
        <v>5</v>
      </c>
      <c r="J408" s="113">
        <f t="shared" si="50"/>
        <v>2500</v>
      </c>
      <c r="K408" s="113">
        <f t="shared" si="51"/>
        <v>79400</v>
      </c>
      <c r="L408" s="113">
        <f t="shared" si="52"/>
        <v>95280</v>
      </c>
      <c r="M408" s="113">
        <v>13639004</v>
      </c>
      <c r="N408">
        <v>27694</v>
      </c>
      <c r="O408" s="112">
        <f t="shared" si="53"/>
        <v>62500</v>
      </c>
      <c r="P408" s="112">
        <f t="shared" si="54"/>
        <v>75000</v>
      </c>
      <c r="Q408">
        <f t="shared" si="55"/>
        <v>0.55000000000000004</v>
      </c>
    </row>
    <row r="409" spans="1:17" x14ac:dyDescent="0.25">
      <c r="A409" t="s">
        <v>389</v>
      </c>
      <c r="B409" t="s">
        <v>485</v>
      </c>
      <c r="C409" t="s">
        <v>476</v>
      </c>
      <c r="D409" s="113">
        <v>130000</v>
      </c>
      <c r="E409" s="125">
        <v>249</v>
      </c>
      <c r="F409" s="113">
        <f t="shared" si="48"/>
        <v>249000</v>
      </c>
      <c r="G409" s="114">
        <v>231</v>
      </c>
      <c r="H409" s="113">
        <f t="shared" si="49"/>
        <v>6930</v>
      </c>
      <c r="I409" s="114">
        <v>5</v>
      </c>
      <c r="J409" s="113">
        <f t="shared" si="50"/>
        <v>2500</v>
      </c>
      <c r="K409" s="113">
        <f t="shared" si="51"/>
        <v>388430</v>
      </c>
      <c r="L409" s="113">
        <f t="shared" si="52"/>
        <v>466116</v>
      </c>
      <c r="M409" s="113">
        <v>30506061.666666668</v>
      </c>
      <c r="O409" s="112">
        <f t="shared" si="53"/>
        <v>388430</v>
      </c>
      <c r="P409" s="112">
        <f t="shared" si="54"/>
        <v>466116</v>
      </c>
      <c r="Q409">
        <f t="shared" si="55"/>
        <v>1.53</v>
      </c>
    </row>
    <row r="410" spans="1:17" x14ac:dyDescent="0.25">
      <c r="A410" t="s">
        <v>390</v>
      </c>
      <c r="B410" t="s">
        <v>488</v>
      </c>
      <c r="C410" t="s">
        <v>476</v>
      </c>
      <c r="D410" s="113">
        <v>50000</v>
      </c>
      <c r="E410" s="126" t="s">
        <v>1</v>
      </c>
      <c r="F410" s="113" t="str">
        <f t="shared" si="48"/>
        <v/>
      </c>
      <c r="G410" s="114">
        <v>2039</v>
      </c>
      <c r="H410" s="113">
        <f t="shared" si="49"/>
        <v>61170</v>
      </c>
      <c r="I410" s="114">
        <v>5</v>
      </c>
      <c r="J410" s="113">
        <f t="shared" si="50"/>
        <v>2500</v>
      </c>
      <c r="K410" s="113">
        <f t="shared" si="51"/>
        <v>113670</v>
      </c>
      <c r="L410" s="113">
        <f t="shared" si="52"/>
        <v>136404</v>
      </c>
      <c r="M410" s="113">
        <v>13698430</v>
      </c>
      <c r="O410" s="112">
        <f t="shared" si="53"/>
        <v>113670</v>
      </c>
      <c r="P410" s="112">
        <f t="shared" si="54"/>
        <v>136404</v>
      </c>
      <c r="Q410">
        <f t="shared" si="55"/>
        <v>1</v>
      </c>
    </row>
    <row r="411" spans="1:17" x14ac:dyDescent="0.25">
      <c r="A411" t="s">
        <v>391</v>
      </c>
      <c r="B411" t="s">
        <v>487</v>
      </c>
      <c r="C411" t="s">
        <v>476</v>
      </c>
      <c r="D411" s="113">
        <v>40000</v>
      </c>
      <c r="E411" s="126" t="s">
        <v>1</v>
      </c>
      <c r="F411" s="113" t="str">
        <f t="shared" si="48"/>
        <v/>
      </c>
      <c r="G411" s="114">
        <v>1763</v>
      </c>
      <c r="H411" s="113">
        <f t="shared" si="49"/>
        <v>52890</v>
      </c>
      <c r="I411" s="114">
        <v>8</v>
      </c>
      <c r="J411" s="113">
        <f t="shared" si="50"/>
        <v>4000</v>
      </c>
      <c r="K411" s="113">
        <f t="shared" si="51"/>
        <v>96890</v>
      </c>
      <c r="L411" s="113">
        <f t="shared" si="52"/>
        <v>116268</v>
      </c>
      <c r="M411" s="113">
        <v>9774630.833333334</v>
      </c>
      <c r="N411">
        <v>19741</v>
      </c>
      <c r="O411" s="112">
        <f t="shared" si="53"/>
        <v>62500</v>
      </c>
      <c r="P411" s="112">
        <f t="shared" si="54"/>
        <v>75000</v>
      </c>
      <c r="Q411">
        <f t="shared" si="55"/>
        <v>0.77</v>
      </c>
    </row>
    <row r="412" spans="1:17" x14ac:dyDescent="0.25">
      <c r="A412" t="s">
        <v>392</v>
      </c>
      <c r="B412" t="s">
        <v>487</v>
      </c>
      <c r="C412" t="s">
        <v>476</v>
      </c>
      <c r="D412" s="113">
        <v>40000</v>
      </c>
      <c r="E412" s="126" t="s">
        <v>1</v>
      </c>
      <c r="F412" s="113" t="str">
        <f t="shared" si="48"/>
        <v/>
      </c>
      <c r="G412" s="114">
        <v>1919</v>
      </c>
      <c r="H412" s="113">
        <f t="shared" si="49"/>
        <v>57570</v>
      </c>
      <c r="I412" s="114">
        <v>6</v>
      </c>
      <c r="J412" s="113">
        <f t="shared" si="50"/>
        <v>3000</v>
      </c>
      <c r="K412" s="113">
        <f t="shared" si="51"/>
        <v>100570</v>
      </c>
      <c r="L412" s="113">
        <f t="shared" si="52"/>
        <v>120684</v>
      </c>
      <c r="M412" s="113">
        <v>14641338.333333334</v>
      </c>
      <c r="N412">
        <v>25884</v>
      </c>
      <c r="O412" s="112">
        <f t="shared" si="53"/>
        <v>62500</v>
      </c>
      <c r="P412" s="112">
        <f t="shared" si="54"/>
        <v>75000</v>
      </c>
      <c r="Q412">
        <f t="shared" si="55"/>
        <v>0.51</v>
      </c>
    </row>
    <row r="413" spans="1:17" x14ac:dyDescent="0.25">
      <c r="A413" t="s">
        <v>393</v>
      </c>
      <c r="B413" t="s">
        <v>485</v>
      </c>
      <c r="C413" t="s">
        <v>476</v>
      </c>
      <c r="D413" s="113">
        <v>130000</v>
      </c>
      <c r="E413" s="125">
        <v>46</v>
      </c>
      <c r="F413" s="113">
        <f t="shared" si="48"/>
        <v>46000</v>
      </c>
      <c r="G413" s="114">
        <v>0</v>
      </c>
      <c r="H413" s="113">
        <f t="shared" si="49"/>
        <v>0</v>
      </c>
      <c r="I413" s="114">
        <v>3</v>
      </c>
      <c r="J413" s="113">
        <f t="shared" si="50"/>
        <v>1500</v>
      </c>
      <c r="K413" s="113">
        <f t="shared" si="51"/>
        <v>177500</v>
      </c>
      <c r="L413" s="113">
        <f t="shared" si="52"/>
        <v>213000</v>
      </c>
      <c r="M413" s="113">
        <v>10750957.666666666</v>
      </c>
      <c r="O413" s="112">
        <f t="shared" si="53"/>
        <v>177500</v>
      </c>
      <c r="P413" s="112">
        <f t="shared" si="54"/>
        <v>213000</v>
      </c>
      <c r="Q413">
        <f t="shared" si="55"/>
        <v>1.98</v>
      </c>
    </row>
    <row r="414" spans="1:17" x14ac:dyDescent="0.25">
      <c r="A414" t="s">
        <v>394</v>
      </c>
      <c r="B414" t="s">
        <v>482</v>
      </c>
      <c r="C414" t="s">
        <v>476</v>
      </c>
      <c r="D414" s="113">
        <v>5000</v>
      </c>
      <c r="E414" s="126" t="s">
        <v>1</v>
      </c>
      <c r="F414" s="113" t="str">
        <f t="shared" si="48"/>
        <v/>
      </c>
      <c r="G414" s="114">
        <v>449</v>
      </c>
      <c r="H414" s="113">
        <f t="shared" si="49"/>
        <v>13470</v>
      </c>
      <c r="I414" s="114">
        <v>3</v>
      </c>
      <c r="J414" s="113">
        <f t="shared" si="50"/>
        <v>1500</v>
      </c>
      <c r="K414" s="113">
        <f t="shared" si="51"/>
        <v>19970</v>
      </c>
      <c r="L414" s="113">
        <f t="shared" si="52"/>
        <v>23964</v>
      </c>
      <c r="M414" s="113">
        <v>3580074.4166666665</v>
      </c>
      <c r="N414">
        <v>6411</v>
      </c>
      <c r="O414" s="112">
        <f t="shared" si="53"/>
        <v>12500</v>
      </c>
      <c r="P414" s="112">
        <f t="shared" si="54"/>
        <v>15000</v>
      </c>
      <c r="Q414">
        <f t="shared" si="55"/>
        <v>0.42</v>
      </c>
    </row>
    <row r="415" spans="1:17" x14ac:dyDescent="0.25">
      <c r="A415" t="s">
        <v>395</v>
      </c>
      <c r="B415" t="s">
        <v>482</v>
      </c>
      <c r="C415" t="s">
        <v>476</v>
      </c>
      <c r="D415" s="113">
        <v>5000</v>
      </c>
      <c r="E415" s="126" t="s">
        <v>1</v>
      </c>
      <c r="F415" s="113" t="str">
        <f t="shared" si="48"/>
        <v/>
      </c>
      <c r="G415" s="114">
        <v>351</v>
      </c>
      <c r="H415" s="113">
        <f t="shared" si="49"/>
        <v>10530</v>
      </c>
      <c r="I415" s="114">
        <v>4</v>
      </c>
      <c r="J415" s="113">
        <f t="shared" si="50"/>
        <v>2000</v>
      </c>
      <c r="K415" s="113">
        <f t="shared" si="51"/>
        <v>17530</v>
      </c>
      <c r="L415" s="113">
        <f t="shared" si="52"/>
        <v>21036</v>
      </c>
      <c r="M415" s="113">
        <v>1989025</v>
      </c>
      <c r="N415">
        <v>3883</v>
      </c>
      <c r="O415" s="112">
        <f t="shared" si="53"/>
        <v>12500</v>
      </c>
      <c r="P415" s="112">
        <f t="shared" si="54"/>
        <v>15000</v>
      </c>
      <c r="Q415">
        <f t="shared" si="55"/>
        <v>0.75</v>
      </c>
    </row>
    <row r="416" spans="1:17" x14ac:dyDescent="0.25">
      <c r="A416" t="s">
        <v>396</v>
      </c>
      <c r="B416" t="s">
        <v>487</v>
      </c>
      <c r="C416" t="s">
        <v>476</v>
      </c>
      <c r="D416" s="113">
        <v>40000</v>
      </c>
      <c r="E416" s="126" t="s">
        <v>1</v>
      </c>
      <c r="F416" s="113" t="str">
        <f t="shared" si="48"/>
        <v/>
      </c>
      <c r="G416" s="114">
        <v>121</v>
      </c>
      <c r="H416" s="113">
        <f t="shared" si="49"/>
        <v>3630</v>
      </c>
      <c r="I416" s="114">
        <v>4</v>
      </c>
      <c r="J416" s="113">
        <f t="shared" si="50"/>
        <v>2000</v>
      </c>
      <c r="K416" s="113">
        <f t="shared" si="51"/>
        <v>45630</v>
      </c>
      <c r="L416" s="113">
        <f t="shared" si="52"/>
        <v>54756</v>
      </c>
      <c r="M416" s="113">
        <v>442410.75</v>
      </c>
      <c r="O416" s="112">
        <f t="shared" si="53"/>
        <v>45630</v>
      </c>
      <c r="P416" s="112">
        <f t="shared" si="54"/>
        <v>54756</v>
      </c>
      <c r="Q416">
        <f t="shared" si="55"/>
        <v>12.38</v>
      </c>
    </row>
    <row r="417" spans="1:17" x14ac:dyDescent="0.25">
      <c r="A417" t="s">
        <v>397</v>
      </c>
      <c r="B417" t="s">
        <v>485</v>
      </c>
      <c r="C417" t="s">
        <v>476</v>
      </c>
      <c r="D417" s="113">
        <v>130000</v>
      </c>
      <c r="E417" s="125">
        <v>10</v>
      </c>
      <c r="F417" s="113">
        <f t="shared" si="48"/>
        <v>10000</v>
      </c>
      <c r="G417" s="114">
        <v>674</v>
      </c>
      <c r="H417" s="113">
        <f t="shared" si="49"/>
        <v>20220</v>
      </c>
      <c r="I417" s="114">
        <v>6</v>
      </c>
      <c r="J417" s="113">
        <f t="shared" si="50"/>
        <v>3000</v>
      </c>
      <c r="K417" s="113">
        <f t="shared" si="51"/>
        <v>163220</v>
      </c>
      <c r="L417" s="113">
        <f t="shared" si="52"/>
        <v>195864</v>
      </c>
      <c r="M417" s="113">
        <v>10773621.666666666</v>
      </c>
      <c r="N417">
        <v>9142</v>
      </c>
      <c r="O417" s="112">
        <f t="shared" si="53"/>
        <v>110140</v>
      </c>
      <c r="P417" s="112">
        <f t="shared" si="54"/>
        <v>132168</v>
      </c>
      <c r="Q417">
        <f t="shared" si="55"/>
        <v>1.23</v>
      </c>
    </row>
    <row r="418" spans="1:17" x14ac:dyDescent="0.25">
      <c r="A418" t="s">
        <v>398</v>
      </c>
      <c r="B418" t="s">
        <v>485</v>
      </c>
      <c r="C418" t="s">
        <v>476</v>
      </c>
      <c r="D418" s="113">
        <v>130000</v>
      </c>
      <c r="E418" s="125">
        <v>46</v>
      </c>
      <c r="F418" s="113">
        <f t="shared" si="48"/>
        <v>46000</v>
      </c>
      <c r="G418" s="114">
        <v>1</v>
      </c>
      <c r="H418" s="113">
        <f t="shared" si="49"/>
        <v>30</v>
      </c>
      <c r="I418" s="114">
        <v>3</v>
      </c>
      <c r="J418" s="113">
        <f t="shared" si="50"/>
        <v>1500</v>
      </c>
      <c r="K418" s="113">
        <f t="shared" si="51"/>
        <v>177530</v>
      </c>
      <c r="L418" s="113">
        <f t="shared" si="52"/>
        <v>213036</v>
      </c>
      <c r="M418" s="113">
        <v>1227084.1666666667</v>
      </c>
      <c r="O418" s="112">
        <f t="shared" si="53"/>
        <v>177530</v>
      </c>
      <c r="P418" s="112">
        <f t="shared" si="54"/>
        <v>213036</v>
      </c>
      <c r="Q418">
        <f t="shared" si="55"/>
        <v>17.36</v>
      </c>
    </row>
    <row r="419" spans="1:17" x14ac:dyDescent="0.25">
      <c r="A419" t="s">
        <v>399</v>
      </c>
      <c r="B419" t="s">
        <v>482</v>
      </c>
      <c r="C419" t="s">
        <v>476</v>
      </c>
      <c r="D419" s="113">
        <v>5000</v>
      </c>
      <c r="E419" s="126" t="s">
        <v>1</v>
      </c>
      <c r="F419" s="113" t="str">
        <f t="shared" si="48"/>
        <v/>
      </c>
      <c r="G419" s="114">
        <v>32</v>
      </c>
      <c r="H419" s="113">
        <f t="shared" si="49"/>
        <v>960</v>
      </c>
      <c r="I419" s="114">
        <v>3</v>
      </c>
      <c r="J419" s="113">
        <f t="shared" si="50"/>
        <v>1500</v>
      </c>
      <c r="K419" s="113">
        <f t="shared" si="51"/>
        <v>7460</v>
      </c>
      <c r="L419" s="113">
        <f t="shared" si="52"/>
        <v>8952</v>
      </c>
      <c r="M419" s="113">
        <v>1594219.3333333333</v>
      </c>
      <c r="N419">
        <v>3145</v>
      </c>
      <c r="O419" s="112">
        <f t="shared" si="53"/>
        <v>10483</v>
      </c>
      <c r="P419" s="112">
        <f t="shared" si="54"/>
        <v>12580</v>
      </c>
      <c r="Q419">
        <f t="shared" si="55"/>
        <v>0.79</v>
      </c>
    </row>
    <row r="420" spans="1:17" x14ac:dyDescent="0.25">
      <c r="A420" t="s">
        <v>400</v>
      </c>
      <c r="B420" t="s">
        <v>482</v>
      </c>
      <c r="C420" t="s">
        <v>476</v>
      </c>
      <c r="D420" s="113">
        <v>5000</v>
      </c>
      <c r="E420" s="126" t="s">
        <v>1</v>
      </c>
      <c r="F420" s="113" t="str">
        <f t="shared" si="48"/>
        <v/>
      </c>
      <c r="G420" s="114">
        <v>160</v>
      </c>
      <c r="H420" s="113">
        <f t="shared" si="49"/>
        <v>4800</v>
      </c>
      <c r="I420" s="114">
        <v>3</v>
      </c>
      <c r="J420" s="113">
        <f t="shared" si="50"/>
        <v>1500</v>
      </c>
      <c r="K420" s="113">
        <f t="shared" si="51"/>
        <v>11300</v>
      </c>
      <c r="L420" s="113">
        <f t="shared" si="52"/>
        <v>13560</v>
      </c>
      <c r="M420" s="113">
        <v>2059272.75</v>
      </c>
      <c r="N420">
        <v>4042</v>
      </c>
      <c r="O420" s="112">
        <f t="shared" si="53"/>
        <v>12500</v>
      </c>
      <c r="P420" s="112">
        <f t="shared" si="54"/>
        <v>15000</v>
      </c>
      <c r="Q420">
        <f t="shared" si="55"/>
        <v>0.73</v>
      </c>
    </row>
    <row r="421" spans="1:17" x14ac:dyDescent="0.25">
      <c r="A421" t="s">
        <v>401</v>
      </c>
      <c r="B421" t="s">
        <v>487</v>
      </c>
      <c r="C421" t="s">
        <v>476</v>
      </c>
      <c r="D421" s="113">
        <v>40000</v>
      </c>
      <c r="E421" s="126" t="s">
        <v>1</v>
      </c>
      <c r="F421" s="113" t="str">
        <f t="shared" si="48"/>
        <v/>
      </c>
      <c r="G421" s="114">
        <v>1982</v>
      </c>
      <c r="H421" s="113">
        <f t="shared" si="49"/>
        <v>59460</v>
      </c>
      <c r="I421" s="114">
        <v>6</v>
      </c>
      <c r="J421" s="113">
        <f t="shared" si="50"/>
        <v>3000</v>
      </c>
      <c r="K421" s="113">
        <f t="shared" si="51"/>
        <v>102460</v>
      </c>
      <c r="L421" s="113">
        <f t="shared" si="52"/>
        <v>122952</v>
      </c>
      <c r="M421" s="113">
        <v>14463022.666666666</v>
      </c>
      <c r="N421">
        <v>24411</v>
      </c>
      <c r="O421" s="112">
        <f t="shared" si="53"/>
        <v>62500</v>
      </c>
      <c r="P421" s="112">
        <f t="shared" si="54"/>
        <v>75000</v>
      </c>
      <c r="Q421">
        <f t="shared" si="55"/>
        <v>0.52</v>
      </c>
    </row>
    <row r="422" spans="1:17" x14ac:dyDescent="0.25">
      <c r="A422" t="s">
        <v>402</v>
      </c>
      <c r="B422" t="s">
        <v>485</v>
      </c>
      <c r="C422" t="s">
        <v>476</v>
      </c>
      <c r="D422" s="113">
        <v>130000</v>
      </c>
      <c r="E422" s="125">
        <v>40</v>
      </c>
      <c r="F422" s="113">
        <f t="shared" si="48"/>
        <v>40000</v>
      </c>
      <c r="G422" s="114">
        <v>149</v>
      </c>
      <c r="H422" s="113">
        <f t="shared" si="49"/>
        <v>4470</v>
      </c>
      <c r="I422" s="114">
        <v>4</v>
      </c>
      <c r="J422" s="113">
        <f t="shared" si="50"/>
        <v>2000</v>
      </c>
      <c r="K422" s="113">
        <f t="shared" si="51"/>
        <v>176470</v>
      </c>
      <c r="L422" s="113">
        <f t="shared" si="52"/>
        <v>211764</v>
      </c>
      <c r="M422" s="113">
        <v>7130967.916666667</v>
      </c>
      <c r="O422" s="112">
        <f t="shared" si="53"/>
        <v>176470</v>
      </c>
      <c r="P422" s="112">
        <f t="shared" si="54"/>
        <v>211764</v>
      </c>
      <c r="Q422">
        <f t="shared" si="55"/>
        <v>2.97</v>
      </c>
    </row>
    <row r="423" spans="1:17" x14ac:dyDescent="0.25">
      <c r="A423" t="s">
        <v>403</v>
      </c>
      <c r="B423" t="s">
        <v>482</v>
      </c>
      <c r="C423" t="s">
        <v>476</v>
      </c>
      <c r="D423" s="113">
        <v>5000</v>
      </c>
      <c r="E423" s="126" t="s">
        <v>1</v>
      </c>
      <c r="F423" s="113" t="str">
        <f t="shared" si="48"/>
        <v/>
      </c>
      <c r="G423" s="114">
        <v>140</v>
      </c>
      <c r="H423" s="113">
        <f t="shared" si="49"/>
        <v>4200</v>
      </c>
      <c r="I423" s="114">
        <v>3</v>
      </c>
      <c r="J423" s="113">
        <f t="shared" si="50"/>
        <v>1500</v>
      </c>
      <c r="K423" s="113">
        <f t="shared" si="51"/>
        <v>10700</v>
      </c>
      <c r="L423" s="113">
        <f t="shared" si="52"/>
        <v>12840</v>
      </c>
      <c r="M423" s="113">
        <v>2282924.8333333335</v>
      </c>
      <c r="N423">
        <v>4539</v>
      </c>
      <c r="O423" s="112">
        <f t="shared" si="53"/>
        <v>12500</v>
      </c>
      <c r="P423" s="112">
        <f t="shared" si="54"/>
        <v>15000</v>
      </c>
      <c r="Q423">
        <f t="shared" si="55"/>
        <v>0.66</v>
      </c>
    </row>
    <row r="424" spans="1:17" x14ac:dyDescent="0.25">
      <c r="A424" t="s">
        <v>404</v>
      </c>
      <c r="B424" t="s">
        <v>482</v>
      </c>
      <c r="C424" t="s">
        <v>476</v>
      </c>
      <c r="D424" s="113">
        <v>5000</v>
      </c>
      <c r="E424" s="126" t="s">
        <v>1</v>
      </c>
      <c r="F424" s="113" t="str">
        <f t="shared" si="48"/>
        <v/>
      </c>
      <c r="G424" s="114">
        <v>224</v>
      </c>
      <c r="H424" s="113">
        <f t="shared" si="49"/>
        <v>6720</v>
      </c>
      <c r="I424" s="114">
        <v>3</v>
      </c>
      <c r="J424" s="113">
        <f t="shared" si="50"/>
        <v>1500</v>
      </c>
      <c r="K424" s="113">
        <f t="shared" si="51"/>
        <v>13220</v>
      </c>
      <c r="L424" s="113">
        <f t="shared" si="52"/>
        <v>15864</v>
      </c>
      <c r="M424" s="113">
        <v>2409043.5</v>
      </c>
      <c r="N424">
        <v>3786</v>
      </c>
      <c r="O424" s="112">
        <f t="shared" si="53"/>
        <v>12500</v>
      </c>
      <c r="P424" s="112">
        <f t="shared" si="54"/>
        <v>15000</v>
      </c>
      <c r="Q424">
        <f t="shared" si="55"/>
        <v>0.62</v>
      </c>
    </row>
    <row r="425" spans="1:17" x14ac:dyDescent="0.25">
      <c r="A425" t="s">
        <v>405</v>
      </c>
      <c r="B425" t="s">
        <v>486</v>
      </c>
      <c r="C425" t="s">
        <v>476</v>
      </c>
      <c r="D425" s="113">
        <v>80000</v>
      </c>
      <c r="E425" s="125">
        <v>0</v>
      </c>
      <c r="F425" s="113">
        <f t="shared" si="48"/>
        <v>0</v>
      </c>
      <c r="G425" s="114">
        <v>39</v>
      </c>
      <c r="H425" s="113">
        <f t="shared" si="49"/>
        <v>1170</v>
      </c>
      <c r="I425" s="114">
        <v>3</v>
      </c>
      <c r="J425" s="113">
        <f t="shared" si="50"/>
        <v>1500</v>
      </c>
      <c r="K425" s="113">
        <f t="shared" si="51"/>
        <v>82670</v>
      </c>
      <c r="L425" s="113">
        <f t="shared" si="52"/>
        <v>99204</v>
      </c>
      <c r="M425" s="113">
        <v>6348473.666666667</v>
      </c>
      <c r="O425" s="112">
        <f t="shared" si="53"/>
        <v>82670</v>
      </c>
      <c r="P425" s="112">
        <f t="shared" si="54"/>
        <v>99204</v>
      </c>
      <c r="Q425">
        <f t="shared" si="55"/>
        <v>1.56</v>
      </c>
    </row>
    <row r="426" spans="1:17" x14ac:dyDescent="0.25">
      <c r="A426" t="s">
        <v>406</v>
      </c>
      <c r="B426" t="s">
        <v>482</v>
      </c>
      <c r="C426" t="s">
        <v>476</v>
      </c>
      <c r="D426" s="113">
        <v>5000</v>
      </c>
      <c r="E426" s="126" t="s">
        <v>1</v>
      </c>
      <c r="F426" s="113" t="str">
        <f t="shared" si="48"/>
        <v/>
      </c>
      <c r="G426" s="114">
        <v>182</v>
      </c>
      <c r="H426" s="113">
        <f t="shared" si="49"/>
        <v>5460</v>
      </c>
      <c r="I426" s="114">
        <v>2</v>
      </c>
      <c r="J426" s="113">
        <f t="shared" si="50"/>
        <v>1000</v>
      </c>
      <c r="K426" s="113">
        <f t="shared" si="51"/>
        <v>11460</v>
      </c>
      <c r="L426" s="113">
        <f t="shared" si="52"/>
        <v>13752</v>
      </c>
      <c r="M426" s="113">
        <v>1447667.5</v>
      </c>
      <c r="N426">
        <v>3333</v>
      </c>
      <c r="O426" s="112">
        <f t="shared" si="53"/>
        <v>11110</v>
      </c>
      <c r="P426" s="112">
        <f t="shared" si="54"/>
        <v>13332</v>
      </c>
      <c r="Q426">
        <f t="shared" si="55"/>
        <v>0.92</v>
      </c>
    </row>
    <row r="427" spans="1:17" x14ac:dyDescent="0.25">
      <c r="A427" t="s">
        <v>407</v>
      </c>
      <c r="B427" t="s">
        <v>486</v>
      </c>
      <c r="C427" t="s">
        <v>476</v>
      </c>
      <c r="D427" s="113">
        <v>80000</v>
      </c>
      <c r="E427" s="125">
        <v>0</v>
      </c>
      <c r="F427" s="113">
        <f t="shared" si="48"/>
        <v>0</v>
      </c>
      <c r="G427" s="114">
        <v>43</v>
      </c>
      <c r="H427" s="113">
        <f t="shared" si="49"/>
        <v>1290</v>
      </c>
      <c r="I427" s="114">
        <v>3</v>
      </c>
      <c r="J427" s="113">
        <f t="shared" si="50"/>
        <v>1500</v>
      </c>
      <c r="K427" s="113">
        <f t="shared" si="51"/>
        <v>82790</v>
      </c>
      <c r="L427" s="113">
        <f t="shared" si="52"/>
        <v>99348</v>
      </c>
      <c r="M427" s="113">
        <v>3024416.6666666665</v>
      </c>
      <c r="O427" s="112">
        <f t="shared" si="53"/>
        <v>82790</v>
      </c>
      <c r="P427" s="112">
        <f t="shared" si="54"/>
        <v>99348</v>
      </c>
      <c r="Q427">
        <f t="shared" si="55"/>
        <v>3.28</v>
      </c>
    </row>
    <row r="428" spans="1:17" x14ac:dyDescent="0.25">
      <c r="A428" t="s">
        <v>408</v>
      </c>
      <c r="B428" t="s">
        <v>484</v>
      </c>
      <c r="C428" t="s">
        <v>476</v>
      </c>
      <c r="D428" s="113">
        <v>7000</v>
      </c>
      <c r="E428" s="126" t="s">
        <v>1</v>
      </c>
      <c r="F428" s="113" t="str">
        <f t="shared" si="48"/>
        <v/>
      </c>
      <c r="G428" s="114">
        <v>70</v>
      </c>
      <c r="H428" s="113">
        <f t="shared" si="49"/>
        <v>2100</v>
      </c>
      <c r="I428" s="114">
        <v>3</v>
      </c>
      <c r="J428" s="113">
        <f t="shared" si="50"/>
        <v>1500</v>
      </c>
      <c r="K428" s="113">
        <f t="shared" si="51"/>
        <v>10600</v>
      </c>
      <c r="L428" s="113">
        <f t="shared" si="52"/>
        <v>12720</v>
      </c>
      <c r="M428" s="113">
        <v>630408.33333333337</v>
      </c>
      <c r="O428" s="112">
        <f t="shared" si="53"/>
        <v>10600</v>
      </c>
      <c r="P428" s="112">
        <f t="shared" si="54"/>
        <v>12720</v>
      </c>
      <c r="Q428">
        <f t="shared" si="55"/>
        <v>2.02</v>
      </c>
    </row>
    <row r="429" spans="1:17" x14ac:dyDescent="0.25">
      <c r="A429" t="s">
        <v>409</v>
      </c>
      <c r="B429" t="s">
        <v>482</v>
      </c>
      <c r="C429" t="s">
        <v>476</v>
      </c>
      <c r="D429" s="113">
        <v>5000</v>
      </c>
      <c r="E429" s="126" t="s">
        <v>1</v>
      </c>
      <c r="F429" s="113" t="str">
        <f t="shared" si="48"/>
        <v/>
      </c>
      <c r="G429" s="114">
        <v>410</v>
      </c>
      <c r="H429" s="113">
        <f t="shared" si="49"/>
        <v>12300</v>
      </c>
      <c r="I429" s="114">
        <v>6</v>
      </c>
      <c r="J429" s="113">
        <f t="shared" si="50"/>
        <v>3000</v>
      </c>
      <c r="K429" s="113">
        <f t="shared" si="51"/>
        <v>20300</v>
      </c>
      <c r="L429" s="113">
        <f t="shared" si="52"/>
        <v>24360</v>
      </c>
      <c r="M429" s="113">
        <v>4857311.166666667</v>
      </c>
      <c r="N429">
        <v>10108</v>
      </c>
      <c r="O429" s="112">
        <f t="shared" si="53"/>
        <v>12500</v>
      </c>
      <c r="P429" s="112">
        <f t="shared" si="54"/>
        <v>15000</v>
      </c>
      <c r="Q429">
        <f t="shared" si="55"/>
        <v>0.31</v>
      </c>
    </row>
    <row r="430" spans="1:17" x14ac:dyDescent="0.25">
      <c r="A430" t="s">
        <v>410</v>
      </c>
      <c r="B430" t="s">
        <v>482</v>
      </c>
      <c r="C430" t="s">
        <v>477</v>
      </c>
      <c r="D430" s="113">
        <v>5000</v>
      </c>
      <c r="E430" s="126" t="s">
        <v>1</v>
      </c>
      <c r="F430" s="113" t="str">
        <f t="shared" si="48"/>
        <v/>
      </c>
      <c r="G430" s="114">
        <v>217</v>
      </c>
      <c r="H430" s="113">
        <f t="shared" si="49"/>
        <v>6510</v>
      </c>
      <c r="I430" s="114">
        <v>3</v>
      </c>
      <c r="J430" s="113">
        <f t="shared" si="50"/>
        <v>1500</v>
      </c>
      <c r="K430" s="113">
        <f t="shared" si="51"/>
        <v>13010</v>
      </c>
      <c r="L430" s="113">
        <f t="shared" si="52"/>
        <v>15612</v>
      </c>
      <c r="M430" s="113">
        <v>1621142.5833333333</v>
      </c>
      <c r="N430">
        <v>2764</v>
      </c>
      <c r="O430" s="112">
        <f t="shared" si="53"/>
        <v>9213</v>
      </c>
      <c r="P430" s="112">
        <f t="shared" si="54"/>
        <v>11056</v>
      </c>
      <c r="Q430">
        <f t="shared" si="55"/>
        <v>0.68</v>
      </c>
    </row>
    <row r="431" spans="1:17" x14ac:dyDescent="0.25">
      <c r="A431" t="s">
        <v>411</v>
      </c>
      <c r="B431" t="s">
        <v>482</v>
      </c>
      <c r="C431" t="s">
        <v>477</v>
      </c>
      <c r="D431" s="113">
        <v>5000</v>
      </c>
      <c r="E431" s="126" t="s">
        <v>1</v>
      </c>
      <c r="F431" s="113" t="str">
        <f t="shared" si="48"/>
        <v/>
      </c>
      <c r="G431" s="114">
        <v>289</v>
      </c>
      <c r="H431" s="113">
        <f t="shared" si="49"/>
        <v>8670</v>
      </c>
      <c r="I431" s="114">
        <v>4</v>
      </c>
      <c r="J431" s="113">
        <f t="shared" si="50"/>
        <v>2000</v>
      </c>
      <c r="K431" s="113">
        <f t="shared" si="51"/>
        <v>15670</v>
      </c>
      <c r="L431" s="113">
        <f t="shared" si="52"/>
        <v>18804</v>
      </c>
      <c r="M431" s="113">
        <v>2159427.1666666665</v>
      </c>
      <c r="N431">
        <v>2301</v>
      </c>
      <c r="O431" s="112">
        <f t="shared" si="53"/>
        <v>7670</v>
      </c>
      <c r="P431" s="112">
        <f t="shared" si="54"/>
        <v>9204</v>
      </c>
      <c r="Q431">
        <f t="shared" si="55"/>
        <v>0.43</v>
      </c>
    </row>
    <row r="432" spans="1:17" x14ac:dyDescent="0.25">
      <c r="A432" t="s">
        <v>412</v>
      </c>
      <c r="B432" t="s">
        <v>485</v>
      </c>
      <c r="C432" t="s">
        <v>477</v>
      </c>
      <c r="D432" s="113">
        <v>130000</v>
      </c>
      <c r="E432" s="125">
        <v>462</v>
      </c>
      <c r="F432" s="113">
        <f t="shared" si="48"/>
        <v>462000</v>
      </c>
      <c r="G432" s="114">
        <v>1407</v>
      </c>
      <c r="H432" s="113">
        <f t="shared" si="49"/>
        <v>42210</v>
      </c>
      <c r="I432" s="114">
        <v>17</v>
      </c>
      <c r="J432" s="113">
        <f t="shared" si="50"/>
        <v>8500</v>
      </c>
      <c r="K432" s="113">
        <f t="shared" si="51"/>
        <v>642710</v>
      </c>
      <c r="L432" s="113">
        <f t="shared" si="52"/>
        <v>771252</v>
      </c>
      <c r="M432" s="113">
        <v>51126730.583333336</v>
      </c>
      <c r="N432">
        <v>19003</v>
      </c>
      <c r="O432" s="112">
        <f t="shared" si="53"/>
        <v>599666</v>
      </c>
      <c r="P432" s="112">
        <f t="shared" si="54"/>
        <v>719600</v>
      </c>
      <c r="Q432">
        <f t="shared" si="55"/>
        <v>1.41</v>
      </c>
    </row>
    <row r="433" spans="1:17" x14ac:dyDescent="0.25">
      <c r="A433" t="s">
        <v>413</v>
      </c>
      <c r="B433" t="s">
        <v>482</v>
      </c>
      <c r="C433" t="s">
        <v>477</v>
      </c>
      <c r="D433" s="113">
        <v>5000</v>
      </c>
      <c r="E433" s="126" t="s">
        <v>1</v>
      </c>
      <c r="F433" s="113" t="str">
        <f t="shared" si="48"/>
        <v/>
      </c>
      <c r="G433" s="114">
        <v>326</v>
      </c>
      <c r="H433" s="113">
        <f t="shared" si="49"/>
        <v>9780</v>
      </c>
      <c r="I433" s="114">
        <v>4</v>
      </c>
      <c r="J433" s="113">
        <f t="shared" si="50"/>
        <v>2000</v>
      </c>
      <c r="K433" s="113">
        <f t="shared" si="51"/>
        <v>16780</v>
      </c>
      <c r="L433" s="113">
        <f t="shared" si="52"/>
        <v>20136</v>
      </c>
      <c r="M433" s="113">
        <v>1194454.6666666667</v>
      </c>
      <c r="N433">
        <v>1690</v>
      </c>
      <c r="O433" s="112">
        <f t="shared" si="53"/>
        <v>5633</v>
      </c>
      <c r="P433" s="112">
        <f t="shared" si="54"/>
        <v>6760</v>
      </c>
      <c r="Q433">
        <f t="shared" si="55"/>
        <v>0.56999999999999995</v>
      </c>
    </row>
    <row r="434" spans="1:17" x14ac:dyDescent="0.25">
      <c r="A434" t="s">
        <v>414</v>
      </c>
      <c r="B434" t="s">
        <v>482</v>
      </c>
      <c r="C434" t="s">
        <v>477</v>
      </c>
      <c r="D434" s="113">
        <v>5000</v>
      </c>
      <c r="E434" s="126" t="s">
        <v>1</v>
      </c>
      <c r="F434" s="113" t="str">
        <f t="shared" si="48"/>
        <v/>
      </c>
      <c r="G434" s="114">
        <v>49</v>
      </c>
      <c r="H434" s="113">
        <f t="shared" si="49"/>
        <v>1470</v>
      </c>
      <c r="I434" s="114">
        <v>7</v>
      </c>
      <c r="J434" s="113">
        <f t="shared" si="50"/>
        <v>3500</v>
      </c>
      <c r="K434" s="113">
        <f t="shared" si="51"/>
        <v>9970</v>
      </c>
      <c r="L434" s="113">
        <f t="shared" si="52"/>
        <v>11964</v>
      </c>
      <c r="M434" s="113">
        <v>1433777.5</v>
      </c>
      <c r="N434">
        <v>1608</v>
      </c>
      <c r="O434" s="112">
        <f t="shared" si="53"/>
        <v>5360</v>
      </c>
      <c r="P434" s="112">
        <f t="shared" si="54"/>
        <v>6432</v>
      </c>
      <c r="Q434">
        <f t="shared" si="55"/>
        <v>0.45</v>
      </c>
    </row>
    <row r="435" spans="1:17" x14ac:dyDescent="0.25">
      <c r="A435" t="s">
        <v>415</v>
      </c>
      <c r="B435" t="s">
        <v>482</v>
      </c>
      <c r="C435" t="s">
        <v>477</v>
      </c>
      <c r="D435" s="113">
        <v>5000</v>
      </c>
      <c r="E435" s="126" t="s">
        <v>1</v>
      </c>
      <c r="F435" s="113" t="str">
        <f t="shared" si="48"/>
        <v/>
      </c>
      <c r="G435" s="114">
        <v>434</v>
      </c>
      <c r="H435" s="113">
        <f t="shared" si="49"/>
        <v>13020</v>
      </c>
      <c r="I435" s="114">
        <v>5</v>
      </c>
      <c r="J435" s="113">
        <f t="shared" si="50"/>
        <v>2500</v>
      </c>
      <c r="K435" s="113">
        <f t="shared" si="51"/>
        <v>20520</v>
      </c>
      <c r="L435" s="113">
        <f t="shared" si="52"/>
        <v>24624</v>
      </c>
      <c r="M435" s="113">
        <v>2098584.75</v>
      </c>
      <c r="N435">
        <v>4147</v>
      </c>
      <c r="O435" s="112">
        <f t="shared" si="53"/>
        <v>12500</v>
      </c>
      <c r="P435" s="112">
        <f t="shared" si="54"/>
        <v>15000</v>
      </c>
      <c r="Q435">
        <f t="shared" si="55"/>
        <v>0.71</v>
      </c>
    </row>
    <row r="436" spans="1:17" x14ac:dyDescent="0.25">
      <c r="A436" t="s">
        <v>416</v>
      </c>
      <c r="B436" t="s">
        <v>485</v>
      </c>
      <c r="C436" t="s">
        <v>477</v>
      </c>
      <c r="D436" s="113">
        <v>130000</v>
      </c>
      <c r="E436" s="125">
        <v>260</v>
      </c>
      <c r="F436" s="113">
        <f t="shared" si="48"/>
        <v>260000</v>
      </c>
      <c r="G436" s="114">
        <v>3212</v>
      </c>
      <c r="H436" s="113">
        <f t="shared" si="49"/>
        <v>96360</v>
      </c>
      <c r="I436" s="114">
        <v>13</v>
      </c>
      <c r="J436" s="113">
        <f t="shared" si="50"/>
        <v>6500</v>
      </c>
      <c r="K436" s="113">
        <f t="shared" si="51"/>
        <v>492860</v>
      </c>
      <c r="L436" s="113">
        <f t="shared" si="52"/>
        <v>591432</v>
      </c>
      <c r="M436" s="113">
        <v>51081268.75</v>
      </c>
      <c r="N436">
        <v>35795</v>
      </c>
      <c r="O436" s="112">
        <f t="shared" si="53"/>
        <v>395667</v>
      </c>
      <c r="P436" s="112">
        <f t="shared" si="54"/>
        <v>474800</v>
      </c>
      <c r="Q436">
        <f t="shared" si="55"/>
        <v>0.93</v>
      </c>
    </row>
    <row r="437" spans="1:17" x14ac:dyDescent="0.25">
      <c r="A437" t="s">
        <v>417</v>
      </c>
      <c r="B437" t="s">
        <v>485</v>
      </c>
      <c r="C437" t="s">
        <v>477</v>
      </c>
      <c r="D437" s="113">
        <v>130000</v>
      </c>
      <c r="E437" s="125">
        <v>58</v>
      </c>
      <c r="F437" s="113">
        <f t="shared" si="48"/>
        <v>58000</v>
      </c>
      <c r="G437" s="114">
        <v>1330</v>
      </c>
      <c r="H437" s="113">
        <f t="shared" si="49"/>
        <v>39900</v>
      </c>
      <c r="I437" s="114">
        <v>10</v>
      </c>
      <c r="J437" s="113">
        <f t="shared" si="50"/>
        <v>5000</v>
      </c>
      <c r="K437" s="113">
        <f t="shared" si="51"/>
        <v>232900</v>
      </c>
      <c r="L437" s="113">
        <f t="shared" si="52"/>
        <v>279480</v>
      </c>
      <c r="M437" s="113">
        <v>14209149.25</v>
      </c>
      <c r="N437">
        <v>8747</v>
      </c>
      <c r="O437" s="112">
        <f t="shared" si="53"/>
        <v>158823</v>
      </c>
      <c r="P437" s="112">
        <f t="shared" si="54"/>
        <v>190588</v>
      </c>
      <c r="Q437">
        <f t="shared" si="55"/>
        <v>1.34</v>
      </c>
    </row>
    <row r="438" spans="1:17" x14ac:dyDescent="0.25">
      <c r="A438" t="s">
        <v>418</v>
      </c>
      <c r="B438" t="s">
        <v>482</v>
      </c>
      <c r="C438" t="s">
        <v>477</v>
      </c>
      <c r="D438" s="113">
        <v>5000</v>
      </c>
      <c r="E438" s="126" t="s">
        <v>1</v>
      </c>
      <c r="F438" s="113" t="str">
        <f t="shared" si="48"/>
        <v/>
      </c>
      <c r="G438" s="114">
        <v>148</v>
      </c>
      <c r="H438" s="113">
        <f t="shared" si="49"/>
        <v>4440</v>
      </c>
      <c r="I438" s="114">
        <v>3</v>
      </c>
      <c r="J438" s="113">
        <f t="shared" si="50"/>
        <v>1500</v>
      </c>
      <c r="K438" s="113">
        <f t="shared" si="51"/>
        <v>10940</v>
      </c>
      <c r="L438" s="113">
        <f t="shared" si="52"/>
        <v>13128</v>
      </c>
      <c r="M438" s="113">
        <v>2289060.1666666665</v>
      </c>
      <c r="N438">
        <v>1604</v>
      </c>
      <c r="O438" s="112">
        <f t="shared" si="53"/>
        <v>5347</v>
      </c>
      <c r="P438" s="112">
        <f t="shared" si="54"/>
        <v>6416</v>
      </c>
      <c r="Q438">
        <f t="shared" si="55"/>
        <v>0.28000000000000003</v>
      </c>
    </row>
    <row r="439" spans="1:17" x14ac:dyDescent="0.25">
      <c r="A439" t="s">
        <v>419</v>
      </c>
      <c r="B439" t="s">
        <v>482</v>
      </c>
      <c r="C439" t="s">
        <v>477</v>
      </c>
      <c r="D439" s="113">
        <v>5000</v>
      </c>
      <c r="E439" s="126" t="s">
        <v>1</v>
      </c>
      <c r="F439" s="113" t="str">
        <f t="shared" si="48"/>
        <v/>
      </c>
      <c r="G439" s="114">
        <v>245</v>
      </c>
      <c r="H439" s="113">
        <f t="shared" si="49"/>
        <v>7350</v>
      </c>
      <c r="I439" s="114">
        <v>3</v>
      </c>
      <c r="J439" s="113">
        <f t="shared" si="50"/>
        <v>1500</v>
      </c>
      <c r="K439" s="113">
        <f t="shared" si="51"/>
        <v>13850</v>
      </c>
      <c r="L439" s="113">
        <f t="shared" si="52"/>
        <v>16620</v>
      </c>
      <c r="M439" s="113">
        <v>1932012.6666666667</v>
      </c>
      <c r="N439">
        <v>3460</v>
      </c>
      <c r="O439" s="112">
        <f t="shared" si="53"/>
        <v>11533</v>
      </c>
      <c r="P439" s="112">
        <f t="shared" si="54"/>
        <v>13840</v>
      </c>
      <c r="Q439">
        <f t="shared" si="55"/>
        <v>0.72</v>
      </c>
    </row>
    <row r="440" spans="1:17" x14ac:dyDescent="0.25">
      <c r="A440" t="s">
        <v>420</v>
      </c>
      <c r="B440" t="s">
        <v>485</v>
      </c>
      <c r="C440" t="s">
        <v>477</v>
      </c>
      <c r="D440" s="113">
        <v>130000</v>
      </c>
      <c r="E440" s="125">
        <v>124</v>
      </c>
      <c r="F440" s="113">
        <f t="shared" si="48"/>
        <v>124000</v>
      </c>
      <c r="G440" s="114">
        <v>1633</v>
      </c>
      <c r="H440" s="113">
        <f t="shared" si="49"/>
        <v>48990</v>
      </c>
      <c r="I440" s="114">
        <v>35</v>
      </c>
      <c r="J440" s="113">
        <f t="shared" si="50"/>
        <v>17500</v>
      </c>
      <c r="K440" s="113">
        <f t="shared" si="51"/>
        <v>320490</v>
      </c>
      <c r="L440" s="113">
        <f t="shared" si="52"/>
        <v>384588</v>
      </c>
      <c r="M440" s="113">
        <v>21111077.583333332</v>
      </c>
      <c r="N440">
        <v>14196</v>
      </c>
      <c r="O440" s="112">
        <f t="shared" si="53"/>
        <v>255487</v>
      </c>
      <c r="P440" s="112">
        <f t="shared" si="54"/>
        <v>306584</v>
      </c>
      <c r="Q440">
        <f t="shared" si="55"/>
        <v>1.45</v>
      </c>
    </row>
    <row r="441" spans="1:17" x14ac:dyDescent="0.25">
      <c r="A441" t="s">
        <v>421</v>
      </c>
      <c r="B441" t="s">
        <v>484</v>
      </c>
      <c r="C441" t="s">
        <v>477</v>
      </c>
      <c r="D441" s="113">
        <v>7000</v>
      </c>
      <c r="E441" s="126" t="s">
        <v>1</v>
      </c>
      <c r="F441" s="113" t="str">
        <f t="shared" si="48"/>
        <v/>
      </c>
      <c r="G441" s="114">
        <v>9</v>
      </c>
      <c r="H441" s="113">
        <f t="shared" si="49"/>
        <v>270</v>
      </c>
      <c r="I441" s="114">
        <v>4</v>
      </c>
      <c r="J441" s="113">
        <f t="shared" si="50"/>
        <v>2000</v>
      </c>
      <c r="K441" s="113">
        <f t="shared" si="51"/>
        <v>9270</v>
      </c>
      <c r="L441" s="113">
        <f t="shared" si="52"/>
        <v>11124</v>
      </c>
      <c r="M441" s="113">
        <v>151266.66666666666</v>
      </c>
      <c r="O441" s="112">
        <f t="shared" si="53"/>
        <v>9270</v>
      </c>
      <c r="P441" s="112">
        <f t="shared" si="54"/>
        <v>11124</v>
      </c>
      <c r="Q441">
        <f t="shared" si="55"/>
        <v>7.35</v>
      </c>
    </row>
    <row r="442" spans="1:17" x14ac:dyDescent="0.25">
      <c r="A442" t="s">
        <v>422</v>
      </c>
      <c r="B442" t="s">
        <v>485</v>
      </c>
      <c r="C442" t="s">
        <v>477</v>
      </c>
      <c r="D442" s="113">
        <v>130000</v>
      </c>
      <c r="E442" s="125">
        <v>63</v>
      </c>
      <c r="F442" s="113">
        <f t="shared" si="48"/>
        <v>63000</v>
      </c>
      <c r="G442" s="114">
        <v>128</v>
      </c>
      <c r="H442" s="113">
        <f t="shared" si="49"/>
        <v>3840</v>
      </c>
      <c r="I442" s="114">
        <v>4</v>
      </c>
      <c r="J442" s="113">
        <f t="shared" si="50"/>
        <v>2000</v>
      </c>
      <c r="K442" s="113">
        <f t="shared" si="51"/>
        <v>198840</v>
      </c>
      <c r="L442" s="113">
        <f t="shared" si="52"/>
        <v>238608</v>
      </c>
      <c r="M442" s="113">
        <v>8717555.833333334</v>
      </c>
      <c r="O442" s="112">
        <f t="shared" si="53"/>
        <v>198840</v>
      </c>
      <c r="P442" s="112">
        <f t="shared" si="54"/>
        <v>238608</v>
      </c>
      <c r="Q442">
        <f t="shared" si="55"/>
        <v>2.74</v>
      </c>
    </row>
    <row r="443" spans="1:17" x14ac:dyDescent="0.25">
      <c r="A443" t="s">
        <v>423</v>
      </c>
      <c r="B443" t="s">
        <v>482</v>
      </c>
      <c r="C443" t="s">
        <v>477</v>
      </c>
      <c r="D443" s="113">
        <v>5000</v>
      </c>
      <c r="E443" s="126" t="s">
        <v>1</v>
      </c>
      <c r="F443" s="113" t="str">
        <f t="shared" si="48"/>
        <v/>
      </c>
      <c r="G443" s="114">
        <v>367</v>
      </c>
      <c r="H443" s="113">
        <f t="shared" si="49"/>
        <v>11010</v>
      </c>
      <c r="I443" s="114">
        <v>4</v>
      </c>
      <c r="J443" s="113">
        <f t="shared" si="50"/>
        <v>2000</v>
      </c>
      <c r="K443" s="113">
        <f t="shared" si="51"/>
        <v>18010</v>
      </c>
      <c r="L443" s="113">
        <f t="shared" si="52"/>
        <v>21612</v>
      </c>
      <c r="M443" s="113">
        <v>1469463.9166666667</v>
      </c>
      <c r="N443">
        <v>2904</v>
      </c>
      <c r="O443" s="112">
        <f t="shared" si="53"/>
        <v>9680</v>
      </c>
      <c r="P443" s="112">
        <f t="shared" si="54"/>
        <v>11616</v>
      </c>
      <c r="Q443">
        <f t="shared" si="55"/>
        <v>0.79</v>
      </c>
    </row>
    <row r="444" spans="1:17" x14ac:dyDescent="0.25">
      <c r="A444" t="s">
        <v>424</v>
      </c>
      <c r="B444" t="s">
        <v>484</v>
      </c>
      <c r="C444" t="s">
        <v>477</v>
      </c>
      <c r="D444" s="113">
        <v>7000</v>
      </c>
      <c r="E444" s="126" t="s">
        <v>1</v>
      </c>
      <c r="F444" s="113" t="str">
        <f t="shared" si="48"/>
        <v/>
      </c>
      <c r="G444" s="114">
        <v>3</v>
      </c>
      <c r="H444" s="113">
        <f t="shared" si="49"/>
        <v>90</v>
      </c>
      <c r="I444" s="114">
        <v>3</v>
      </c>
      <c r="J444" s="113">
        <f t="shared" si="50"/>
        <v>1500</v>
      </c>
      <c r="K444" s="113">
        <f t="shared" si="51"/>
        <v>8590</v>
      </c>
      <c r="L444" s="113">
        <f t="shared" si="52"/>
        <v>10308</v>
      </c>
      <c r="M444" s="113">
        <v>105291.66666666667</v>
      </c>
      <c r="O444" s="112">
        <f t="shared" si="53"/>
        <v>8590</v>
      </c>
      <c r="P444" s="112">
        <f t="shared" si="54"/>
        <v>10308</v>
      </c>
      <c r="Q444">
        <f t="shared" si="55"/>
        <v>9.7899999999999991</v>
      </c>
    </row>
    <row r="445" spans="1:17" x14ac:dyDescent="0.25">
      <c r="A445" t="s">
        <v>425</v>
      </c>
      <c r="B445" t="s">
        <v>482</v>
      </c>
      <c r="C445" t="s">
        <v>477</v>
      </c>
      <c r="D445" s="113">
        <v>5000</v>
      </c>
      <c r="E445" s="126" t="s">
        <v>1</v>
      </c>
      <c r="F445" s="113" t="str">
        <f t="shared" si="48"/>
        <v/>
      </c>
      <c r="G445" s="114">
        <v>214</v>
      </c>
      <c r="H445" s="113">
        <f t="shared" si="49"/>
        <v>6420</v>
      </c>
      <c r="I445" s="114">
        <v>4</v>
      </c>
      <c r="J445" s="113">
        <f t="shared" si="50"/>
        <v>2000</v>
      </c>
      <c r="K445" s="113">
        <f t="shared" si="51"/>
        <v>13420</v>
      </c>
      <c r="L445" s="113">
        <f t="shared" si="52"/>
        <v>16104</v>
      </c>
      <c r="M445" s="113">
        <v>1063301.3333333333</v>
      </c>
      <c r="N445">
        <v>1489</v>
      </c>
      <c r="O445" s="112">
        <f t="shared" si="53"/>
        <v>4963</v>
      </c>
      <c r="P445" s="112">
        <f t="shared" si="54"/>
        <v>5956</v>
      </c>
      <c r="Q445">
        <f t="shared" si="55"/>
        <v>0.56000000000000005</v>
      </c>
    </row>
    <row r="446" spans="1:17" x14ac:dyDescent="0.25">
      <c r="A446" t="s">
        <v>426</v>
      </c>
      <c r="B446" t="s">
        <v>482</v>
      </c>
      <c r="C446" t="s">
        <v>477</v>
      </c>
      <c r="D446" s="113">
        <v>5000</v>
      </c>
      <c r="E446" s="126" t="s">
        <v>1</v>
      </c>
      <c r="F446" s="113" t="str">
        <f t="shared" si="48"/>
        <v/>
      </c>
      <c r="G446" s="114">
        <v>305</v>
      </c>
      <c r="H446" s="113">
        <f t="shared" si="49"/>
        <v>9150</v>
      </c>
      <c r="I446" s="114">
        <v>5</v>
      </c>
      <c r="J446" s="113">
        <f t="shared" si="50"/>
        <v>2500</v>
      </c>
      <c r="K446" s="113">
        <f t="shared" si="51"/>
        <v>16650</v>
      </c>
      <c r="L446" s="113">
        <f t="shared" si="52"/>
        <v>19980</v>
      </c>
      <c r="M446" s="113">
        <v>2180632.75</v>
      </c>
      <c r="N446">
        <v>3867</v>
      </c>
      <c r="O446" s="112">
        <f t="shared" si="53"/>
        <v>12500</v>
      </c>
      <c r="P446" s="112">
        <f t="shared" si="54"/>
        <v>15000</v>
      </c>
      <c r="Q446">
        <f t="shared" si="55"/>
        <v>0.69</v>
      </c>
    </row>
    <row r="447" spans="1:17" x14ac:dyDescent="0.25">
      <c r="A447" t="s">
        <v>427</v>
      </c>
      <c r="B447" t="s">
        <v>485</v>
      </c>
      <c r="C447" t="s">
        <v>477</v>
      </c>
      <c r="D447" s="113">
        <v>130000</v>
      </c>
      <c r="E447" s="125">
        <v>20</v>
      </c>
      <c r="F447" s="113">
        <f t="shared" si="48"/>
        <v>20000</v>
      </c>
      <c r="G447" s="114">
        <v>261</v>
      </c>
      <c r="H447" s="113">
        <f t="shared" si="49"/>
        <v>7830</v>
      </c>
      <c r="I447" s="114">
        <v>3</v>
      </c>
      <c r="J447" s="113">
        <f t="shared" si="50"/>
        <v>1500</v>
      </c>
      <c r="K447" s="113">
        <f t="shared" si="51"/>
        <v>159330</v>
      </c>
      <c r="L447" s="113">
        <f t="shared" si="52"/>
        <v>191196</v>
      </c>
      <c r="M447" s="113">
        <v>5996562.75</v>
      </c>
      <c r="N447">
        <v>6523</v>
      </c>
      <c r="O447" s="112">
        <f t="shared" si="53"/>
        <v>109910</v>
      </c>
      <c r="P447" s="112">
        <f t="shared" si="54"/>
        <v>131892</v>
      </c>
      <c r="Q447">
        <f t="shared" si="55"/>
        <v>2.2000000000000002</v>
      </c>
    </row>
    <row r="448" spans="1:17" x14ac:dyDescent="0.25">
      <c r="A448" t="s">
        <v>428</v>
      </c>
      <c r="B448" t="s">
        <v>486</v>
      </c>
      <c r="C448" t="s">
        <v>477</v>
      </c>
      <c r="D448" s="113">
        <v>80000</v>
      </c>
      <c r="E448" s="125">
        <v>8</v>
      </c>
      <c r="F448" s="113">
        <f t="shared" si="48"/>
        <v>8000</v>
      </c>
      <c r="G448" s="114">
        <v>0</v>
      </c>
      <c r="H448" s="113">
        <f t="shared" si="49"/>
        <v>0</v>
      </c>
      <c r="I448" s="114">
        <v>3</v>
      </c>
      <c r="J448" s="113">
        <f t="shared" si="50"/>
        <v>1500</v>
      </c>
      <c r="K448" s="113">
        <f t="shared" si="51"/>
        <v>89500</v>
      </c>
      <c r="L448" s="113">
        <f t="shared" si="52"/>
        <v>107400</v>
      </c>
      <c r="M448" s="113">
        <v>7069923.833333333</v>
      </c>
      <c r="O448" s="112">
        <f t="shared" si="53"/>
        <v>89500</v>
      </c>
      <c r="P448" s="112">
        <f t="shared" si="54"/>
        <v>107400</v>
      </c>
      <c r="Q448">
        <f t="shared" si="55"/>
        <v>1.52</v>
      </c>
    </row>
    <row r="449" spans="1:17" x14ac:dyDescent="0.25">
      <c r="A449" t="s">
        <v>429</v>
      </c>
      <c r="B449" t="s">
        <v>482</v>
      </c>
      <c r="C449" t="s">
        <v>478</v>
      </c>
      <c r="D449" s="113">
        <v>5000</v>
      </c>
      <c r="E449" s="126" t="s">
        <v>1</v>
      </c>
      <c r="F449" s="113" t="str">
        <f t="shared" si="48"/>
        <v/>
      </c>
      <c r="G449" s="114">
        <v>126</v>
      </c>
      <c r="H449" s="113">
        <f t="shared" si="49"/>
        <v>3780</v>
      </c>
      <c r="I449" s="114">
        <v>4</v>
      </c>
      <c r="J449" s="113">
        <f t="shared" si="50"/>
        <v>2000</v>
      </c>
      <c r="K449" s="113">
        <f t="shared" si="51"/>
        <v>10780</v>
      </c>
      <c r="L449" s="113">
        <f t="shared" si="52"/>
        <v>12936</v>
      </c>
      <c r="M449" s="113">
        <v>1204576.25</v>
      </c>
      <c r="N449">
        <v>2286</v>
      </c>
      <c r="O449" s="112">
        <f t="shared" si="53"/>
        <v>7620</v>
      </c>
      <c r="P449" s="112">
        <f t="shared" si="54"/>
        <v>9144</v>
      </c>
      <c r="Q449">
        <f t="shared" si="55"/>
        <v>0.76</v>
      </c>
    </row>
    <row r="450" spans="1:17" x14ac:dyDescent="0.25">
      <c r="A450" t="s">
        <v>430</v>
      </c>
      <c r="B450" t="s">
        <v>486</v>
      </c>
      <c r="C450" t="s">
        <v>478</v>
      </c>
      <c r="D450" s="113">
        <v>80000</v>
      </c>
      <c r="E450" s="125">
        <v>0</v>
      </c>
      <c r="F450" s="113">
        <f t="shared" ref="F450:F487" si="56">IF(E450="","",E450*1000)</f>
        <v>0</v>
      </c>
      <c r="G450" s="114">
        <v>14</v>
      </c>
      <c r="H450" s="113">
        <f t="shared" ref="H450:H487" si="57">G450*30</f>
        <v>420</v>
      </c>
      <c r="I450" s="114">
        <v>3</v>
      </c>
      <c r="J450" s="113">
        <f t="shared" ref="J450:J487" si="58">I450*500</f>
        <v>1500</v>
      </c>
      <c r="K450" s="113">
        <f t="shared" ref="K450:K487" si="59">IF(F450="",SUM(D450+H450+J450),SUM(D450+F450+H450+J450))</f>
        <v>81920</v>
      </c>
      <c r="L450" s="113">
        <f t="shared" ref="L450:L487" si="60">K450*1.2</f>
        <v>98304</v>
      </c>
      <c r="M450" s="113">
        <v>3592128.75</v>
      </c>
      <c r="O450" s="112">
        <f t="shared" ref="O450:O487" si="61">ROUND(P450*0.833333,0)</f>
        <v>81920</v>
      </c>
      <c r="P450" s="112">
        <f t="shared" ref="P450:P487" si="62">IF(N450="",L450,IF(B450="Ամբուլատորիա",IF(N450*4&gt;15000,15000,N450*4),IF(B450="Պոլիկլինիկա",IF(N450*4&gt;75000,75000,N450*4),IF(B450="Բժշկական կենտրոն",IF(N450*4&gt;75000,75000+80000+F450*1.2+J450*1.2,N450*4+80000+F450*1.2+J450*1.2),L450))))</f>
        <v>98304</v>
      </c>
      <c r="Q450">
        <f t="shared" ref="Q450:Q487" si="63">IF(M450="",0,ROUND(P450*100/M450,2))</f>
        <v>2.74</v>
      </c>
    </row>
    <row r="451" spans="1:17" x14ac:dyDescent="0.25">
      <c r="A451" t="s">
        <v>431</v>
      </c>
      <c r="B451" t="s">
        <v>482</v>
      </c>
      <c r="C451" t="s">
        <v>478</v>
      </c>
      <c r="D451" s="113">
        <v>5000</v>
      </c>
      <c r="E451" s="126" t="s">
        <v>1</v>
      </c>
      <c r="F451" s="113" t="str">
        <f t="shared" si="56"/>
        <v/>
      </c>
      <c r="G451" s="114">
        <v>154</v>
      </c>
      <c r="H451" s="113">
        <f t="shared" si="57"/>
        <v>4620</v>
      </c>
      <c r="I451" s="114">
        <v>4</v>
      </c>
      <c r="J451" s="113">
        <f t="shared" si="58"/>
        <v>2000</v>
      </c>
      <c r="K451" s="113">
        <f t="shared" si="59"/>
        <v>11620</v>
      </c>
      <c r="L451" s="113">
        <f t="shared" si="60"/>
        <v>13944</v>
      </c>
      <c r="M451" s="113">
        <v>2535896.5833333335</v>
      </c>
      <c r="N451">
        <v>4443</v>
      </c>
      <c r="O451" s="112">
        <f t="shared" si="61"/>
        <v>12500</v>
      </c>
      <c r="P451" s="112">
        <f t="shared" si="62"/>
        <v>15000</v>
      </c>
      <c r="Q451">
        <f t="shared" si="63"/>
        <v>0.59</v>
      </c>
    </row>
    <row r="452" spans="1:17" x14ac:dyDescent="0.25">
      <c r="A452" t="s">
        <v>432</v>
      </c>
      <c r="B452" t="s">
        <v>485</v>
      </c>
      <c r="C452" t="s">
        <v>478</v>
      </c>
      <c r="D452" s="113">
        <v>130000</v>
      </c>
      <c r="E452" s="125">
        <v>61</v>
      </c>
      <c r="F452" s="113">
        <f t="shared" si="56"/>
        <v>61000</v>
      </c>
      <c r="G452" s="114">
        <v>1185</v>
      </c>
      <c r="H452" s="113">
        <f t="shared" si="57"/>
        <v>35550</v>
      </c>
      <c r="I452" s="114">
        <v>3</v>
      </c>
      <c r="J452" s="113">
        <f t="shared" si="58"/>
        <v>1500</v>
      </c>
      <c r="K452" s="113">
        <f t="shared" si="59"/>
        <v>228050</v>
      </c>
      <c r="L452" s="113">
        <f t="shared" si="60"/>
        <v>273660</v>
      </c>
      <c r="M452" s="113">
        <v>21113722.25</v>
      </c>
      <c r="N452">
        <v>13375</v>
      </c>
      <c r="O452" s="112">
        <f t="shared" si="61"/>
        <v>173750</v>
      </c>
      <c r="P452" s="112">
        <f t="shared" si="62"/>
        <v>208500</v>
      </c>
      <c r="Q452">
        <f t="shared" si="63"/>
        <v>0.99</v>
      </c>
    </row>
    <row r="453" spans="1:17" x14ac:dyDescent="0.25">
      <c r="A453" t="s">
        <v>433</v>
      </c>
      <c r="B453" t="s">
        <v>482</v>
      </c>
      <c r="C453" t="s">
        <v>478</v>
      </c>
      <c r="D453" s="113">
        <v>5000</v>
      </c>
      <c r="E453" s="126" t="s">
        <v>1</v>
      </c>
      <c r="F453" s="113" t="str">
        <f t="shared" si="56"/>
        <v/>
      </c>
      <c r="G453" s="114">
        <v>221</v>
      </c>
      <c r="H453" s="113">
        <f t="shared" si="57"/>
        <v>6630</v>
      </c>
      <c r="I453" s="114">
        <v>3</v>
      </c>
      <c r="J453" s="113">
        <f t="shared" si="58"/>
        <v>1500</v>
      </c>
      <c r="K453" s="113">
        <f t="shared" si="59"/>
        <v>13130</v>
      </c>
      <c r="L453" s="113">
        <f t="shared" si="60"/>
        <v>15756</v>
      </c>
      <c r="M453" s="113">
        <v>1266106.1666666667</v>
      </c>
      <c r="N453">
        <v>2032</v>
      </c>
      <c r="O453" s="112">
        <f t="shared" si="61"/>
        <v>6773</v>
      </c>
      <c r="P453" s="112">
        <f t="shared" si="62"/>
        <v>8128</v>
      </c>
      <c r="Q453">
        <f t="shared" si="63"/>
        <v>0.64</v>
      </c>
    </row>
    <row r="454" spans="1:17" x14ac:dyDescent="0.25">
      <c r="A454" t="s">
        <v>434</v>
      </c>
      <c r="B454" t="s">
        <v>482</v>
      </c>
      <c r="C454" t="s">
        <v>478</v>
      </c>
      <c r="D454" s="113">
        <v>5000</v>
      </c>
      <c r="E454" s="126" t="s">
        <v>1</v>
      </c>
      <c r="F454" s="113" t="str">
        <f t="shared" si="56"/>
        <v/>
      </c>
      <c r="G454" s="114">
        <v>339</v>
      </c>
      <c r="H454" s="113">
        <f t="shared" si="57"/>
        <v>10170</v>
      </c>
      <c r="I454" s="114">
        <v>3</v>
      </c>
      <c r="J454" s="113">
        <f t="shared" si="58"/>
        <v>1500</v>
      </c>
      <c r="K454" s="113">
        <f t="shared" si="59"/>
        <v>16670</v>
      </c>
      <c r="L454" s="113">
        <f t="shared" si="60"/>
        <v>20004</v>
      </c>
      <c r="M454" s="113">
        <v>3165942.5</v>
      </c>
      <c r="N454">
        <v>4505</v>
      </c>
      <c r="O454" s="112">
        <f t="shared" si="61"/>
        <v>12500</v>
      </c>
      <c r="P454" s="112">
        <f t="shared" si="62"/>
        <v>15000</v>
      </c>
      <c r="Q454">
        <f t="shared" si="63"/>
        <v>0.47</v>
      </c>
    </row>
    <row r="455" spans="1:17" x14ac:dyDescent="0.25">
      <c r="A455" t="s">
        <v>435</v>
      </c>
      <c r="B455" t="s">
        <v>482</v>
      </c>
      <c r="C455" t="s">
        <v>478</v>
      </c>
      <c r="D455" s="113">
        <v>5000</v>
      </c>
      <c r="E455" s="126" t="s">
        <v>1</v>
      </c>
      <c r="F455" s="113" t="str">
        <f t="shared" si="56"/>
        <v/>
      </c>
      <c r="G455" s="114">
        <v>399</v>
      </c>
      <c r="H455" s="113">
        <f t="shared" si="57"/>
        <v>11970</v>
      </c>
      <c r="I455" s="114">
        <v>6</v>
      </c>
      <c r="J455" s="113">
        <f t="shared" si="58"/>
        <v>3000</v>
      </c>
      <c r="K455" s="113">
        <f t="shared" si="59"/>
        <v>19970</v>
      </c>
      <c r="L455" s="113">
        <f t="shared" si="60"/>
        <v>23964</v>
      </c>
      <c r="M455" s="113">
        <v>1613660.5</v>
      </c>
      <c r="N455">
        <v>3309</v>
      </c>
      <c r="O455" s="112">
        <f t="shared" si="61"/>
        <v>11030</v>
      </c>
      <c r="P455" s="112">
        <f t="shared" si="62"/>
        <v>13236</v>
      </c>
      <c r="Q455">
        <f t="shared" si="63"/>
        <v>0.82</v>
      </c>
    </row>
    <row r="456" spans="1:17" x14ac:dyDescent="0.25">
      <c r="A456" t="s">
        <v>516</v>
      </c>
      <c r="B456" t="s">
        <v>484</v>
      </c>
      <c r="C456" t="s">
        <v>478</v>
      </c>
      <c r="D456" s="113">
        <v>7000</v>
      </c>
      <c r="E456" s="126" t="s">
        <v>1</v>
      </c>
      <c r="F456" s="113" t="str">
        <f t="shared" si="56"/>
        <v/>
      </c>
      <c r="G456" s="114">
        <v>0</v>
      </c>
      <c r="H456" s="113">
        <f t="shared" si="57"/>
        <v>0</v>
      </c>
      <c r="I456" s="114">
        <v>0</v>
      </c>
      <c r="J456" s="113">
        <f t="shared" si="58"/>
        <v>0</v>
      </c>
      <c r="K456" s="113">
        <f t="shared" si="59"/>
        <v>7000</v>
      </c>
      <c r="L456" s="113">
        <f t="shared" si="60"/>
        <v>8400</v>
      </c>
      <c r="M456" s="113"/>
      <c r="O456" s="112">
        <f t="shared" si="61"/>
        <v>7000</v>
      </c>
      <c r="P456" s="112">
        <f t="shared" si="62"/>
        <v>8400</v>
      </c>
      <c r="Q456">
        <f t="shared" si="63"/>
        <v>0</v>
      </c>
    </row>
    <row r="457" spans="1:17" x14ac:dyDescent="0.25">
      <c r="A457" t="s">
        <v>515</v>
      </c>
      <c r="B457" t="s">
        <v>486</v>
      </c>
      <c r="C457" t="s">
        <v>478</v>
      </c>
      <c r="D457" s="113">
        <v>80000</v>
      </c>
      <c r="E457" s="126" t="s">
        <v>1</v>
      </c>
      <c r="F457" s="113" t="str">
        <f t="shared" si="56"/>
        <v/>
      </c>
      <c r="G457" s="114">
        <v>0</v>
      </c>
      <c r="H457" s="113">
        <f t="shared" si="57"/>
        <v>0</v>
      </c>
      <c r="I457" s="114">
        <v>0</v>
      </c>
      <c r="J457" s="113">
        <f t="shared" si="58"/>
        <v>0</v>
      </c>
      <c r="K457" s="113">
        <f t="shared" si="59"/>
        <v>80000</v>
      </c>
      <c r="L457" s="113">
        <f t="shared" si="60"/>
        <v>96000</v>
      </c>
      <c r="M457" s="113"/>
      <c r="O457" s="112">
        <f t="shared" si="61"/>
        <v>80000</v>
      </c>
      <c r="P457" s="112">
        <f t="shared" si="62"/>
        <v>96000</v>
      </c>
      <c r="Q457">
        <f t="shared" si="63"/>
        <v>0</v>
      </c>
    </row>
    <row r="458" spans="1:17" x14ac:dyDescent="0.25">
      <c r="A458" t="s">
        <v>436</v>
      </c>
      <c r="B458" t="s">
        <v>485</v>
      </c>
      <c r="C458" t="s">
        <v>478</v>
      </c>
      <c r="D458" s="113">
        <v>130000</v>
      </c>
      <c r="E458" s="125">
        <v>5</v>
      </c>
      <c r="F458" s="113">
        <f t="shared" si="56"/>
        <v>5000</v>
      </c>
      <c r="G458" s="114">
        <v>933</v>
      </c>
      <c r="H458" s="113">
        <f t="shared" si="57"/>
        <v>27990</v>
      </c>
      <c r="I458" s="114">
        <v>6</v>
      </c>
      <c r="J458" s="113">
        <f t="shared" si="58"/>
        <v>3000</v>
      </c>
      <c r="K458" s="113">
        <f t="shared" si="59"/>
        <v>165990</v>
      </c>
      <c r="L458" s="113">
        <f t="shared" si="60"/>
        <v>199188</v>
      </c>
      <c r="M458" s="113">
        <v>4105997.6666666665</v>
      </c>
      <c r="N458">
        <v>6014</v>
      </c>
      <c r="O458" s="112">
        <f t="shared" si="61"/>
        <v>94713</v>
      </c>
      <c r="P458" s="112">
        <f t="shared" si="62"/>
        <v>113656</v>
      </c>
      <c r="Q458">
        <f t="shared" si="63"/>
        <v>2.77</v>
      </c>
    </row>
    <row r="459" spans="1:17" x14ac:dyDescent="0.25">
      <c r="A459" t="s">
        <v>437</v>
      </c>
      <c r="B459" t="s">
        <v>485</v>
      </c>
      <c r="C459" t="s">
        <v>478</v>
      </c>
      <c r="D459" s="113">
        <v>130000</v>
      </c>
      <c r="E459" s="125">
        <v>53</v>
      </c>
      <c r="F459" s="113">
        <f t="shared" si="56"/>
        <v>53000</v>
      </c>
      <c r="G459" s="114">
        <v>1291</v>
      </c>
      <c r="H459" s="113">
        <f t="shared" si="57"/>
        <v>38730</v>
      </c>
      <c r="I459" s="114">
        <v>8</v>
      </c>
      <c r="J459" s="113">
        <f t="shared" si="58"/>
        <v>4000</v>
      </c>
      <c r="K459" s="113">
        <f t="shared" si="59"/>
        <v>225730</v>
      </c>
      <c r="L459" s="113">
        <f t="shared" si="60"/>
        <v>270876</v>
      </c>
      <c r="M459" s="113">
        <v>15939007.916666666</v>
      </c>
      <c r="N459">
        <v>9177</v>
      </c>
      <c r="O459" s="112">
        <f t="shared" si="61"/>
        <v>154257</v>
      </c>
      <c r="P459" s="112">
        <f t="shared" si="62"/>
        <v>185108</v>
      </c>
      <c r="Q459">
        <f t="shared" si="63"/>
        <v>1.1599999999999999</v>
      </c>
    </row>
    <row r="460" spans="1:17" x14ac:dyDescent="0.25">
      <c r="A460" t="s">
        <v>438</v>
      </c>
      <c r="B460" t="s">
        <v>482</v>
      </c>
      <c r="C460" t="s">
        <v>479</v>
      </c>
      <c r="D460" s="113">
        <v>5000</v>
      </c>
      <c r="E460" s="126" t="s">
        <v>1</v>
      </c>
      <c r="F460" s="113" t="str">
        <f t="shared" si="56"/>
        <v/>
      </c>
      <c r="G460" s="114">
        <v>181</v>
      </c>
      <c r="H460" s="113">
        <f t="shared" si="57"/>
        <v>5430</v>
      </c>
      <c r="I460" s="114">
        <v>4</v>
      </c>
      <c r="J460" s="113">
        <f t="shared" si="58"/>
        <v>2000</v>
      </c>
      <c r="K460" s="113">
        <f t="shared" si="59"/>
        <v>12430</v>
      </c>
      <c r="L460" s="113">
        <f t="shared" si="60"/>
        <v>14916</v>
      </c>
      <c r="M460" s="113">
        <v>1312465</v>
      </c>
      <c r="N460">
        <v>2853</v>
      </c>
      <c r="O460" s="112">
        <f t="shared" si="61"/>
        <v>9510</v>
      </c>
      <c r="P460" s="112">
        <f t="shared" si="62"/>
        <v>11412</v>
      </c>
      <c r="Q460">
        <f t="shared" si="63"/>
        <v>0.87</v>
      </c>
    </row>
    <row r="461" spans="1:17" x14ac:dyDescent="0.25">
      <c r="A461" t="s">
        <v>439</v>
      </c>
      <c r="B461" t="s">
        <v>482</v>
      </c>
      <c r="C461" t="s">
        <v>479</v>
      </c>
      <c r="D461" s="113">
        <v>5000</v>
      </c>
      <c r="E461" s="126" t="s">
        <v>1</v>
      </c>
      <c r="F461" s="113" t="str">
        <f t="shared" si="56"/>
        <v/>
      </c>
      <c r="G461" s="114">
        <v>337</v>
      </c>
      <c r="H461" s="113">
        <f t="shared" si="57"/>
        <v>10110</v>
      </c>
      <c r="I461" s="114">
        <v>4</v>
      </c>
      <c r="J461" s="113">
        <f t="shared" si="58"/>
        <v>2000</v>
      </c>
      <c r="K461" s="113">
        <f t="shared" si="59"/>
        <v>17110</v>
      </c>
      <c r="L461" s="113">
        <f t="shared" si="60"/>
        <v>20532</v>
      </c>
      <c r="M461" s="113">
        <v>1890768.8333333333</v>
      </c>
      <c r="N461">
        <v>3686</v>
      </c>
      <c r="O461" s="112">
        <f t="shared" si="61"/>
        <v>12287</v>
      </c>
      <c r="P461" s="112">
        <f t="shared" si="62"/>
        <v>14744</v>
      </c>
      <c r="Q461">
        <f t="shared" si="63"/>
        <v>0.78</v>
      </c>
    </row>
    <row r="462" spans="1:17" x14ac:dyDescent="0.25">
      <c r="A462" t="s">
        <v>440</v>
      </c>
      <c r="B462" t="s">
        <v>482</v>
      </c>
      <c r="C462" t="s">
        <v>479</v>
      </c>
      <c r="D462" s="113">
        <v>5000</v>
      </c>
      <c r="E462" s="126" t="s">
        <v>1</v>
      </c>
      <c r="F462" s="113" t="str">
        <f t="shared" si="56"/>
        <v/>
      </c>
      <c r="G462" s="114">
        <v>206</v>
      </c>
      <c r="H462" s="113">
        <f t="shared" si="57"/>
        <v>6180</v>
      </c>
      <c r="I462" s="114">
        <v>3</v>
      </c>
      <c r="J462" s="113">
        <f t="shared" si="58"/>
        <v>1500</v>
      </c>
      <c r="K462" s="113">
        <f t="shared" si="59"/>
        <v>12680</v>
      </c>
      <c r="L462" s="113">
        <f t="shared" si="60"/>
        <v>15216</v>
      </c>
      <c r="M462" s="113">
        <v>2042212.8333333333</v>
      </c>
      <c r="N462">
        <v>2361</v>
      </c>
      <c r="O462" s="112">
        <f t="shared" si="61"/>
        <v>7870</v>
      </c>
      <c r="P462" s="112">
        <f t="shared" si="62"/>
        <v>9444</v>
      </c>
      <c r="Q462">
        <f t="shared" si="63"/>
        <v>0.46</v>
      </c>
    </row>
    <row r="463" spans="1:17" x14ac:dyDescent="0.25">
      <c r="A463" t="s">
        <v>441</v>
      </c>
      <c r="B463" t="s">
        <v>482</v>
      </c>
      <c r="C463" t="s">
        <v>479</v>
      </c>
      <c r="D463" s="113">
        <v>5000</v>
      </c>
      <c r="E463" s="126" t="s">
        <v>1</v>
      </c>
      <c r="F463" s="113" t="str">
        <f t="shared" si="56"/>
        <v/>
      </c>
      <c r="G463" s="114">
        <v>412</v>
      </c>
      <c r="H463" s="113">
        <f t="shared" si="57"/>
        <v>12360</v>
      </c>
      <c r="I463" s="114">
        <v>3</v>
      </c>
      <c r="J463" s="113">
        <f t="shared" si="58"/>
        <v>1500</v>
      </c>
      <c r="K463" s="113">
        <f t="shared" si="59"/>
        <v>18860</v>
      </c>
      <c r="L463" s="113">
        <f t="shared" si="60"/>
        <v>22632</v>
      </c>
      <c r="M463" s="113">
        <v>2054573.9166666667</v>
      </c>
      <c r="N463">
        <v>4014</v>
      </c>
      <c r="O463" s="112">
        <f t="shared" si="61"/>
        <v>12500</v>
      </c>
      <c r="P463" s="112">
        <f t="shared" si="62"/>
        <v>15000</v>
      </c>
      <c r="Q463">
        <f t="shared" si="63"/>
        <v>0.73</v>
      </c>
    </row>
    <row r="464" spans="1:17" x14ac:dyDescent="0.25">
      <c r="A464" t="s">
        <v>442</v>
      </c>
      <c r="B464" t="s">
        <v>482</v>
      </c>
      <c r="C464" t="s">
        <v>479</v>
      </c>
      <c r="D464" s="113">
        <v>5000</v>
      </c>
      <c r="E464" s="126" t="s">
        <v>1</v>
      </c>
      <c r="F464" s="113" t="str">
        <f t="shared" si="56"/>
        <v/>
      </c>
      <c r="G464" s="114">
        <v>389</v>
      </c>
      <c r="H464" s="113">
        <f t="shared" si="57"/>
        <v>11670</v>
      </c>
      <c r="I464" s="114">
        <v>3</v>
      </c>
      <c r="J464" s="113">
        <f t="shared" si="58"/>
        <v>1500</v>
      </c>
      <c r="K464" s="113">
        <f t="shared" si="59"/>
        <v>18170</v>
      </c>
      <c r="L464" s="113">
        <f t="shared" si="60"/>
        <v>21804</v>
      </c>
      <c r="M464" s="113">
        <v>4002255.75</v>
      </c>
      <c r="N464">
        <v>4741</v>
      </c>
      <c r="O464" s="112">
        <f t="shared" si="61"/>
        <v>12500</v>
      </c>
      <c r="P464" s="112">
        <f t="shared" si="62"/>
        <v>15000</v>
      </c>
      <c r="Q464">
        <f t="shared" si="63"/>
        <v>0.37</v>
      </c>
    </row>
    <row r="465" spans="1:17" x14ac:dyDescent="0.25">
      <c r="A465" t="s">
        <v>443</v>
      </c>
      <c r="B465" t="s">
        <v>482</v>
      </c>
      <c r="C465" t="s">
        <v>479</v>
      </c>
      <c r="D465" s="113">
        <v>5000</v>
      </c>
      <c r="E465" s="126" t="s">
        <v>1</v>
      </c>
      <c r="F465" s="113" t="str">
        <f t="shared" si="56"/>
        <v/>
      </c>
      <c r="G465" s="114">
        <v>112</v>
      </c>
      <c r="H465" s="113">
        <f t="shared" si="57"/>
        <v>3360</v>
      </c>
      <c r="I465" s="114">
        <v>3</v>
      </c>
      <c r="J465" s="113">
        <f t="shared" si="58"/>
        <v>1500</v>
      </c>
      <c r="K465" s="113">
        <f t="shared" si="59"/>
        <v>9860</v>
      </c>
      <c r="L465" s="113">
        <f t="shared" si="60"/>
        <v>11832</v>
      </c>
      <c r="M465" s="113">
        <v>690846.66666666663</v>
      </c>
      <c r="N465">
        <v>1869</v>
      </c>
      <c r="O465" s="112">
        <f t="shared" si="61"/>
        <v>6230</v>
      </c>
      <c r="P465" s="112">
        <f t="shared" si="62"/>
        <v>7476</v>
      </c>
      <c r="Q465">
        <f t="shared" si="63"/>
        <v>1.08</v>
      </c>
    </row>
    <row r="466" spans="1:17" x14ac:dyDescent="0.25">
      <c r="A466" t="s">
        <v>514</v>
      </c>
      <c r="B466" t="s">
        <v>484</v>
      </c>
      <c r="C466" t="s">
        <v>479</v>
      </c>
      <c r="D466" s="113">
        <v>7000</v>
      </c>
      <c r="E466" s="126" t="s">
        <v>1</v>
      </c>
      <c r="F466" s="113" t="str">
        <f t="shared" si="56"/>
        <v/>
      </c>
      <c r="G466" s="114">
        <v>0</v>
      </c>
      <c r="H466" s="113">
        <f t="shared" si="57"/>
        <v>0</v>
      </c>
      <c r="I466" s="114">
        <v>0</v>
      </c>
      <c r="J466" s="113">
        <f t="shared" si="58"/>
        <v>0</v>
      </c>
      <c r="K466" s="113">
        <f t="shared" si="59"/>
        <v>7000</v>
      </c>
      <c r="L466" s="113">
        <f t="shared" si="60"/>
        <v>8400</v>
      </c>
      <c r="M466" s="113"/>
      <c r="O466" s="112">
        <f t="shared" si="61"/>
        <v>7000</v>
      </c>
      <c r="P466" s="112">
        <f t="shared" si="62"/>
        <v>8400</v>
      </c>
      <c r="Q466">
        <f t="shared" si="63"/>
        <v>0</v>
      </c>
    </row>
    <row r="467" spans="1:17" x14ac:dyDescent="0.25">
      <c r="A467" t="s">
        <v>444</v>
      </c>
      <c r="B467" t="s">
        <v>482</v>
      </c>
      <c r="C467" t="s">
        <v>479</v>
      </c>
      <c r="D467" s="113">
        <v>5000</v>
      </c>
      <c r="E467" s="126" t="s">
        <v>1</v>
      </c>
      <c r="F467" s="113" t="str">
        <f t="shared" si="56"/>
        <v/>
      </c>
      <c r="G467" s="114">
        <v>438</v>
      </c>
      <c r="H467" s="113">
        <f t="shared" si="57"/>
        <v>13140</v>
      </c>
      <c r="I467" s="114">
        <v>4</v>
      </c>
      <c r="J467" s="113">
        <f t="shared" si="58"/>
        <v>2000</v>
      </c>
      <c r="K467" s="113">
        <f t="shared" si="59"/>
        <v>20140</v>
      </c>
      <c r="L467" s="113">
        <f t="shared" si="60"/>
        <v>24168</v>
      </c>
      <c r="M467" s="113">
        <v>6148050.083333333</v>
      </c>
      <c r="N467">
        <v>5156</v>
      </c>
      <c r="O467" s="112">
        <f t="shared" si="61"/>
        <v>12500</v>
      </c>
      <c r="P467" s="112">
        <f t="shared" si="62"/>
        <v>15000</v>
      </c>
      <c r="Q467">
        <f t="shared" si="63"/>
        <v>0.24</v>
      </c>
    </row>
    <row r="468" spans="1:17" x14ac:dyDescent="0.25">
      <c r="A468" t="s">
        <v>445</v>
      </c>
      <c r="B468" t="s">
        <v>482</v>
      </c>
      <c r="C468" t="s">
        <v>479</v>
      </c>
      <c r="D468" s="113">
        <v>5000</v>
      </c>
      <c r="E468" s="126" t="s">
        <v>1</v>
      </c>
      <c r="F468" s="113" t="str">
        <f t="shared" si="56"/>
        <v/>
      </c>
      <c r="G468" s="114">
        <v>446</v>
      </c>
      <c r="H468" s="113">
        <f t="shared" si="57"/>
        <v>13380</v>
      </c>
      <c r="I468" s="114">
        <v>3</v>
      </c>
      <c r="J468" s="113">
        <f t="shared" si="58"/>
        <v>1500</v>
      </c>
      <c r="K468" s="113">
        <f t="shared" si="59"/>
        <v>19880</v>
      </c>
      <c r="L468" s="113">
        <f t="shared" si="60"/>
        <v>23856</v>
      </c>
      <c r="M468" s="113">
        <v>2185891.9166666665</v>
      </c>
      <c r="N468">
        <v>3966</v>
      </c>
      <c r="O468" s="112">
        <f t="shared" si="61"/>
        <v>12500</v>
      </c>
      <c r="P468" s="112">
        <f t="shared" si="62"/>
        <v>15000</v>
      </c>
      <c r="Q468">
        <f t="shared" si="63"/>
        <v>0.69</v>
      </c>
    </row>
    <row r="469" spans="1:17" x14ac:dyDescent="0.25">
      <c r="A469" t="s">
        <v>446</v>
      </c>
      <c r="B469" t="s">
        <v>482</v>
      </c>
      <c r="C469" t="s">
        <v>479</v>
      </c>
      <c r="D469" s="113">
        <v>5000</v>
      </c>
      <c r="E469" s="126" t="s">
        <v>1</v>
      </c>
      <c r="F469" s="113" t="str">
        <f t="shared" si="56"/>
        <v/>
      </c>
      <c r="G469" s="114">
        <v>361</v>
      </c>
      <c r="H469" s="113">
        <f t="shared" si="57"/>
        <v>10830</v>
      </c>
      <c r="I469" s="114">
        <v>4</v>
      </c>
      <c r="J469" s="113">
        <f t="shared" si="58"/>
        <v>2000</v>
      </c>
      <c r="K469" s="113">
        <f t="shared" si="59"/>
        <v>17830</v>
      </c>
      <c r="L469" s="113">
        <f t="shared" si="60"/>
        <v>21396</v>
      </c>
      <c r="M469" s="113">
        <v>1337473.25</v>
      </c>
      <c r="N469">
        <v>3054</v>
      </c>
      <c r="O469" s="112">
        <f t="shared" si="61"/>
        <v>10180</v>
      </c>
      <c r="P469" s="112">
        <f t="shared" si="62"/>
        <v>12216</v>
      </c>
      <c r="Q469">
        <f t="shared" si="63"/>
        <v>0.91</v>
      </c>
    </row>
    <row r="470" spans="1:17" x14ac:dyDescent="0.25">
      <c r="A470" t="s">
        <v>447</v>
      </c>
      <c r="B470" t="s">
        <v>485</v>
      </c>
      <c r="C470" t="s">
        <v>479</v>
      </c>
      <c r="D470" s="113">
        <v>130000</v>
      </c>
      <c r="E470" s="125">
        <v>91</v>
      </c>
      <c r="F470" s="113">
        <f t="shared" si="56"/>
        <v>91000</v>
      </c>
      <c r="G470" s="114">
        <v>1069</v>
      </c>
      <c r="H470" s="113">
        <f t="shared" si="57"/>
        <v>32070</v>
      </c>
      <c r="I470" s="114">
        <v>25</v>
      </c>
      <c r="J470" s="113">
        <f t="shared" si="58"/>
        <v>12500</v>
      </c>
      <c r="K470" s="113">
        <f t="shared" si="59"/>
        <v>265570</v>
      </c>
      <c r="L470" s="113">
        <f t="shared" si="60"/>
        <v>318684</v>
      </c>
      <c r="M470" s="113">
        <v>17455737.833333332</v>
      </c>
      <c r="N470">
        <v>9234</v>
      </c>
      <c r="O470" s="112">
        <f t="shared" si="61"/>
        <v>200947</v>
      </c>
      <c r="P470" s="112">
        <f t="shared" si="62"/>
        <v>241136</v>
      </c>
      <c r="Q470">
        <f t="shared" si="63"/>
        <v>1.38</v>
      </c>
    </row>
    <row r="471" spans="1:17" x14ac:dyDescent="0.25">
      <c r="A471" t="s">
        <v>448</v>
      </c>
      <c r="B471" t="s">
        <v>482</v>
      </c>
      <c r="C471" t="s">
        <v>479</v>
      </c>
      <c r="D471" s="113">
        <v>5000</v>
      </c>
      <c r="E471" s="126" t="s">
        <v>1</v>
      </c>
      <c r="F471" s="113" t="str">
        <f t="shared" si="56"/>
        <v/>
      </c>
      <c r="G471" s="114">
        <v>273</v>
      </c>
      <c r="H471" s="113">
        <f t="shared" si="57"/>
        <v>8190</v>
      </c>
      <c r="I471" s="114">
        <v>4</v>
      </c>
      <c r="J471" s="113">
        <f t="shared" si="58"/>
        <v>2000</v>
      </c>
      <c r="K471" s="113">
        <f t="shared" si="59"/>
        <v>15190</v>
      </c>
      <c r="L471" s="113">
        <f t="shared" si="60"/>
        <v>18228</v>
      </c>
      <c r="M471" s="113">
        <v>1735717.1666666667</v>
      </c>
      <c r="N471">
        <v>3648</v>
      </c>
      <c r="O471" s="112">
        <f t="shared" si="61"/>
        <v>12160</v>
      </c>
      <c r="P471" s="112">
        <f t="shared" si="62"/>
        <v>14592</v>
      </c>
      <c r="Q471">
        <f t="shared" si="63"/>
        <v>0.84</v>
      </c>
    </row>
    <row r="472" spans="1:17" x14ac:dyDescent="0.25">
      <c r="A472" t="s">
        <v>449</v>
      </c>
      <c r="B472" t="s">
        <v>482</v>
      </c>
      <c r="C472" t="s">
        <v>479</v>
      </c>
      <c r="D472" s="113">
        <v>5000</v>
      </c>
      <c r="E472" s="126" t="s">
        <v>1</v>
      </c>
      <c r="F472" s="113" t="str">
        <f t="shared" si="56"/>
        <v/>
      </c>
      <c r="G472" s="114">
        <v>87</v>
      </c>
      <c r="H472" s="113">
        <f t="shared" si="57"/>
        <v>2610</v>
      </c>
      <c r="I472" s="114">
        <v>3</v>
      </c>
      <c r="J472" s="113">
        <f t="shared" si="58"/>
        <v>1500</v>
      </c>
      <c r="K472" s="113">
        <f t="shared" si="59"/>
        <v>9110</v>
      </c>
      <c r="L472" s="113">
        <f t="shared" si="60"/>
        <v>10932</v>
      </c>
      <c r="M472" s="113">
        <v>1302453.8333333333</v>
      </c>
      <c r="N472">
        <v>2594</v>
      </c>
      <c r="O472" s="112">
        <f t="shared" si="61"/>
        <v>8647</v>
      </c>
      <c r="P472" s="112">
        <f t="shared" si="62"/>
        <v>10376</v>
      </c>
      <c r="Q472">
        <f t="shared" si="63"/>
        <v>0.8</v>
      </c>
    </row>
    <row r="473" spans="1:17" x14ac:dyDescent="0.25">
      <c r="A473" t="s">
        <v>450</v>
      </c>
      <c r="B473" t="s">
        <v>482</v>
      </c>
      <c r="C473" t="s">
        <v>479</v>
      </c>
      <c r="D473" s="113">
        <v>5000</v>
      </c>
      <c r="E473" s="126" t="s">
        <v>1</v>
      </c>
      <c r="F473" s="113" t="str">
        <f t="shared" si="56"/>
        <v/>
      </c>
      <c r="G473" s="114">
        <v>217</v>
      </c>
      <c r="H473" s="113">
        <f t="shared" si="57"/>
        <v>6510</v>
      </c>
      <c r="I473" s="114">
        <v>3</v>
      </c>
      <c r="J473" s="113">
        <f t="shared" si="58"/>
        <v>1500</v>
      </c>
      <c r="K473" s="113">
        <f t="shared" si="59"/>
        <v>13010</v>
      </c>
      <c r="L473" s="113">
        <f t="shared" si="60"/>
        <v>15612</v>
      </c>
      <c r="M473" s="113">
        <v>1022998.25</v>
      </c>
      <c r="N473">
        <v>1946</v>
      </c>
      <c r="O473" s="112">
        <f t="shared" si="61"/>
        <v>6487</v>
      </c>
      <c r="P473" s="112">
        <f t="shared" si="62"/>
        <v>7784</v>
      </c>
      <c r="Q473">
        <f t="shared" si="63"/>
        <v>0.76</v>
      </c>
    </row>
    <row r="474" spans="1:17" x14ac:dyDescent="0.25">
      <c r="A474" t="s">
        <v>451</v>
      </c>
      <c r="B474" t="s">
        <v>487</v>
      </c>
      <c r="C474" t="s">
        <v>479</v>
      </c>
      <c r="D474" s="113">
        <v>40000</v>
      </c>
      <c r="E474" s="126" t="s">
        <v>1</v>
      </c>
      <c r="F474" s="113" t="str">
        <f t="shared" si="56"/>
        <v/>
      </c>
      <c r="G474" s="114">
        <v>743</v>
      </c>
      <c r="H474" s="113">
        <f t="shared" si="57"/>
        <v>22290</v>
      </c>
      <c r="I474" s="114">
        <v>9</v>
      </c>
      <c r="J474" s="113">
        <f t="shared" si="58"/>
        <v>4500</v>
      </c>
      <c r="K474" s="113">
        <f t="shared" si="59"/>
        <v>66790</v>
      </c>
      <c r="L474" s="113">
        <f t="shared" si="60"/>
        <v>80148</v>
      </c>
      <c r="M474" s="113">
        <v>11869767.083333334</v>
      </c>
      <c r="N474">
        <v>18113</v>
      </c>
      <c r="O474" s="112">
        <f t="shared" si="61"/>
        <v>60377</v>
      </c>
      <c r="P474" s="112">
        <f t="shared" si="62"/>
        <v>72452</v>
      </c>
      <c r="Q474">
        <f t="shared" si="63"/>
        <v>0.61</v>
      </c>
    </row>
    <row r="475" spans="1:17" x14ac:dyDescent="0.25">
      <c r="A475" t="s">
        <v>452</v>
      </c>
      <c r="B475" t="s">
        <v>485</v>
      </c>
      <c r="C475" t="s">
        <v>479</v>
      </c>
      <c r="D475" s="113">
        <v>130000</v>
      </c>
      <c r="E475" s="125">
        <v>152</v>
      </c>
      <c r="F475" s="113">
        <f t="shared" si="56"/>
        <v>152000</v>
      </c>
      <c r="G475" s="114">
        <v>327</v>
      </c>
      <c r="H475" s="113">
        <f t="shared" si="57"/>
        <v>9810</v>
      </c>
      <c r="I475" s="114">
        <v>4</v>
      </c>
      <c r="J475" s="113">
        <f t="shared" si="58"/>
        <v>2000</v>
      </c>
      <c r="K475" s="113">
        <f t="shared" si="59"/>
        <v>293810</v>
      </c>
      <c r="L475" s="113">
        <f t="shared" si="60"/>
        <v>352572</v>
      </c>
      <c r="M475" s="113">
        <v>17136222.583333332</v>
      </c>
      <c r="O475" s="112">
        <f t="shared" si="61"/>
        <v>293810</v>
      </c>
      <c r="P475" s="112">
        <f t="shared" si="62"/>
        <v>352572</v>
      </c>
      <c r="Q475">
        <f t="shared" si="63"/>
        <v>2.06</v>
      </c>
    </row>
    <row r="476" spans="1:17" x14ac:dyDescent="0.25">
      <c r="A476" t="s">
        <v>453</v>
      </c>
      <c r="B476" t="s">
        <v>485</v>
      </c>
      <c r="C476" t="s">
        <v>479</v>
      </c>
      <c r="D476" s="113">
        <v>130000</v>
      </c>
      <c r="E476" s="125">
        <v>36</v>
      </c>
      <c r="F476" s="113">
        <f t="shared" si="56"/>
        <v>36000</v>
      </c>
      <c r="G476" s="114">
        <v>606</v>
      </c>
      <c r="H476" s="113">
        <f t="shared" si="57"/>
        <v>18180</v>
      </c>
      <c r="I476" s="114">
        <v>4</v>
      </c>
      <c r="J476" s="113">
        <f t="shared" si="58"/>
        <v>2000</v>
      </c>
      <c r="K476" s="113">
        <f t="shared" si="59"/>
        <v>186180</v>
      </c>
      <c r="L476" s="113">
        <f t="shared" si="60"/>
        <v>223416</v>
      </c>
      <c r="M476" s="113">
        <v>19029877.666666668</v>
      </c>
      <c r="N476">
        <v>12426</v>
      </c>
      <c r="O476" s="112">
        <f t="shared" si="61"/>
        <v>146087</v>
      </c>
      <c r="P476" s="112">
        <f t="shared" si="62"/>
        <v>175304</v>
      </c>
      <c r="Q476">
        <f t="shared" si="63"/>
        <v>0.92</v>
      </c>
    </row>
    <row r="477" spans="1:17" x14ac:dyDescent="0.25">
      <c r="A477" t="s">
        <v>454</v>
      </c>
      <c r="B477" t="s">
        <v>482</v>
      </c>
      <c r="C477" t="s">
        <v>479</v>
      </c>
      <c r="D477" s="113">
        <v>5000</v>
      </c>
      <c r="E477" s="126" t="s">
        <v>1</v>
      </c>
      <c r="F477" s="113" t="str">
        <f t="shared" si="56"/>
        <v/>
      </c>
      <c r="G477" s="114">
        <v>128</v>
      </c>
      <c r="H477" s="113">
        <f t="shared" si="57"/>
        <v>3840</v>
      </c>
      <c r="I477" s="114">
        <v>5</v>
      </c>
      <c r="J477" s="113">
        <f t="shared" si="58"/>
        <v>2500</v>
      </c>
      <c r="K477" s="113">
        <f t="shared" si="59"/>
        <v>11340</v>
      </c>
      <c r="L477" s="113">
        <f t="shared" si="60"/>
        <v>13608</v>
      </c>
      <c r="M477" s="113">
        <v>869725.33333333337</v>
      </c>
      <c r="N477">
        <v>1634</v>
      </c>
      <c r="O477" s="112">
        <f t="shared" si="61"/>
        <v>5447</v>
      </c>
      <c r="P477" s="112">
        <f t="shared" si="62"/>
        <v>6536</v>
      </c>
      <c r="Q477">
        <f t="shared" si="63"/>
        <v>0.75</v>
      </c>
    </row>
    <row r="478" spans="1:17" x14ac:dyDescent="0.25">
      <c r="A478" t="s">
        <v>455</v>
      </c>
      <c r="B478" t="s">
        <v>482</v>
      </c>
      <c r="C478" t="s">
        <v>479</v>
      </c>
      <c r="D478" s="113">
        <v>5000</v>
      </c>
      <c r="E478" s="126" t="s">
        <v>1</v>
      </c>
      <c r="F478" s="113" t="str">
        <f t="shared" si="56"/>
        <v/>
      </c>
      <c r="G478" s="114">
        <v>63</v>
      </c>
      <c r="H478" s="113">
        <f t="shared" si="57"/>
        <v>1890</v>
      </c>
      <c r="I478" s="114">
        <v>3</v>
      </c>
      <c r="J478" s="113">
        <f t="shared" si="58"/>
        <v>1500</v>
      </c>
      <c r="K478" s="113">
        <f t="shared" si="59"/>
        <v>8390</v>
      </c>
      <c r="L478" s="113">
        <f t="shared" si="60"/>
        <v>10068</v>
      </c>
      <c r="M478" s="113">
        <v>1112657</v>
      </c>
      <c r="N478">
        <v>1882</v>
      </c>
      <c r="O478" s="112">
        <f t="shared" si="61"/>
        <v>6273</v>
      </c>
      <c r="P478" s="112">
        <f t="shared" si="62"/>
        <v>7528</v>
      </c>
      <c r="Q478">
        <f t="shared" si="63"/>
        <v>0.68</v>
      </c>
    </row>
    <row r="479" spans="1:17" x14ac:dyDescent="0.25">
      <c r="A479" t="s">
        <v>456</v>
      </c>
      <c r="B479" t="s">
        <v>482</v>
      </c>
      <c r="C479" t="s">
        <v>479</v>
      </c>
      <c r="D479" s="113">
        <v>5000</v>
      </c>
      <c r="E479" s="126" t="s">
        <v>1</v>
      </c>
      <c r="F479" s="113" t="str">
        <f t="shared" si="56"/>
        <v/>
      </c>
      <c r="G479" s="114">
        <v>525</v>
      </c>
      <c r="H479" s="113">
        <f t="shared" si="57"/>
        <v>15750</v>
      </c>
      <c r="I479" s="114">
        <v>6</v>
      </c>
      <c r="J479" s="113">
        <f t="shared" si="58"/>
        <v>3000</v>
      </c>
      <c r="K479" s="113">
        <f t="shared" si="59"/>
        <v>23750</v>
      </c>
      <c r="L479" s="113">
        <f t="shared" si="60"/>
        <v>28500</v>
      </c>
      <c r="M479" s="113">
        <v>1930232.1666666667</v>
      </c>
      <c r="N479">
        <v>3971</v>
      </c>
      <c r="O479" s="112">
        <f t="shared" si="61"/>
        <v>12500</v>
      </c>
      <c r="P479" s="112">
        <f t="shared" si="62"/>
        <v>15000</v>
      </c>
      <c r="Q479">
        <f t="shared" si="63"/>
        <v>0.78</v>
      </c>
    </row>
    <row r="480" spans="1:17" x14ac:dyDescent="0.25">
      <c r="A480" t="s">
        <v>457</v>
      </c>
      <c r="B480" t="s">
        <v>482</v>
      </c>
      <c r="C480" t="s">
        <v>479</v>
      </c>
      <c r="D480" s="113">
        <v>5000</v>
      </c>
      <c r="E480" s="126" t="s">
        <v>1</v>
      </c>
      <c r="F480" s="113" t="str">
        <f t="shared" si="56"/>
        <v/>
      </c>
      <c r="G480" s="114">
        <v>257</v>
      </c>
      <c r="H480" s="113">
        <f t="shared" si="57"/>
        <v>7710</v>
      </c>
      <c r="I480" s="114">
        <v>4</v>
      </c>
      <c r="J480" s="113">
        <f t="shared" si="58"/>
        <v>2000</v>
      </c>
      <c r="K480" s="113">
        <f t="shared" si="59"/>
        <v>14710</v>
      </c>
      <c r="L480" s="113">
        <f t="shared" si="60"/>
        <v>17652</v>
      </c>
      <c r="M480" s="113">
        <v>2751718.0833333335</v>
      </c>
      <c r="N480">
        <v>5698</v>
      </c>
      <c r="O480" s="112">
        <f t="shared" si="61"/>
        <v>12500</v>
      </c>
      <c r="P480" s="112">
        <f t="shared" si="62"/>
        <v>15000</v>
      </c>
      <c r="Q480">
        <f t="shared" si="63"/>
        <v>0.55000000000000004</v>
      </c>
    </row>
    <row r="481" spans="1:17" x14ac:dyDescent="0.25">
      <c r="A481" t="s">
        <v>458</v>
      </c>
      <c r="B481" t="s">
        <v>482</v>
      </c>
      <c r="C481" t="s">
        <v>479</v>
      </c>
      <c r="D481" s="113">
        <v>5000</v>
      </c>
      <c r="E481" s="126" t="s">
        <v>1</v>
      </c>
      <c r="F481" s="113" t="str">
        <f t="shared" si="56"/>
        <v/>
      </c>
      <c r="G481" s="114">
        <v>112</v>
      </c>
      <c r="H481" s="113">
        <f t="shared" si="57"/>
        <v>3360</v>
      </c>
      <c r="I481" s="114">
        <v>5</v>
      </c>
      <c r="J481" s="113">
        <f t="shared" si="58"/>
        <v>2500</v>
      </c>
      <c r="K481" s="113">
        <f t="shared" si="59"/>
        <v>10860</v>
      </c>
      <c r="L481" s="113">
        <f t="shared" si="60"/>
        <v>13032</v>
      </c>
      <c r="M481" s="113">
        <v>842825.41666666663</v>
      </c>
      <c r="N481">
        <v>1567</v>
      </c>
      <c r="O481" s="112">
        <f t="shared" si="61"/>
        <v>5223</v>
      </c>
      <c r="P481" s="112">
        <f t="shared" si="62"/>
        <v>6268</v>
      </c>
      <c r="Q481">
        <f t="shared" si="63"/>
        <v>0.74</v>
      </c>
    </row>
    <row r="482" spans="1:17" x14ac:dyDescent="0.25">
      <c r="A482" t="s">
        <v>459</v>
      </c>
      <c r="B482" t="s">
        <v>482</v>
      </c>
      <c r="C482" t="s">
        <v>479</v>
      </c>
      <c r="D482" s="113">
        <v>5000</v>
      </c>
      <c r="E482" s="126" t="s">
        <v>1</v>
      </c>
      <c r="F482" s="113" t="str">
        <f t="shared" si="56"/>
        <v/>
      </c>
      <c r="G482" s="114">
        <v>267</v>
      </c>
      <c r="H482" s="113">
        <f t="shared" si="57"/>
        <v>8010</v>
      </c>
      <c r="I482" s="114">
        <v>3</v>
      </c>
      <c r="J482" s="113">
        <f t="shared" si="58"/>
        <v>1500</v>
      </c>
      <c r="K482" s="113">
        <f t="shared" si="59"/>
        <v>14510</v>
      </c>
      <c r="L482" s="113">
        <f t="shared" si="60"/>
        <v>17412</v>
      </c>
      <c r="M482" s="113">
        <v>1558820.6666666667</v>
      </c>
      <c r="N482">
        <v>2711</v>
      </c>
      <c r="O482" s="112">
        <f t="shared" si="61"/>
        <v>9037</v>
      </c>
      <c r="P482" s="112">
        <f t="shared" si="62"/>
        <v>10844</v>
      </c>
      <c r="Q482">
        <f t="shared" si="63"/>
        <v>0.7</v>
      </c>
    </row>
    <row r="483" spans="1:17" x14ac:dyDescent="0.25">
      <c r="A483" t="s">
        <v>460</v>
      </c>
      <c r="B483" t="s">
        <v>482</v>
      </c>
      <c r="C483" t="s">
        <v>479</v>
      </c>
      <c r="D483" s="113">
        <v>5000</v>
      </c>
      <c r="E483" s="126" t="s">
        <v>1</v>
      </c>
      <c r="F483" s="113" t="str">
        <f t="shared" si="56"/>
        <v/>
      </c>
      <c r="G483" s="114">
        <v>54</v>
      </c>
      <c r="H483" s="113">
        <f t="shared" si="57"/>
        <v>1620</v>
      </c>
      <c r="I483" s="114">
        <v>3</v>
      </c>
      <c r="J483" s="113">
        <f t="shared" si="58"/>
        <v>1500</v>
      </c>
      <c r="K483" s="113">
        <f t="shared" si="59"/>
        <v>8120</v>
      </c>
      <c r="L483" s="113">
        <f t="shared" si="60"/>
        <v>9744</v>
      </c>
      <c r="M483" s="113">
        <v>1013478.3333333334</v>
      </c>
      <c r="N483">
        <v>1749</v>
      </c>
      <c r="O483" s="112">
        <f t="shared" si="61"/>
        <v>5830</v>
      </c>
      <c r="P483" s="112">
        <f t="shared" si="62"/>
        <v>6996</v>
      </c>
      <c r="Q483">
        <f t="shared" si="63"/>
        <v>0.69</v>
      </c>
    </row>
    <row r="484" spans="1:17" x14ac:dyDescent="0.25">
      <c r="A484" t="s">
        <v>461</v>
      </c>
      <c r="B484" t="s">
        <v>485</v>
      </c>
      <c r="C484" t="s">
        <v>479</v>
      </c>
      <c r="D484" s="113">
        <v>130000</v>
      </c>
      <c r="E484" s="125">
        <v>111</v>
      </c>
      <c r="F484" s="113">
        <f t="shared" si="56"/>
        <v>111000</v>
      </c>
      <c r="G484" s="114">
        <v>1034</v>
      </c>
      <c r="H484" s="113">
        <f t="shared" si="57"/>
        <v>31020</v>
      </c>
      <c r="I484" s="114">
        <v>9</v>
      </c>
      <c r="J484" s="113">
        <f t="shared" si="58"/>
        <v>4500</v>
      </c>
      <c r="K484" s="113">
        <f t="shared" si="59"/>
        <v>276520</v>
      </c>
      <c r="L484" s="113">
        <f t="shared" si="60"/>
        <v>331824</v>
      </c>
      <c r="M484" s="113">
        <v>19622714</v>
      </c>
      <c r="N484">
        <v>4649</v>
      </c>
      <c r="O484" s="112">
        <f t="shared" si="61"/>
        <v>197663</v>
      </c>
      <c r="P484" s="112">
        <f t="shared" si="62"/>
        <v>237196</v>
      </c>
      <c r="Q484">
        <f t="shared" si="63"/>
        <v>1.21</v>
      </c>
    </row>
    <row r="485" spans="1:17" x14ac:dyDescent="0.25">
      <c r="A485" t="s">
        <v>462</v>
      </c>
      <c r="B485" t="s">
        <v>482</v>
      </c>
      <c r="C485" t="s">
        <v>479</v>
      </c>
      <c r="D485" s="113">
        <v>5000</v>
      </c>
      <c r="E485" s="126" t="s">
        <v>1</v>
      </c>
      <c r="F485" s="113" t="str">
        <f t="shared" si="56"/>
        <v/>
      </c>
      <c r="G485" s="114">
        <v>193</v>
      </c>
      <c r="H485" s="113">
        <f t="shared" si="57"/>
        <v>5790</v>
      </c>
      <c r="I485" s="114">
        <v>3</v>
      </c>
      <c r="J485" s="113">
        <f t="shared" si="58"/>
        <v>1500</v>
      </c>
      <c r="K485" s="113">
        <f t="shared" si="59"/>
        <v>12290</v>
      </c>
      <c r="L485" s="113">
        <f t="shared" si="60"/>
        <v>14748</v>
      </c>
      <c r="M485" s="113">
        <v>1266205.4166666667</v>
      </c>
      <c r="N485">
        <v>2256</v>
      </c>
      <c r="O485" s="112">
        <f t="shared" si="61"/>
        <v>7520</v>
      </c>
      <c r="P485" s="112">
        <f t="shared" si="62"/>
        <v>9024</v>
      </c>
      <c r="Q485">
        <f t="shared" si="63"/>
        <v>0.71</v>
      </c>
    </row>
    <row r="486" spans="1:17" x14ac:dyDescent="0.25">
      <c r="A486" t="s">
        <v>463</v>
      </c>
      <c r="B486" t="s">
        <v>482</v>
      </c>
      <c r="C486" t="s">
        <v>479</v>
      </c>
      <c r="D486" s="113">
        <v>5000</v>
      </c>
      <c r="E486" s="126" t="s">
        <v>1</v>
      </c>
      <c r="F486" s="113" t="str">
        <f t="shared" si="56"/>
        <v/>
      </c>
      <c r="G486" s="114">
        <v>209</v>
      </c>
      <c r="H486" s="113">
        <f t="shared" si="57"/>
        <v>6270</v>
      </c>
      <c r="I486" s="114">
        <v>3</v>
      </c>
      <c r="J486" s="113">
        <f t="shared" si="58"/>
        <v>1500</v>
      </c>
      <c r="K486" s="113">
        <f t="shared" si="59"/>
        <v>12770</v>
      </c>
      <c r="L486" s="113">
        <f t="shared" si="60"/>
        <v>15324</v>
      </c>
      <c r="M486" s="113">
        <v>1525146.3333333333</v>
      </c>
      <c r="N486">
        <v>2852</v>
      </c>
      <c r="O486" s="112">
        <f t="shared" si="61"/>
        <v>9507</v>
      </c>
      <c r="P486" s="112">
        <f t="shared" si="62"/>
        <v>11408</v>
      </c>
      <c r="Q486">
        <f t="shared" si="63"/>
        <v>0.75</v>
      </c>
    </row>
    <row r="487" spans="1:17" x14ac:dyDescent="0.25">
      <c r="A487" t="s">
        <v>464</v>
      </c>
      <c r="B487" t="s">
        <v>482</v>
      </c>
      <c r="C487" t="s">
        <v>479</v>
      </c>
      <c r="D487" s="113">
        <v>5000</v>
      </c>
      <c r="E487" s="126" t="s">
        <v>1</v>
      </c>
      <c r="F487" s="113" t="str">
        <f t="shared" si="56"/>
        <v/>
      </c>
      <c r="G487" s="114">
        <v>127</v>
      </c>
      <c r="H487" s="113">
        <f t="shared" si="57"/>
        <v>3810</v>
      </c>
      <c r="I487" s="114">
        <v>3</v>
      </c>
      <c r="J487" s="113">
        <f t="shared" si="58"/>
        <v>1500</v>
      </c>
      <c r="K487" s="113">
        <f t="shared" si="59"/>
        <v>10310</v>
      </c>
      <c r="L487" s="113">
        <f t="shared" si="60"/>
        <v>12372</v>
      </c>
      <c r="M487" s="113">
        <v>2395801.75</v>
      </c>
      <c r="N487">
        <v>4253</v>
      </c>
      <c r="O487" s="112">
        <f t="shared" si="61"/>
        <v>12500</v>
      </c>
      <c r="P487" s="112">
        <f t="shared" si="62"/>
        <v>15000</v>
      </c>
      <c r="Q487">
        <f t="shared" si="63"/>
        <v>0.63</v>
      </c>
    </row>
  </sheetData>
  <autoFilter ref="A1:Q487">
    <sortState ref="A2:Q487">
      <sortCondition ref="C1:C487"/>
    </sortState>
  </autoFilter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469"/>
  <sheetViews>
    <sheetView zoomScale="85" zoomScaleNormal="85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I7" sqref="I7"/>
    </sheetView>
  </sheetViews>
  <sheetFormatPr defaultColWidth="9" defaultRowHeight="13.5" x14ac:dyDescent="0.25"/>
  <cols>
    <col min="1" max="1" width="58.75" style="36" customWidth="1"/>
    <col min="2" max="2" width="13.75" style="33" bestFit="1" customWidth="1"/>
    <col min="3" max="3" width="20.875" style="33" customWidth="1"/>
    <col min="4" max="4" width="6.375" style="33" customWidth="1" collapsed="1"/>
    <col min="5" max="5" width="37.5" style="33" bestFit="1" customWidth="1"/>
    <col min="6" max="6" width="17.875" style="33" customWidth="1"/>
    <col min="7" max="7" width="19.25" style="33" bestFit="1" customWidth="1"/>
    <col min="8" max="8" width="19" style="33" bestFit="1" customWidth="1"/>
    <col min="9" max="10" width="19.375" style="33" customWidth="1"/>
    <col min="11" max="11" width="19.375" style="58" customWidth="1"/>
    <col min="12" max="12" width="19.375" style="33" customWidth="1"/>
    <col min="13" max="13" width="19.375" style="58" customWidth="1"/>
    <col min="14" max="17" width="19.375" style="33" customWidth="1"/>
    <col min="18" max="18" width="11.75" style="33" customWidth="1"/>
    <col min="19" max="19" width="15.5" style="33" customWidth="1"/>
    <col min="20" max="20" width="15.875" style="33" customWidth="1"/>
    <col min="21" max="21" width="15.5" style="33" customWidth="1" collapsed="1"/>
    <col min="22" max="22" width="15.625" style="33" customWidth="1"/>
    <col min="23" max="23" width="15.5" style="33" customWidth="1"/>
    <col min="24" max="24" width="18.625" style="33" customWidth="1"/>
    <col min="25" max="25" width="14.75" style="33" customWidth="1"/>
    <col min="26" max="27" width="9" style="33" customWidth="1"/>
    <col min="28" max="16384" width="9" style="58"/>
  </cols>
  <sheetData>
    <row r="1" spans="1:27" x14ac:dyDescent="0.25">
      <c r="K1" s="33"/>
      <c r="M1" s="33"/>
      <c r="O1" s="34"/>
      <c r="P1" s="34"/>
      <c r="Q1" s="34"/>
      <c r="R1" s="34"/>
      <c r="S1" s="34"/>
      <c r="T1" s="34"/>
    </row>
    <row r="2" spans="1:27" s="65" customFormat="1" ht="21.75" x14ac:dyDescent="0.4">
      <c r="A2" s="36"/>
      <c r="B2" s="36"/>
      <c r="C2" s="48"/>
      <c r="D2" s="48"/>
      <c r="E2" s="133" t="s">
        <v>468</v>
      </c>
      <c r="F2" s="129">
        <f t="shared" ref="F2:Q2" si="0">SUM(F4:F469)</f>
        <v>5441431180.9166708</v>
      </c>
      <c r="G2" s="129">
        <f t="shared" si="0"/>
        <v>2726612</v>
      </c>
      <c r="H2" s="129">
        <f t="shared" si="0"/>
        <v>2755316</v>
      </c>
      <c r="I2" s="130">
        <f t="shared" si="0"/>
        <v>7951868</v>
      </c>
      <c r="J2" s="130">
        <f t="shared" si="0"/>
        <v>17332800</v>
      </c>
      <c r="K2" s="129">
        <f t="shared" si="0"/>
        <v>2671</v>
      </c>
      <c r="L2" s="130">
        <f t="shared" si="0"/>
        <v>698400</v>
      </c>
      <c r="M2" s="129">
        <f t="shared" si="0"/>
        <v>23141</v>
      </c>
      <c r="N2" s="129">
        <f t="shared" si="0"/>
        <v>27769200</v>
      </c>
      <c r="O2" s="130">
        <f t="shared" si="0"/>
        <v>53752268</v>
      </c>
      <c r="P2" s="129">
        <f t="shared" si="0"/>
        <v>81621467.713750049</v>
      </c>
      <c r="Q2" s="130">
        <f t="shared" si="0"/>
        <v>49234176.613750003</v>
      </c>
      <c r="R2" s="131">
        <f>S2/Q2</f>
        <v>0.67619651400501524</v>
      </c>
      <c r="S2" s="130">
        <f>SUM(S4:S469)</f>
        <v>33291978.596124999</v>
      </c>
      <c r="T2" s="130">
        <f>SUM(T4:T469)</f>
        <v>15942198.017625004</v>
      </c>
      <c r="U2" s="130">
        <f>SUM(U4:U469)</f>
        <v>590810119.36499977</v>
      </c>
      <c r="V2" s="130">
        <f>SUM(V4:V469)</f>
        <v>399503743.15349984</v>
      </c>
      <c r="W2" s="130">
        <f>SUM(W4:W469)</f>
        <v>191306376.21150005</v>
      </c>
      <c r="X2" s="48"/>
      <c r="Y2" s="48"/>
      <c r="Z2" s="48"/>
      <c r="AA2" s="48"/>
    </row>
    <row r="3" spans="1:27" s="59" customFormat="1" ht="42.75" x14ac:dyDescent="0.25">
      <c r="A3" s="35" t="s">
        <v>467</v>
      </c>
      <c r="B3" s="35" t="s">
        <v>480</v>
      </c>
      <c r="C3" s="35" t="s">
        <v>481</v>
      </c>
      <c r="D3" s="35"/>
      <c r="E3" s="35" t="s">
        <v>490</v>
      </c>
      <c r="F3" s="35" t="s">
        <v>561</v>
      </c>
      <c r="G3" s="35" t="s">
        <v>549</v>
      </c>
      <c r="H3" s="35" t="s">
        <v>550</v>
      </c>
      <c r="I3" s="119" t="s">
        <v>548</v>
      </c>
      <c r="J3" s="119" t="s">
        <v>551</v>
      </c>
      <c r="K3" s="121" t="s">
        <v>553</v>
      </c>
      <c r="L3" s="119" t="s">
        <v>552</v>
      </c>
      <c r="M3" s="121" t="s">
        <v>555</v>
      </c>
      <c r="N3" s="119" t="s">
        <v>554</v>
      </c>
      <c r="O3" s="119" t="s">
        <v>556</v>
      </c>
      <c r="P3" s="119" t="s">
        <v>560</v>
      </c>
      <c r="Q3" s="119" t="s">
        <v>468</v>
      </c>
      <c r="R3" s="119" t="s">
        <v>557</v>
      </c>
      <c r="S3" s="119" t="s">
        <v>558</v>
      </c>
      <c r="T3" s="119" t="s">
        <v>559</v>
      </c>
      <c r="U3" s="119" t="s">
        <v>562</v>
      </c>
      <c r="V3" s="119" t="s">
        <v>563</v>
      </c>
      <c r="W3" s="119" t="s">
        <v>564</v>
      </c>
      <c r="X3" s="36"/>
      <c r="Y3" s="36"/>
      <c r="Z3" s="36"/>
      <c r="AA3" s="36"/>
    </row>
    <row r="4" spans="1:27" x14ac:dyDescent="0.25">
      <c r="A4" s="47" t="s">
        <v>188</v>
      </c>
      <c r="B4" s="45" t="s">
        <v>473</v>
      </c>
      <c r="C4" s="37" t="s">
        <v>485</v>
      </c>
      <c r="D4" s="37">
        <v>1</v>
      </c>
      <c r="E4" s="45" t="s">
        <v>510</v>
      </c>
      <c r="F4" s="38">
        <v>241816641.66666666</v>
      </c>
      <c r="G4" s="38"/>
      <c r="H4" s="38">
        <f>SUMIF(Sep!A:A,'Sheet 1'!A4,Sep!N:N)</f>
        <v>0</v>
      </c>
      <c r="I4" s="120">
        <f>IF(H4&gt;0,(IF(H4&lt;=10000,MIN(15000,H4*4),MIN(H4*4,75000))),0)</f>
        <v>0</v>
      </c>
      <c r="J4" s="120">
        <f>IF(C4="Հիվանդանոց",80000,IF(C4="Բժշկական կենտրոն",IF(M4&gt;2000,150000,130000),IF(C4="Շտապ բուժօգնություն",50000,IF(C4="ատամնաբուժարան",IF(M4&lt;=200,7000,IF(AND(M4&gt;200,M4&lt;=500),15000,2000)),IF(C4="առողջարան",50000)))))*1.2</f>
        <v>156000</v>
      </c>
      <c r="K4" s="38">
        <f>SUMIF(Sep!A:A,'Sheet 1'!A4,Sep!I:I)</f>
        <v>19</v>
      </c>
      <c r="L4" s="120">
        <f>IF(AND(C4&lt;&gt;"Ամբուլատորիա",C4&lt;&gt;"Պոլիկլինիկա"),500*K4*1.2,0)</f>
        <v>11400</v>
      </c>
      <c r="M4" s="38">
        <f>SUMIF(Sep!A:A,'Sheet 1'!A4,Sep!E:E)</f>
        <v>1201</v>
      </c>
      <c r="N4" s="127">
        <f>M4*1000*1.2</f>
        <v>1441200</v>
      </c>
      <c r="O4" s="120">
        <f>I4+J4+L4+N4</f>
        <v>1608600</v>
      </c>
      <c r="P4" s="120">
        <f t="shared" ref="P4:P67" si="1">+F4*1.5%</f>
        <v>3627249.6249999995</v>
      </c>
      <c r="Q4" s="120">
        <f>MIN(O4,P4)</f>
        <v>1608600</v>
      </c>
      <c r="R4" s="54">
        <v>0.5</v>
      </c>
      <c r="S4" s="120">
        <f>Q4*R4</f>
        <v>804300</v>
      </c>
      <c r="T4" s="120">
        <f>Q4-S4</f>
        <v>804300</v>
      </c>
      <c r="U4" s="120">
        <f>+Q4*12</f>
        <v>19303200</v>
      </c>
      <c r="V4" s="120">
        <f>S4*12</f>
        <v>9651600</v>
      </c>
      <c r="W4" s="120">
        <f>T4*12</f>
        <v>9651600</v>
      </c>
    </row>
    <row r="5" spans="1:27" x14ac:dyDescent="0.25">
      <c r="A5" s="47" t="s">
        <v>194</v>
      </c>
      <c r="B5" s="45" t="s">
        <v>473</v>
      </c>
      <c r="C5" s="37" t="s">
        <v>485</v>
      </c>
      <c r="D5" s="37">
        <v>1</v>
      </c>
      <c r="E5" s="45" t="s">
        <v>510</v>
      </c>
      <c r="F5" s="38">
        <v>143245864.91666666</v>
      </c>
      <c r="G5" s="38">
        <v>60748</v>
      </c>
      <c r="H5" s="38">
        <f>SUMIF(Sep!A:A,'Sheet 1'!A5,Sep!N:N)</f>
        <v>60782</v>
      </c>
      <c r="I5" s="120">
        <f t="shared" ref="I5:I68" si="2">IF(H5&gt;0,(IF(H5&lt;=10000,MIN(15000,H5*4),MIN(H5*4,75000))),0)</f>
        <v>75000</v>
      </c>
      <c r="J5" s="120">
        <f t="shared" ref="J5:J68" si="3">IF(C5="Հիվանդանոց",80000,IF(C5="Բժշկական կենտրոն",IF(M5&gt;2000,150000,130000),IF(C5="Շտապ բուժօգնություն",50000,IF(C5="ատամնաբուժարան",IF(M5&lt;=200,7000,IF(AND(M5&gt;200,M5&lt;=500),15000,2000)),IF(C5="առողջարան",50000)))))*1.2</f>
        <v>156000</v>
      </c>
      <c r="K5" s="38">
        <f>SUMIF(Sep!A:A,'Sheet 1'!A5,Sep!I:I)</f>
        <v>16</v>
      </c>
      <c r="L5" s="120">
        <f t="shared" ref="L5:L68" si="4">IF(AND(C5&lt;&gt;"Ամբուլատորիա",C5&lt;&gt;"Պոլիկլինիկա"),500*K5*1.2,0)</f>
        <v>9600</v>
      </c>
      <c r="M5" s="122">
        <f>+SUMIF(Sep!A:A,'Sheet 1'!A5,Sep!E:E)</f>
        <v>1059</v>
      </c>
      <c r="N5" s="127">
        <f t="shared" ref="N5:N68" si="5">M5*1000*1.2</f>
        <v>1270800</v>
      </c>
      <c r="O5" s="120">
        <f t="shared" ref="O5:O68" si="6">I5+J5+L5+N5</f>
        <v>1511400</v>
      </c>
      <c r="P5" s="120">
        <f t="shared" si="1"/>
        <v>2148687.9737499999</v>
      </c>
      <c r="Q5" s="120">
        <f t="shared" ref="Q5:Q68" si="7">MIN(O5,P5)</f>
        <v>1511400</v>
      </c>
      <c r="R5" s="54">
        <v>0.5</v>
      </c>
      <c r="S5" s="120">
        <f t="shared" ref="S5:S68" si="8">Q5*R5</f>
        <v>755700</v>
      </c>
      <c r="T5" s="120">
        <f t="shared" ref="T5:T68" si="9">Q5-S5</f>
        <v>755700</v>
      </c>
      <c r="U5" s="120">
        <f t="shared" ref="U5:U68" si="10">+Q5*12</f>
        <v>18136800</v>
      </c>
      <c r="V5" s="120">
        <f t="shared" ref="V5:V68" si="11">S5*12</f>
        <v>9068400</v>
      </c>
      <c r="W5" s="120">
        <f t="shared" ref="W5:W68" si="12">T5*12</f>
        <v>9068400</v>
      </c>
    </row>
    <row r="6" spans="1:27" x14ac:dyDescent="0.25">
      <c r="A6" s="47" t="s">
        <v>210</v>
      </c>
      <c r="B6" s="45" t="s">
        <v>473</v>
      </c>
      <c r="C6" s="37" t="s">
        <v>485</v>
      </c>
      <c r="D6" s="37">
        <v>1</v>
      </c>
      <c r="E6" s="45" t="s">
        <v>510</v>
      </c>
      <c r="F6" s="38">
        <v>281838306.08333331</v>
      </c>
      <c r="G6" s="38">
        <v>32708</v>
      </c>
      <c r="H6" s="38">
        <f>SUMIF(Sep!A:A,'Sheet 1'!A6,Sep!N:N)</f>
        <v>32716</v>
      </c>
      <c r="I6" s="120">
        <f t="shared" si="2"/>
        <v>75000</v>
      </c>
      <c r="J6" s="120">
        <f t="shared" si="3"/>
        <v>156000</v>
      </c>
      <c r="K6" s="38">
        <f>SUMIF(Sep!A:A,'Sheet 1'!A6,Sep!I:I)</f>
        <v>16</v>
      </c>
      <c r="L6" s="120">
        <f t="shared" si="4"/>
        <v>9600</v>
      </c>
      <c r="M6" s="122">
        <f>+SUMIF(Sep!A:A,'Sheet 1'!A6,Sep!E:E)</f>
        <v>1205</v>
      </c>
      <c r="N6" s="127">
        <f t="shared" si="5"/>
        <v>1446000</v>
      </c>
      <c r="O6" s="120">
        <f t="shared" si="6"/>
        <v>1686600</v>
      </c>
      <c r="P6" s="120">
        <f t="shared" si="1"/>
        <v>4227574.5912499996</v>
      </c>
      <c r="Q6" s="120">
        <f t="shared" si="7"/>
        <v>1686600</v>
      </c>
      <c r="R6" s="54">
        <v>0.5</v>
      </c>
      <c r="S6" s="120">
        <f t="shared" si="8"/>
        <v>843300</v>
      </c>
      <c r="T6" s="120">
        <f t="shared" si="9"/>
        <v>843300</v>
      </c>
      <c r="U6" s="120">
        <f t="shared" si="10"/>
        <v>20239200</v>
      </c>
      <c r="V6" s="120">
        <f t="shared" si="11"/>
        <v>10119600</v>
      </c>
      <c r="W6" s="120">
        <f t="shared" si="12"/>
        <v>10119600</v>
      </c>
    </row>
    <row r="7" spans="1:27" x14ac:dyDescent="0.25">
      <c r="A7" s="47" t="s">
        <v>248</v>
      </c>
      <c r="B7" s="45" t="s">
        <v>473</v>
      </c>
      <c r="C7" s="37" t="s">
        <v>485</v>
      </c>
      <c r="D7" s="37">
        <v>1</v>
      </c>
      <c r="E7" s="45" t="s">
        <v>510</v>
      </c>
      <c r="F7" s="38">
        <v>126153787.41666667</v>
      </c>
      <c r="G7" s="38">
        <v>21273</v>
      </c>
      <c r="H7" s="38">
        <f>SUMIF(Sep!A:A,'Sheet 1'!A7,Sep!N:N)</f>
        <v>21328</v>
      </c>
      <c r="I7" s="120">
        <f t="shared" si="2"/>
        <v>75000</v>
      </c>
      <c r="J7" s="120">
        <f t="shared" si="3"/>
        <v>156000</v>
      </c>
      <c r="K7" s="38">
        <f>SUMIF(Sep!A:A,'Sheet 1'!A7,Sep!I:I)</f>
        <v>6</v>
      </c>
      <c r="L7" s="120">
        <f t="shared" si="4"/>
        <v>3600</v>
      </c>
      <c r="M7" s="122">
        <f>+SUMIF(Sep!A:A,'Sheet 1'!A7,Sep!E:E)</f>
        <v>405</v>
      </c>
      <c r="N7" s="127">
        <f t="shared" si="5"/>
        <v>486000</v>
      </c>
      <c r="O7" s="120">
        <f t="shared" si="6"/>
        <v>720600</v>
      </c>
      <c r="P7" s="120">
        <f t="shared" si="1"/>
        <v>1892306.81125</v>
      </c>
      <c r="Q7" s="120">
        <f t="shared" si="7"/>
        <v>720600</v>
      </c>
      <c r="R7" s="54">
        <v>0.5</v>
      </c>
      <c r="S7" s="120">
        <f t="shared" si="8"/>
        <v>360300</v>
      </c>
      <c r="T7" s="120">
        <f t="shared" si="9"/>
        <v>360300</v>
      </c>
      <c r="U7" s="120">
        <f t="shared" si="10"/>
        <v>8647200</v>
      </c>
      <c r="V7" s="120">
        <f t="shared" si="11"/>
        <v>4323600</v>
      </c>
      <c r="W7" s="120">
        <f t="shared" si="12"/>
        <v>4323600</v>
      </c>
    </row>
    <row r="8" spans="1:27" ht="27" x14ac:dyDescent="0.25">
      <c r="A8" s="47" t="s">
        <v>280</v>
      </c>
      <c r="B8" s="45" t="s">
        <v>473</v>
      </c>
      <c r="C8" s="37" t="s">
        <v>485</v>
      </c>
      <c r="D8" s="37">
        <v>1</v>
      </c>
      <c r="E8" s="45" t="s">
        <v>510</v>
      </c>
      <c r="F8" s="38">
        <v>145095627.16666666</v>
      </c>
      <c r="G8" s="38"/>
      <c r="H8" s="38">
        <f>SUMIF(Sep!A:A,'Sheet 1'!A8,Sep!N:N)</f>
        <v>973</v>
      </c>
      <c r="I8" s="120">
        <f t="shared" si="2"/>
        <v>3892</v>
      </c>
      <c r="J8" s="120">
        <f t="shared" si="3"/>
        <v>156000</v>
      </c>
      <c r="K8" s="38">
        <f>SUMIF(Sep!A:A,'Sheet 1'!A8,Sep!I:I)</f>
        <v>9</v>
      </c>
      <c r="L8" s="120">
        <f t="shared" si="4"/>
        <v>5400</v>
      </c>
      <c r="M8" s="122">
        <f>+SUMIF(Sep!A:A,'Sheet 1'!A8,Sep!E:E)</f>
        <v>660</v>
      </c>
      <c r="N8" s="127">
        <f t="shared" si="5"/>
        <v>792000</v>
      </c>
      <c r="O8" s="120">
        <f t="shared" si="6"/>
        <v>957292</v>
      </c>
      <c r="P8" s="120">
        <f t="shared" si="1"/>
        <v>2176434.4074999997</v>
      </c>
      <c r="Q8" s="120">
        <f t="shared" si="7"/>
        <v>957292</v>
      </c>
      <c r="R8" s="54">
        <v>0.5</v>
      </c>
      <c r="S8" s="120">
        <f t="shared" si="8"/>
        <v>478646</v>
      </c>
      <c r="T8" s="120">
        <f t="shared" si="9"/>
        <v>478646</v>
      </c>
      <c r="U8" s="120">
        <f t="shared" si="10"/>
        <v>11487504</v>
      </c>
      <c r="V8" s="120">
        <f t="shared" si="11"/>
        <v>5743752</v>
      </c>
      <c r="W8" s="120">
        <f t="shared" si="12"/>
        <v>5743752</v>
      </c>
    </row>
    <row r="9" spans="1:27" ht="27" x14ac:dyDescent="0.25">
      <c r="A9" s="47" t="s">
        <v>207</v>
      </c>
      <c r="B9" s="45" t="s">
        <v>473</v>
      </c>
      <c r="C9" s="37" t="s">
        <v>485</v>
      </c>
      <c r="D9" s="37">
        <v>2</v>
      </c>
      <c r="E9" s="45" t="s">
        <v>511</v>
      </c>
      <c r="F9" s="38">
        <v>175747302.66666666</v>
      </c>
      <c r="G9" s="38">
        <v>31590</v>
      </c>
      <c r="H9" s="38">
        <f>SUMIF(Sep!A:A,'Sheet 1'!A9,Sep!N:N)</f>
        <v>31640</v>
      </c>
      <c r="I9" s="120">
        <f t="shared" si="2"/>
        <v>75000</v>
      </c>
      <c r="J9" s="120">
        <f t="shared" si="3"/>
        <v>156000</v>
      </c>
      <c r="K9" s="38">
        <f>SUMIF(Sep!A:A,'Sheet 1'!A9,Sep!I:I)</f>
        <v>20</v>
      </c>
      <c r="L9" s="120">
        <f t="shared" si="4"/>
        <v>12000</v>
      </c>
      <c r="M9" s="122">
        <f>+SUMIF(Sep!A:A,'Sheet 1'!A9,Sep!E:E)</f>
        <v>1135</v>
      </c>
      <c r="N9" s="127">
        <f t="shared" si="5"/>
        <v>1362000</v>
      </c>
      <c r="O9" s="120">
        <f t="shared" si="6"/>
        <v>1605000</v>
      </c>
      <c r="P9" s="120">
        <f t="shared" si="1"/>
        <v>2636209.5399999996</v>
      </c>
      <c r="Q9" s="120">
        <f t="shared" si="7"/>
        <v>1605000</v>
      </c>
      <c r="R9" s="54">
        <v>0.5</v>
      </c>
      <c r="S9" s="120">
        <f t="shared" si="8"/>
        <v>802500</v>
      </c>
      <c r="T9" s="120">
        <f t="shared" si="9"/>
        <v>802500</v>
      </c>
      <c r="U9" s="120">
        <f t="shared" si="10"/>
        <v>19260000</v>
      </c>
      <c r="V9" s="120">
        <f t="shared" si="11"/>
        <v>9630000</v>
      </c>
      <c r="W9" s="120">
        <f t="shared" si="12"/>
        <v>9630000</v>
      </c>
    </row>
    <row r="10" spans="1:27" x14ac:dyDescent="0.25">
      <c r="A10" s="47" t="s">
        <v>260</v>
      </c>
      <c r="B10" s="45" t="s">
        <v>473</v>
      </c>
      <c r="C10" s="37" t="s">
        <v>485</v>
      </c>
      <c r="D10" s="37">
        <v>2</v>
      </c>
      <c r="E10" s="45" t="s">
        <v>511</v>
      </c>
      <c r="F10" s="38">
        <v>103219519.5</v>
      </c>
      <c r="G10" s="38"/>
      <c r="H10" s="38">
        <f>SUMIF(Sep!A:A,'Sheet 1'!A10,Sep!N:N)</f>
        <v>0</v>
      </c>
      <c r="I10" s="120">
        <f t="shared" si="2"/>
        <v>0</v>
      </c>
      <c r="J10" s="120">
        <f t="shared" si="3"/>
        <v>156000</v>
      </c>
      <c r="K10" s="38">
        <f>SUMIF(Sep!A:A,'Sheet 1'!A10,Sep!I:I)</f>
        <v>5</v>
      </c>
      <c r="L10" s="120">
        <f t="shared" si="4"/>
        <v>3000</v>
      </c>
      <c r="M10" s="122">
        <f>+SUMIF(Sep!A:A,'Sheet 1'!A10,Sep!E:E)</f>
        <v>154</v>
      </c>
      <c r="N10" s="127">
        <f t="shared" si="5"/>
        <v>184800</v>
      </c>
      <c r="O10" s="120">
        <f t="shared" si="6"/>
        <v>343800</v>
      </c>
      <c r="P10" s="120">
        <f t="shared" si="1"/>
        <v>1548292.7925</v>
      </c>
      <c r="Q10" s="120">
        <f t="shared" si="7"/>
        <v>343800</v>
      </c>
      <c r="R10" s="54">
        <v>0.5</v>
      </c>
      <c r="S10" s="120">
        <f t="shared" si="8"/>
        <v>171900</v>
      </c>
      <c r="T10" s="120">
        <f t="shared" si="9"/>
        <v>171900</v>
      </c>
      <c r="U10" s="120">
        <f t="shared" si="10"/>
        <v>4125600</v>
      </c>
      <c r="V10" s="120">
        <f t="shared" si="11"/>
        <v>2062800</v>
      </c>
      <c r="W10" s="120">
        <f t="shared" si="12"/>
        <v>2062800</v>
      </c>
    </row>
    <row r="11" spans="1:27" x14ac:dyDescent="0.25">
      <c r="A11" s="47" t="s">
        <v>274</v>
      </c>
      <c r="B11" s="45" t="s">
        <v>473</v>
      </c>
      <c r="C11" s="37" t="s">
        <v>485</v>
      </c>
      <c r="D11" s="37">
        <v>2</v>
      </c>
      <c r="E11" s="45" t="s">
        <v>511</v>
      </c>
      <c r="F11" s="38">
        <v>118429395.58333333</v>
      </c>
      <c r="G11" s="38">
        <v>42818</v>
      </c>
      <c r="H11" s="38">
        <f>SUMIF(Sep!A:A,'Sheet 1'!A11,Sep!N:N)</f>
        <v>42837</v>
      </c>
      <c r="I11" s="120">
        <f t="shared" si="2"/>
        <v>75000</v>
      </c>
      <c r="J11" s="120">
        <f t="shared" si="3"/>
        <v>156000</v>
      </c>
      <c r="K11" s="38">
        <f>SUMIF(Sep!A:A,'Sheet 1'!A11,Sep!I:I)</f>
        <v>3</v>
      </c>
      <c r="L11" s="120">
        <f t="shared" si="4"/>
        <v>1800</v>
      </c>
      <c r="M11" s="122">
        <f>+SUMIF(Sep!A:A,'Sheet 1'!A11,Sep!E:E)</f>
        <v>794</v>
      </c>
      <c r="N11" s="127">
        <f t="shared" si="5"/>
        <v>952800</v>
      </c>
      <c r="O11" s="120">
        <f t="shared" si="6"/>
        <v>1185600</v>
      </c>
      <c r="P11" s="120">
        <f t="shared" si="1"/>
        <v>1776440.9337499999</v>
      </c>
      <c r="Q11" s="120">
        <f t="shared" si="7"/>
        <v>1185600</v>
      </c>
      <c r="R11" s="54">
        <v>0.5</v>
      </c>
      <c r="S11" s="120">
        <f t="shared" si="8"/>
        <v>592800</v>
      </c>
      <c r="T11" s="120">
        <f t="shared" si="9"/>
        <v>592800</v>
      </c>
      <c r="U11" s="120">
        <f t="shared" si="10"/>
        <v>14227200</v>
      </c>
      <c r="V11" s="120">
        <f t="shared" si="11"/>
        <v>7113600</v>
      </c>
      <c r="W11" s="120">
        <f t="shared" si="12"/>
        <v>7113600</v>
      </c>
    </row>
    <row r="12" spans="1:27" x14ac:dyDescent="0.25">
      <c r="A12" s="47" t="s">
        <v>275</v>
      </c>
      <c r="B12" s="45" t="s">
        <v>473</v>
      </c>
      <c r="C12" s="37" t="s">
        <v>485</v>
      </c>
      <c r="D12" s="37">
        <v>2</v>
      </c>
      <c r="E12" s="45" t="s">
        <v>511</v>
      </c>
      <c r="F12" s="38">
        <v>417499068.25</v>
      </c>
      <c r="G12" s="38">
        <v>77673</v>
      </c>
      <c r="H12" s="38">
        <f>SUMIF(Sep!A:A,'Sheet 1'!A12,Sep!N:N)</f>
        <v>78083</v>
      </c>
      <c r="I12" s="120">
        <f t="shared" si="2"/>
        <v>75000</v>
      </c>
      <c r="J12" s="120">
        <f t="shared" si="3"/>
        <v>180000</v>
      </c>
      <c r="K12" s="38">
        <f>SUMIF(Sep!A:A,'Sheet 1'!A12,Sep!I:I)</f>
        <v>17</v>
      </c>
      <c r="L12" s="120">
        <f t="shared" si="4"/>
        <v>10200</v>
      </c>
      <c r="M12" s="122">
        <f>+SUMIF(Sep!A:A,'Sheet 1'!A12,Sep!E:E)</f>
        <v>3053</v>
      </c>
      <c r="N12" s="127">
        <f t="shared" si="5"/>
        <v>3663600</v>
      </c>
      <c r="O12" s="120">
        <f t="shared" si="6"/>
        <v>3928800</v>
      </c>
      <c r="P12" s="120">
        <f t="shared" si="1"/>
        <v>6262486.0237499997</v>
      </c>
      <c r="Q12" s="120">
        <f t="shared" si="7"/>
        <v>3928800</v>
      </c>
      <c r="R12" s="54">
        <v>0.5</v>
      </c>
      <c r="S12" s="120">
        <f t="shared" si="8"/>
        <v>1964400</v>
      </c>
      <c r="T12" s="120">
        <f t="shared" si="9"/>
        <v>1964400</v>
      </c>
      <c r="U12" s="120">
        <f t="shared" si="10"/>
        <v>47145600</v>
      </c>
      <c r="V12" s="120">
        <f t="shared" si="11"/>
        <v>23572800</v>
      </c>
      <c r="W12" s="120">
        <f t="shared" si="12"/>
        <v>23572800</v>
      </c>
    </row>
    <row r="13" spans="1:27" x14ac:dyDescent="0.25">
      <c r="A13" s="47" t="s">
        <v>264</v>
      </c>
      <c r="B13" s="45" t="s">
        <v>473</v>
      </c>
      <c r="C13" s="37" t="s">
        <v>488</v>
      </c>
      <c r="D13" s="37">
        <v>2</v>
      </c>
      <c r="E13" s="45" t="s">
        <v>511</v>
      </c>
      <c r="F13" s="38">
        <v>111859205.16666667</v>
      </c>
      <c r="G13" s="38"/>
      <c r="H13" s="38">
        <f>SUMIF(Sep!A:A,'Sheet 1'!A13,Sep!N:N)</f>
        <v>0</v>
      </c>
      <c r="I13" s="120">
        <f t="shared" si="2"/>
        <v>0</v>
      </c>
      <c r="J13" s="120">
        <f t="shared" si="3"/>
        <v>60000</v>
      </c>
      <c r="K13" s="38">
        <f>SUMIF(Sep!A:A,'Sheet 1'!A13,Sep!I:I)</f>
        <v>3</v>
      </c>
      <c r="L13" s="120">
        <f t="shared" si="4"/>
        <v>1800</v>
      </c>
      <c r="M13" s="122">
        <f>+SUMIF(Sep!A:A,'Sheet 1'!A13,Sep!E:E)</f>
        <v>0</v>
      </c>
      <c r="N13" s="127">
        <f t="shared" si="5"/>
        <v>0</v>
      </c>
      <c r="O13" s="120">
        <f t="shared" si="6"/>
        <v>61800</v>
      </c>
      <c r="P13" s="120">
        <f t="shared" si="1"/>
        <v>1677888.0774999999</v>
      </c>
      <c r="Q13" s="120">
        <f t="shared" si="7"/>
        <v>61800</v>
      </c>
      <c r="R13" s="54">
        <v>0.5</v>
      </c>
      <c r="S13" s="120">
        <f t="shared" si="8"/>
        <v>30900</v>
      </c>
      <c r="T13" s="120">
        <f t="shared" si="9"/>
        <v>30900</v>
      </c>
      <c r="U13" s="120">
        <f t="shared" si="10"/>
        <v>741600</v>
      </c>
      <c r="V13" s="120">
        <f t="shared" si="11"/>
        <v>370800</v>
      </c>
      <c r="W13" s="120">
        <f t="shared" si="12"/>
        <v>370800</v>
      </c>
    </row>
    <row r="14" spans="1:27" x14ac:dyDescent="0.25">
      <c r="A14" s="55" t="s">
        <v>185</v>
      </c>
      <c r="B14" s="56" t="s">
        <v>473</v>
      </c>
      <c r="C14" s="37" t="s">
        <v>483</v>
      </c>
      <c r="D14" s="37">
        <v>3</v>
      </c>
      <c r="E14" s="56" t="s">
        <v>512</v>
      </c>
      <c r="F14" s="38">
        <v>22765004.166666668</v>
      </c>
      <c r="G14" s="38"/>
      <c r="H14" s="38">
        <f>SUMIF(Sep!A:A,'Sheet 1'!A14,Sep!N:N)</f>
        <v>0</v>
      </c>
      <c r="I14" s="120">
        <f t="shared" si="2"/>
        <v>0</v>
      </c>
      <c r="J14" s="120">
        <f t="shared" si="3"/>
        <v>60000</v>
      </c>
      <c r="K14" s="38">
        <f>SUMIF(Sep!A:A,'Sheet 1'!A14,Sep!I:I)</f>
        <v>3</v>
      </c>
      <c r="L14" s="120">
        <f t="shared" si="4"/>
        <v>1800</v>
      </c>
      <c r="M14" s="122">
        <f>+SUMIF(Sep!A:A,'Sheet 1'!A14,Sep!E:E)</f>
        <v>0</v>
      </c>
      <c r="N14" s="127">
        <f t="shared" si="5"/>
        <v>0</v>
      </c>
      <c r="O14" s="120">
        <f t="shared" si="6"/>
        <v>61800</v>
      </c>
      <c r="P14" s="120">
        <f t="shared" si="1"/>
        <v>341475.0625</v>
      </c>
      <c r="Q14" s="120">
        <f t="shared" si="7"/>
        <v>61800</v>
      </c>
      <c r="R14" s="57">
        <v>0.7</v>
      </c>
      <c r="S14" s="120">
        <f t="shared" si="8"/>
        <v>43260</v>
      </c>
      <c r="T14" s="120">
        <f t="shared" si="9"/>
        <v>18540</v>
      </c>
      <c r="U14" s="120">
        <f t="shared" si="10"/>
        <v>741600</v>
      </c>
      <c r="V14" s="120">
        <f t="shared" si="11"/>
        <v>519120</v>
      </c>
      <c r="W14" s="120">
        <f t="shared" si="12"/>
        <v>222480</v>
      </c>
    </row>
    <row r="15" spans="1:27" x14ac:dyDescent="0.25">
      <c r="A15" s="55" t="s">
        <v>191</v>
      </c>
      <c r="B15" s="56" t="s">
        <v>473</v>
      </c>
      <c r="C15" s="37" t="s">
        <v>485</v>
      </c>
      <c r="D15" s="37">
        <v>3</v>
      </c>
      <c r="E15" s="56" t="s">
        <v>512</v>
      </c>
      <c r="F15" s="38">
        <v>10920559</v>
      </c>
      <c r="G15" s="38">
        <v>1974</v>
      </c>
      <c r="H15" s="38">
        <f>SUMIF(Sep!A:A,'Sheet 1'!A15,Sep!N:N)</f>
        <v>1973</v>
      </c>
      <c r="I15" s="120">
        <f t="shared" si="2"/>
        <v>7892</v>
      </c>
      <c r="J15" s="120">
        <f t="shared" si="3"/>
        <v>156000</v>
      </c>
      <c r="K15" s="38">
        <f>SUMIF(Sep!A:A,'Sheet 1'!A15,Sep!I:I)</f>
        <v>6</v>
      </c>
      <c r="L15" s="120">
        <f t="shared" si="4"/>
        <v>3600</v>
      </c>
      <c r="M15" s="122">
        <f>+SUMIF(Sep!A:A,'Sheet 1'!A15,Sep!E:E)</f>
        <v>82</v>
      </c>
      <c r="N15" s="127">
        <f t="shared" si="5"/>
        <v>98400</v>
      </c>
      <c r="O15" s="120">
        <f t="shared" si="6"/>
        <v>265892</v>
      </c>
      <c r="P15" s="120">
        <f t="shared" si="1"/>
        <v>163808.38499999998</v>
      </c>
      <c r="Q15" s="120">
        <f t="shared" si="7"/>
        <v>163808.38499999998</v>
      </c>
      <c r="R15" s="57">
        <v>0.7</v>
      </c>
      <c r="S15" s="120">
        <f t="shared" si="8"/>
        <v>114665.86949999997</v>
      </c>
      <c r="T15" s="120">
        <f t="shared" si="9"/>
        <v>49142.515500000009</v>
      </c>
      <c r="U15" s="120">
        <f t="shared" si="10"/>
        <v>1965700.6199999996</v>
      </c>
      <c r="V15" s="120">
        <f t="shared" si="11"/>
        <v>1375990.4339999997</v>
      </c>
      <c r="W15" s="120">
        <f t="shared" si="12"/>
        <v>589710.1860000001</v>
      </c>
    </row>
    <row r="16" spans="1:27" x14ac:dyDescent="0.25">
      <c r="A16" s="55" t="s">
        <v>193</v>
      </c>
      <c r="B16" s="56" t="s">
        <v>473</v>
      </c>
      <c r="C16" s="37" t="s">
        <v>485</v>
      </c>
      <c r="D16" s="37">
        <v>3</v>
      </c>
      <c r="E16" s="56" t="s">
        <v>512</v>
      </c>
      <c r="F16" s="38">
        <v>17727436.833333332</v>
      </c>
      <c r="G16" s="38"/>
      <c r="H16" s="38">
        <f>SUMIF(Sep!A:A,'Sheet 1'!A16,Sep!N:N)</f>
        <v>0</v>
      </c>
      <c r="I16" s="120">
        <f t="shared" si="2"/>
        <v>0</v>
      </c>
      <c r="J16" s="120">
        <f t="shared" si="3"/>
        <v>156000</v>
      </c>
      <c r="K16" s="38">
        <f>SUMIF(Sep!A:A,'Sheet 1'!A16,Sep!I:I)</f>
        <v>6</v>
      </c>
      <c r="L16" s="120">
        <f t="shared" si="4"/>
        <v>3600</v>
      </c>
      <c r="M16" s="122">
        <f>+SUMIF(Sep!A:A,'Sheet 1'!A16,Sep!E:E)</f>
        <v>0</v>
      </c>
      <c r="N16" s="127">
        <f t="shared" si="5"/>
        <v>0</v>
      </c>
      <c r="O16" s="120">
        <f t="shared" si="6"/>
        <v>159600</v>
      </c>
      <c r="P16" s="120">
        <f t="shared" si="1"/>
        <v>265911.55249999999</v>
      </c>
      <c r="Q16" s="120">
        <f t="shared" si="7"/>
        <v>159600</v>
      </c>
      <c r="R16" s="57">
        <v>0.7</v>
      </c>
      <c r="S16" s="120">
        <f t="shared" si="8"/>
        <v>111720</v>
      </c>
      <c r="T16" s="120">
        <f t="shared" si="9"/>
        <v>47880</v>
      </c>
      <c r="U16" s="120">
        <f t="shared" si="10"/>
        <v>1915200</v>
      </c>
      <c r="V16" s="120">
        <f t="shared" si="11"/>
        <v>1340640</v>
      </c>
      <c r="W16" s="120">
        <f t="shared" si="12"/>
        <v>574560</v>
      </c>
    </row>
    <row r="17" spans="1:23" ht="27" x14ac:dyDescent="0.25">
      <c r="A17" s="55" t="s">
        <v>199</v>
      </c>
      <c r="B17" s="56" t="s">
        <v>473</v>
      </c>
      <c r="C17" s="37" t="s">
        <v>485</v>
      </c>
      <c r="D17" s="37">
        <v>3</v>
      </c>
      <c r="E17" s="56" t="s">
        <v>512</v>
      </c>
      <c r="F17" s="38">
        <v>4040283.75</v>
      </c>
      <c r="G17" s="38"/>
      <c r="H17" s="38">
        <f>SUMIF(Sep!A:A,'Sheet 1'!A17,Sep!N:N)</f>
        <v>0</v>
      </c>
      <c r="I17" s="120">
        <f t="shared" si="2"/>
        <v>0</v>
      </c>
      <c r="J17" s="120">
        <f t="shared" si="3"/>
        <v>156000</v>
      </c>
      <c r="K17" s="38">
        <f>SUMIF(Sep!A:A,'Sheet 1'!A17,Sep!I:I)</f>
        <v>8</v>
      </c>
      <c r="L17" s="120">
        <f t="shared" si="4"/>
        <v>4800</v>
      </c>
      <c r="M17" s="122">
        <f>+SUMIF(Sep!A:A,'Sheet 1'!A17,Sep!E:E)</f>
        <v>0</v>
      </c>
      <c r="N17" s="127">
        <f t="shared" si="5"/>
        <v>0</v>
      </c>
      <c r="O17" s="120">
        <f t="shared" si="6"/>
        <v>160800</v>
      </c>
      <c r="P17" s="120">
        <f t="shared" si="1"/>
        <v>60604.256249999999</v>
      </c>
      <c r="Q17" s="120">
        <f t="shared" si="7"/>
        <v>60604.256249999999</v>
      </c>
      <c r="R17" s="57">
        <v>0.7</v>
      </c>
      <c r="S17" s="120">
        <f t="shared" si="8"/>
        <v>42422.979374999995</v>
      </c>
      <c r="T17" s="120">
        <f t="shared" si="9"/>
        <v>18181.276875000003</v>
      </c>
      <c r="U17" s="120">
        <f t="shared" si="10"/>
        <v>727251.07499999995</v>
      </c>
      <c r="V17" s="120">
        <f t="shared" si="11"/>
        <v>509075.75249999994</v>
      </c>
      <c r="W17" s="120">
        <f t="shared" si="12"/>
        <v>218175.32250000004</v>
      </c>
    </row>
    <row r="18" spans="1:23" x14ac:dyDescent="0.25">
      <c r="A18" s="55" t="s">
        <v>205</v>
      </c>
      <c r="B18" s="56" t="s">
        <v>473</v>
      </c>
      <c r="C18" s="37" t="s">
        <v>485</v>
      </c>
      <c r="D18" s="37">
        <v>3</v>
      </c>
      <c r="E18" s="56" t="s">
        <v>512</v>
      </c>
      <c r="F18" s="38">
        <v>4529935.5</v>
      </c>
      <c r="G18" s="38"/>
      <c r="H18" s="38">
        <f>SUMIF(Sep!A:A,'Sheet 1'!A18,Sep!N:N)</f>
        <v>1934</v>
      </c>
      <c r="I18" s="120">
        <f t="shared" si="2"/>
        <v>7736</v>
      </c>
      <c r="J18" s="120">
        <f t="shared" si="3"/>
        <v>156000</v>
      </c>
      <c r="K18" s="38">
        <f>SUMIF(Sep!A:A,'Sheet 1'!A18,Sep!I:I)</f>
        <v>5</v>
      </c>
      <c r="L18" s="120">
        <f t="shared" si="4"/>
        <v>3000</v>
      </c>
      <c r="M18" s="122">
        <f>+SUMIF(Sep!A:A,'Sheet 1'!A18,Sep!E:E)</f>
        <v>0</v>
      </c>
      <c r="N18" s="127">
        <f t="shared" si="5"/>
        <v>0</v>
      </c>
      <c r="O18" s="120">
        <f t="shared" si="6"/>
        <v>166736</v>
      </c>
      <c r="P18" s="120">
        <f t="shared" si="1"/>
        <v>67949.032500000001</v>
      </c>
      <c r="Q18" s="120">
        <f t="shared" si="7"/>
        <v>67949.032500000001</v>
      </c>
      <c r="R18" s="57">
        <v>0.7</v>
      </c>
      <c r="S18" s="120">
        <f t="shared" si="8"/>
        <v>47564.322749999999</v>
      </c>
      <c r="T18" s="120">
        <f t="shared" si="9"/>
        <v>20384.709750000002</v>
      </c>
      <c r="U18" s="120">
        <f t="shared" si="10"/>
        <v>815388.39</v>
      </c>
      <c r="V18" s="120">
        <f t="shared" si="11"/>
        <v>570771.87300000002</v>
      </c>
      <c r="W18" s="120">
        <f t="shared" si="12"/>
        <v>244616.51700000002</v>
      </c>
    </row>
    <row r="19" spans="1:23" x14ac:dyDescent="0.25">
      <c r="A19" s="55" t="s">
        <v>218</v>
      </c>
      <c r="B19" s="56" t="s">
        <v>473</v>
      </c>
      <c r="C19" s="37" t="s">
        <v>485</v>
      </c>
      <c r="D19" s="37">
        <v>3</v>
      </c>
      <c r="E19" s="56" t="s">
        <v>512</v>
      </c>
      <c r="F19" s="38">
        <v>25694098.75</v>
      </c>
      <c r="G19" s="38">
        <v>30941</v>
      </c>
      <c r="H19" s="38">
        <f>SUMIF(Sep!A:A,'Sheet 1'!A19,Sep!N:N)</f>
        <v>31059</v>
      </c>
      <c r="I19" s="120">
        <f t="shared" si="2"/>
        <v>75000</v>
      </c>
      <c r="J19" s="120">
        <f t="shared" si="3"/>
        <v>156000</v>
      </c>
      <c r="K19" s="38">
        <f>SUMIF(Sep!A:A,'Sheet 1'!A19,Sep!I:I)</f>
        <v>8</v>
      </c>
      <c r="L19" s="120">
        <f t="shared" si="4"/>
        <v>4800</v>
      </c>
      <c r="M19" s="122">
        <f>+SUMIF(Sep!A:A,'Sheet 1'!A19,Sep!E:E)</f>
        <v>150</v>
      </c>
      <c r="N19" s="127">
        <f t="shared" si="5"/>
        <v>180000</v>
      </c>
      <c r="O19" s="120">
        <f t="shared" si="6"/>
        <v>415800</v>
      </c>
      <c r="P19" s="120">
        <f t="shared" si="1"/>
        <v>385411.48125000001</v>
      </c>
      <c r="Q19" s="120">
        <f t="shared" si="7"/>
        <v>385411.48125000001</v>
      </c>
      <c r="R19" s="57">
        <v>0.7</v>
      </c>
      <c r="S19" s="120">
        <f t="shared" si="8"/>
        <v>269788.03687499999</v>
      </c>
      <c r="T19" s="120">
        <f t="shared" si="9"/>
        <v>115623.44437500002</v>
      </c>
      <c r="U19" s="120">
        <f t="shared" si="10"/>
        <v>4624937.7750000004</v>
      </c>
      <c r="V19" s="120">
        <f t="shared" si="11"/>
        <v>3237456.4424999999</v>
      </c>
      <c r="W19" s="120">
        <f t="shared" si="12"/>
        <v>1387481.3325000003</v>
      </c>
    </row>
    <row r="20" spans="1:23" x14ac:dyDescent="0.25">
      <c r="A20" s="55" t="s">
        <v>228</v>
      </c>
      <c r="B20" s="56" t="s">
        <v>473</v>
      </c>
      <c r="C20" s="37" t="s">
        <v>485</v>
      </c>
      <c r="D20" s="37">
        <v>3</v>
      </c>
      <c r="E20" s="56" t="s">
        <v>512</v>
      </c>
      <c r="F20" s="38">
        <v>30059505.083333332</v>
      </c>
      <c r="G20" s="38"/>
      <c r="H20" s="38">
        <f>SUMIF(Sep!A:A,'Sheet 1'!A20,Sep!N:N)</f>
        <v>0</v>
      </c>
      <c r="I20" s="120">
        <f t="shared" si="2"/>
        <v>0</v>
      </c>
      <c r="J20" s="120">
        <f t="shared" si="3"/>
        <v>156000</v>
      </c>
      <c r="K20" s="38">
        <f>SUMIF(Sep!A:A,'Sheet 1'!A20,Sep!I:I)</f>
        <v>7</v>
      </c>
      <c r="L20" s="120">
        <f t="shared" si="4"/>
        <v>4200</v>
      </c>
      <c r="M20" s="122">
        <f>+SUMIF(Sep!A:A,'Sheet 1'!A20,Sep!E:E)</f>
        <v>103</v>
      </c>
      <c r="N20" s="127">
        <f t="shared" si="5"/>
        <v>123600</v>
      </c>
      <c r="O20" s="120">
        <f t="shared" si="6"/>
        <v>283800</v>
      </c>
      <c r="P20" s="120">
        <f t="shared" si="1"/>
        <v>450892.57624999998</v>
      </c>
      <c r="Q20" s="120">
        <f t="shared" si="7"/>
        <v>283800</v>
      </c>
      <c r="R20" s="57">
        <v>0.7</v>
      </c>
      <c r="S20" s="120">
        <f t="shared" si="8"/>
        <v>198660</v>
      </c>
      <c r="T20" s="120">
        <f t="shared" si="9"/>
        <v>85140</v>
      </c>
      <c r="U20" s="120">
        <f t="shared" si="10"/>
        <v>3405600</v>
      </c>
      <c r="V20" s="120">
        <f t="shared" si="11"/>
        <v>2383920</v>
      </c>
      <c r="W20" s="120">
        <f t="shared" si="12"/>
        <v>1021680</v>
      </c>
    </row>
    <row r="21" spans="1:23" x14ac:dyDescent="0.25">
      <c r="A21" s="55" t="s">
        <v>238</v>
      </c>
      <c r="B21" s="56" t="s">
        <v>473</v>
      </c>
      <c r="C21" s="37" t="s">
        <v>485</v>
      </c>
      <c r="D21" s="37">
        <v>3</v>
      </c>
      <c r="E21" s="56" t="s">
        <v>512</v>
      </c>
      <c r="F21" s="38">
        <v>16681375</v>
      </c>
      <c r="G21" s="38"/>
      <c r="H21" s="38">
        <f>SUMIF(Sep!A:A,'Sheet 1'!A21,Sep!N:N)</f>
        <v>0</v>
      </c>
      <c r="I21" s="120">
        <f t="shared" si="2"/>
        <v>0</v>
      </c>
      <c r="J21" s="120">
        <f t="shared" si="3"/>
        <v>156000</v>
      </c>
      <c r="K21" s="38">
        <f>SUMIF(Sep!A:A,'Sheet 1'!A21,Sep!I:I)</f>
        <v>3</v>
      </c>
      <c r="L21" s="120">
        <f t="shared" si="4"/>
        <v>1800</v>
      </c>
      <c r="M21" s="122">
        <f>+SUMIF(Sep!A:A,'Sheet 1'!A21,Sep!E:E)</f>
        <v>89</v>
      </c>
      <c r="N21" s="127">
        <f t="shared" si="5"/>
        <v>106800</v>
      </c>
      <c r="O21" s="120">
        <f t="shared" si="6"/>
        <v>264600</v>
      </c>
      <c r="P21" s="120">
        <f t="shared" si="1"/>
        <v>250220.625</v>
      </c>
      <c r="Q21" s="120">
        <f t="shared" si="7"/>
        <v>250220.625</v>
      </c>
      <c r="R21" s="57">
        <v>0.7</v>
      </c>
      <c r="S21" s="120">
        <f t="shared" si="8"/>
        <v>175154.4375</v>
      </c>
      <c r="T21" s="120">
        <f t="shared" si="9"/>
        <v>75066.1875</v>
      </c>
      <c r="U21" s="120">
        <f t="shared" si="10"/>
        <v>3002647.5</v>
      </c>
      <c r="V21" s="120">
        <f t="shared" si="11"/>
        <v>2101853.25</v>
      </c>
      <c r="W21" s="120">
        <f t="shared" si="12"/>
        <v>900794.25</v>
      </c>
    </row>
    <row r="22" spans="1:23" x14ac:dyDescent="0.25">
      <c r="A22" s="55" t="s">
        <v>243</v>
      </c>
      <c r="B22" s="56" t="s">
        <v>473</v>
      </c>
      <c r="C22" s="37" t="s">
        <v>485</v>
      </c>
      <c r="D22" s="37">
        <v>3</v>
      </c>
      <c r="E22" s="56" t="s">
        <v>512</v>
      </c>
      <c r="F22" s="38">
        <v>15545409.75</v>
      </c>
      <c r="G22" s="38">
        <v>6441</v>
      </c>
      <c r="H22" s="38">
        <f>SUMIF(Sep!A:A,'Sheet 1'!A22,Sep!N:N)</f>
        <v>6446</v>
      </c>
      <c r="I22" s="120">
        <f t="shared" si="2"/>
        <v>15000</v>
      </c>
      <c r="J22" s="120">
        <f t="shared" si="3"/>
        <v>156000</v>
      </c>
      <c r="K22" s="38">
        <f>SUMIF(Sep!A:A,'Sheet 1'!A22,Sep!I:I)</f>
        <v>6</v>
      </c>
      <c r="L22" s="120">
        <f t="shared" si="4"/>
        <v>3600</v>
      </c>
      <c r="M22" s="122">
        <f>+SUMIF(Sep!A:A,'Sheet 1'!A22,Sep!E:E)</f>
        <v>49</v>
      </c>
      <c r="N22" s="127">
        <f t="shared" si="5"/>
        <v>58800</v>
      </c>
      <c r="O22" s="120">
        <f t="shared" si="6"/>
        <v>233400</v>
      </c>
      <c r="P22" s="120">
        <f t="shared" si="1"/>
        <v>233181.14624999999</v>
      </c>
      <c r="Q22" s="120">
        <f t="shared" si="7"/>
        <v>233181.14624999999</v>
      </c>
      <c r="R22" s="57">
        <v>0.7</v>
      </c>
      <c r="S22" s="120">
        <f t="shared" si="8"/>
        <v>163226.80237499997</v>
      </c>
      <c r="T22" s="120">
        <f t="shared" si="9"/>
        <v>69954.34387500002</v>
      </c>
      <c r="U22" s="120">
        <f t="shared" si="10"/>
        <v>2798173.7549999999</v>
      </c>
      <c r="V22" s="120">
        <f t="shared" si="11"/>
        <v>1958721.6284999996</v>
      </c>
      <c r="W22" s="120">
        <f t="shared" si="12"/>
        <v>839452.12650000025</v>
      </c>
    </row>
    <row r="23" spans="1:23" x14ac:dyDescent="0.25">
      <c r="A23" s="55" t="s">
        <v>245</v>
      </c>
      <c r="B23" s="56" t="s">
        <v>473</v>
      </c>
      <c r="C23" s="37" t="s">
        <v>485</v>
      </c>
      <c r="D23" s="37">
        <v>3</v>
      </c>
      <c r="E23" s="56" t="s">
        <v>512</v>
      </c>
      <c r="F23" s="38">
        <v>63462011</v>
      </c>
      <c r="G23" s="38"/>
      <c r="H23" s="38">
        <f>SUMIF(Sep!A:A,'Sheet 1'!A23,Sep!N:N)</f>
        <v>0</v>
      </c>
      <c r="I23" s="120">
        <f t="shared" si="2"/>
        <v>0</v>
      </c>
      <c r="J23" s="120">
        <f t="shared" si="3"/>
        <v>156000</v>
      </c>
      <c r="K23" s="38">
        <f>SUMIF(Sep!A:A,'Sheet 1'!A23,Sep!I:I)</f>
        <v>25</v>
      </c>
      <c r="L23" s="120">
        <f t="shared" si="4"/>
        <v>15000</v>
      </c>
      <c r="M23" s="122">
        <f>+SUMIF(Sep!A:A,'Sheet 1'!A23,Sep!E:E)</f>
        <v>372</v>
      </c>
      <c r="N23" s="127">
        <f t="shared" si="5"/>
        <v>446400</v>
      </c>
      <c r="O23" s="120">
        <f t="shared" si="6"/>
        <v>617400</v>
      </c>
      <c r="P23" s="120">
        <f t="shared" si="1"/>
        <v>951930.16499999992</v>
      </c>
      <c r="Q23" s="120">
        <f t="shared" si="7"/>
        <v>617400</v>
      </c>
      <c r="R23" s="57">
        <v>0.7</v>
      </c>
      <c r="S23" s="120">
        <f t="shared" si="8"/>
        <v>432180</v>
      </c>
      <c r="T23" s="120">
        <f t="shared" si="9"/>
        <v>185220</v>
      </c>
      <c r="U23" s="120">
        <f t="shared" si="10"/>
        <v>7408800</v>
      </c>
      <c r="V23" s="120">
        <f t="shared" si="11"/>
        <v>5186160</v>
      </c>
      <c r="W23" s="120">
        <f t="shared" si="12"/>
        <v>2222640</v>
      </c>
    </row>
    <row r="24" spans="1:23" x14ac:dyDescent="0.25">
      <c r="A24" s="55" t="s">
        <v>257</v>
      </c>
      <c r="B24" s="56" t="s">
        <v>473</v>
      </c>
      <c r="C24" s="37" t="s">
        <v>485</v>
      </c>
      <c r="D24" s="37">
        <v>3</v>
      </c>
      <c r="E24" s="56" t="s">
        <v>512</v>
      </c>
      <c r="F24" s="38">
        <v>538040.08333333337</v>
      </c>
      <c r="G24" s="38"/>
      <c r="H24" s="38">
        <f>SUMIF(Sep!A:A,'Sheet 1'!A24,Sep!N:N)</f>
        <v>0</v>
      </c>
      <c r="I24" s="120">
        <f t="shared" si="2"/>
        <v>0</v>
      </c>
      <c r="J24" s="120">
        <f t="shared" si="3"/>
        <v>156000</v>
      </c>
      <c r="K24" s="38">
        <f>SUMIF(Sep!A:A,'Sheet 1'!A24,Sep!I:I)</f>
        <v>4</v>
      </c>
      <c r="L24" s="120">
        <f t="shared" si="4"/>
        <v>2400</v>
      </c>
      <c r="M24" s="122">
        <f>+SUMIF(Sep!A:A,'Sheet 1'!A24,Sep!E:E)</f>
        <v>0</v>
      </c>
      <c r="N24" s="127">
        <f t="shared" si="5"/>
        <v>0</v>
      </c>
      <c r="O24" s="120">
        <f t="shared" si="6"/>
        <v>158400</v>
      </c>
      <c r="P24" s="120">
        <f t="shared" si="1"/>
        <v>8070.6012500000006</v>
      </c>
      <c r="Q24" s="120">
        <f t="shared" si="7"/>
        <v>8070.6012500000006</v>
      </c>
      <c r="R24" s="57">
        <v>0.7</v>
      </c>
      <c r="S24" s="120">
        <f t="shared" si="8"/>
        <v>5649.4208749999998</v>
      </c>
      <c r="T24" s="120">
        <f t="shared" si="9"/>
        <v>2421.1803750000008</v>
      </c>
      <c r="U24" s="120">
        <f t="shared" si="10"/>
        <v>96847.215000000011</v>
      </c>
      <c r="V24" s="120">
        <f t="shared" si="11"/>
        <v>67793.050499999998</v>
      </c>
      <c r="W24" s="120">
        <f t="shared" si="12"/>
        <v>29054.16450000001</v>
      </c>
    </row>
    <row r="25" spans="1:23" x14ac:dyDescent="0.25">
      <c r="A25" s="55" t="s">
        <v>263</v>
      </c>
      <c r="B25" s="56" t="s">
        <v>473</v>
      </c>
      <c r="C25" s="37" t="s">
        <v>485</v>
      </c>
      <c r="D25" s="37">
        <v>3</v>
      </c>
      <c r="E25" s="56" t="s">
        <v>512</v>
      </c>
      <c r="F25" s="38">
        <v>52988143.583333336</v>
      </c>
      <c r="G25" s="38"/>
      <c r="H25" s="38">
        <f>SUMIF(Sep!A:A,'Sheet 1'!A25,Sep!N:N)</f>
        <v>0</v>
      </c>
      <c r="I25" s="120">
        <f t="shared" si="2"/>
        <v>0</v>
      </c>
      <c r="J25" s="120">
        <f t="shared" si="3"/>
        <v>156000</v>
      </c>
      <c r="K25" s="38">
        <f>SUMIF(Sep!A:A,'Sheet 1'!A25,Sep!I:I)</f>
        <v>14</v>
      </c>
      <c r="L25" s="120">
        <f t="shared" si="4"/>
        <v>8400</v>
      </c>
      <c r="M25" s="122">
        <f>+SUMIF(Sep!A:A,'Sheet 1'!A25,Sep!E:E)</f>
        <v>276</v>
      </c>
      <c r="N25" s="127">
        <f t="shared" si="5"/>
        <v>331200</v>
      </c>
      <c r="O25" s="120">
        <f t="shared" si="6"/>
        <v>495600</v>
      </c>
      <c r="P25" s="120">
        <f t="shared" si="1"/>
        <v>794822.15375000006</v>
      </c>
      <c r="Q25" s="120">
        <f t="shared" si="7"/>
        <v>495600</v>
      </c>
      <c r="R25" s="57">
        <v>0.7</v>
      </c>
      <c r="S25" s="120">
        <f t="shared" si="8"/>
        <v>346920</v>
      </c>
      <c r="T25" s="120">
        <f t="shared" si="9"/>
        <v>148680</v>
      </c>
      <c r="U25" s="120">
        <f t="shared" si="10"/>
        <v>5947200</v>
      </c>
      <c r="V25" s="120">
        <f t="shared" si="11"/>
        <v>4163040</v>
      </c>
      <c r="W25" s="120">
        <f t="shared" si="12"/>
        <v>1784160</v>
      </c>
    </row>
    <row r="26" spans="1:23" x14ac:dyDescent="0.25">
      <c r="A26" s="55" t="s">
        <v>265</v>
      </c>
      <c r="B26" s="56" t="s">
        <v>473</v>
      </c>
      <c r="C26" s="37" t="s">
        <v>485</v>
      </c>
      <c r="D26" s="37">
        <v>3</v>
      </c>
      <c r="E26" s="56" t="s">
        <v>512</v>
      </c>
      <c r="F26" s="38">
        <v>4119689.1666666665</v>
      </c>
      <c r="G26" s="38"/>
      <c r="H26" s="38">
        <f>SUMIF(Sep!A:A,'Sheet 1'!A26,Sep!N:N)</f>
        <v>0</v>
      </c>
      <c r="I26" s="120">
        <f t="shared" si="2"/>
        <v>0</v>
      </c>
      <c r="J26" s="120">
        <f t="shared" si="3"/>
        <v>156000</v>
      </c>
      <c r="K26" s="38">
        <f>SUMIF(Sep!A:A,'Sheet 1'!A26,Sep!I:I)</f>
        <v>8</v>
      </c>
      <c r="L26" s="120">
        <f t="shared" si="4"/>
        <v>4800</v>
      </c>
      <c r="M26" s="122">
        <f>+SUMIF(Sep!A:A,'Sheet 1'!A26,Sep!E:E)</f>
        <v>0</v>
      </c>
      <c r="N26" s="127">
        <f t="shared" si="5"/>
        <v>0</v>
      </c>
      <c r="O26" s="120">
        <f t="shared" si="6"/>
        <v>160800</v>
      </c>
      <c r="P26" s="120">
        <f t="shared" si="1"/>
        <v>61795.337499999994</v>
      </c>
      <c r="Q26" s="120">
        <f t="shared" si="7"/>
        <v>61795.337499999994</v>
      </c>
      <c r="R26" s="57">
        <v>0.7</v>
      </c>
      <c r="S26" s="120">
        <f t="shared" si="8"/>
        <v>43256.736249999994</v>
      </c>
      <c r="T26" s="120">
        <f t="shared" si="9"/>
        <v>18538.60125</v>
      </c>
      <c r="U26" s="120">
        <f t="shared" si="10"/>
        <v>741544.04999999993</v>
      </c>
      <c r="V26" s="120">
        <f t="shared" si="11"/>
        <v>519080.83499999996</v>
      </c>
      <c r="W26" s="120">
        <f t="shared" si="12"/>
        <v>222463.215</v>
      </c>
    </row>
    <row r="27" spans="1:23" x14ac:dyDescent="0.25">
      <c r="A27" s="55" t="s">
        <v>269</v>
      </c>
      <c r="B27" s="56" t="s">
        <v>473</v>
      </c>
      <c r="C27" s="37" t="s">
        <v>485</v>
      </c>
      <c r="D27" s="37">
        <v>3</v>
      </c>
      <c r="E27" s="56" t="s">
        <v>512</v>
      </c>
      <c r="F27" s="38">
        <v>24940151.583333332</v>
      </c>
      <c r="G27" s="38"/>
      <c r="H27" s="38">
        <f>SUMIF(Sep!A:A,'Sheet 1'!A27,Sep!N:N)</f>
        <v>0</v>
      </c>
      <c r="I27" s="120">
        <f t="shared" si="2"/>
        <v>0</v>
      </c>
      <c r="J27" s="120">
        <f t="shared" si="3"/>
        <v>156000</v>
      </c>
      <c r="K27" s="38">
        <f>SUMIF(Sep!A:A,'Sheet 1'!A27,Sep!I:I)</f>
        <v>3</v>
      </c>
      <c r="L27" s="120">
        <f t="shared" si="4"/>
        <v>1800</v>
      </c>
      <c r="M27" s="122">
        <f>+SUMIF(Sep!A:A,'Sheet 1'!A27,Sep!E:E)</f>
        <v>281</v>
      </c>
      <c r="N27" s="127">
        <f t="shared" si="5"/>
        <v>337200</v>
      </c>
      <c r="O27" s="120">
        <f t="shared" si="6"/>
        <v>495000</v>
      </c>
      <c r="P27" s="120">
        <f t="shared" si="1"/>
        <v>374102.27374999999</v>
      </c>
      <c r="Q27" s="120">
        <f t="shared" si="7"/>
        <v>374102.27374999999</v>
      </c>
      <c r="R27" s="57">
        <v>0.7</v>
      </c>
      <c r="S27" s="120">
        <f t="shared" si="8"/>
        <v>261871.59162499997</v>
      </c>
      <c r="T27" s="120">
        <f t="shared" si="9"/>
        <v>112230.68212500002</v>
      </c>
      <c r="U27" s="120">
        <f t="shared" si="10"/>
        <v>4489227.2850000001</v>
      </c>
      <c r="V27" s="120">
        <f t="shared" si="11"/>
        <v>3142459.0994999995</v>
      </c>
      <c r="W27" s="120">
        <f t="shared" si="12"/>
        <v>1346768.1855000001</v>
      </c>
    </row>
    <row r="28" spans="1:23" x14ac:dyDescent="0.25">
      <c r="A28" s="55" t="s">
        <v>277</v>
      </c>
      <c r="B28" s="56" t="s">
        <v>473</v>
      </c>
      <c r="C28" s="37" t="s">
        <v>485</v>
      </c>
      <c r="D28" s="37">
        <v>3</v>
      </c>
      <c r="E28" s="56" t="s">
        <v>512</v>
      </c>
      <c r="F28" s="38">
        <v>14769640.666666666</v>
      </c>
      <c r="G28" s="38">
        <v>3720</v>
      </c>
      <c r="H28" s="38">
        <f>SUMIF(Sep!A:A,'Sheet 1'!A28,Sep!N:N)</f>
        <v>3704</v>
      </c>
      <c r="I28" s="120">
        <f t="shared" si="2"/>
        <v>14816</v>
      </c>
      <c r="J28" s="120">
        <f t="shared" si="3"/>
        <v>156000</v>
      </c>
      <c r="K28" s="38">
        <f>SUMIF(Sep!A:A,'Sheet 1'!A28,Sep!I:I)</f>
        <v>6</v>
      </c>
      <c r="L28" s="120">
        <f t="shared" si="4"/>
        <v>3600</v>
      </c>
      <c r="M28" s="122">
        <f>+SUMIF(Sep!A:A,'Sheet 1'!A28,Sep!E:E)</f>
        <v>42</v>
      </c>
      <c r="N28" s="127">
        <f t="shared" si="5"/>
        <v>50400</v>
      </c>
      <c r="O28" s="120">
        <f t="shared" si="6"/>
        <v>224816</v>
      </c>
      <c r="P28" s="120">
        <f t="shared" si="1"/>
        <v>221544.61</v>
      </c>
      <c r="Q28" s="120">
        <f t="shared" si="7"/>
        <v>221544.61</v>
      </c>
      <c r="R28" s="57">
        <v>0.7</v>
      </c>
      <c r="S28" s="120">
        <f t="shared" si="8"/>
        <v>155081.22699999998</v>
      </c>
      <c r="T28" s="120">
        <f t="shared" si="9"/>
        <v>66463.383000000002</v>
      </c>
      <c r="U28" s="120">
        <f t="shared" si="10"/>
        <v>2658535.3199999998</v>
      </c>
      <c r="V28" s="120">
        <f t="shared" si="11"/>
        <v>1860974.7239999999</v>
      </c>
      <c r="W28" s="120">
        <f t="shared" si="12"/>
        <v>797560.59600000002</v>
      </c>
    </row>
    <row r="29" spans="1:23" x14ac:dyDescent="0.25">
      <c r="A29" s="55" t="s">
        <v>190</v>
      </c>
      <c r="B29" s="56" t="s">
        <v>473</v>
      </c>
      <c r="C29" s="37" t="s">
        <v>486</v>
      </c>
      <c r="D29" s="37">
        <v>3</v>
      </c>
      <c r="E29" s="56" t="s">
        <v>512</v>
      </c>
      <c r="F29" s="38">
        <v>13760720.333333334</v>
      </c>
      <c r="G29" s="38"/>
      <c r="H29" s="38">
        <f>SUMIF(Sep!A:A,'Sheet 1'!A29,Sep!N:N)</f>
        <v>0</v>
      </c>
      <c r="I29" s="120">
        <f t="shared" si="2"/>
        <v>0</v>
      </c>
      <c r="J29" s="120">
        <f t="shared" si="3"/>
        <v>96000</v>
      </c>
      <c r="K29" s="38">
        <f>SUMIF(Sep!A:A,'Sheet 1'!A29,Sep!I:I)</f>
        <v>3</v>
      </c>
      <c r="L29" s="120">
        <f t="shared" si="4"/>
        <v>1800</v>
      </c>
      <c r="M29" s="122">
        <f>+SUMIF(Sep!A:A,'Sheet 1'!A29,Sep!E:E)</f>
        <v>76</v>
      </c>
      <c r="N29" s="127">
        <f t="shared" si="5"/>
        <v>91200</v>
      </c>
      <c r="O29" s="120">
        <f t="shared" si="6"/>
        <v>189000</v>
      </c>
      <c r="P29" s="120">
        <f t="shared" si="1"/>
        <v>206410.80499999999</v>
      </c>
      <c r="Q29" s="120">
        <f t="shared" si="7"/>
        <v>189000</v>
      </c>
      <c r="R29" s="57">
        <v>0.7</v>
      </c>
      <c r="S29" s="120">
        <f t="shared" si="8"/>
        <v>132300</v>
      </c>
      <c r="T29" s="120">
        <f t="shared" si="9"/>
        <v>56700</v>
      </c>
      <c r="U29" s="120">
        <f t="shared" si="10"/>
        <v>2268000</v>
      </c>
      <c r="V29" s="120">
        <f t="shared" si="11"/>
        <v>1587600</v>
      </c>
      <c r="W29" s="120">
        <f t="shared" si="12"/>
        <v>680400</v>
      </c>
    </row>
    <row r="30" spans="1:23" s="60" customFormat="1" x14ac:dyDescent="0.25">
      <c r="A30" s="55" t="s">
        <v>197</v>
      </c>
      <c r="B30" s="56" t="s">
        <v>473</v>
      </c>
      <c r="C30" s="37" t="s">
        <v>486</v>
      </c>
      <c r="D30" s="37">
        <v>3</v>
      </c>
      <c r="E30" s="56" t="s">
        <v>512</v>
      </c>
      <c r="F30" s="38">
        <v>30245731.25</v>
      </c>
      <c r="G30" s="38"/>
      <c r="H30" s="38">
        <f>SUMIF(Sep!A:A,'Sheet 1'!A30,Sep!N:N)</f>
        <v>0</v>
      </c>
      <c r="I30" s="120">
        <f t="shared" si="2"/>
        <v>0</v>
      </c>
      <c r="J30" s="120">
        <f t="shared" si="3"/>
        <v>96000</v>
      </c>
      <c r="K30" s="38">
        <f>SUMIF(Sep!A:A,'Sheet 1'!A30,Sep!I:I)</f>
        <v>10</v>
      </c>
      <c r="L30" s="120">
        <f t="shared" si="4"/>
        <v>6000</v>
      </c>
      <c r="M30" s="122">
        <f>+SUMIF(Sep!A:A,'Sheet 1'!A30,Sep!E:E)</f>
        <v>217</v>
      </c>
      <c r="N30" s="127">
        <f t="shared" si="5"/>
        <v>260400</v>
      </c>
      <c r="O30" s="120">
        <f t="shared" si="6"/>
        <v>362400</v>
      </c>
      <c r="P30" s="120">
        <f t="shared" si="1"/>
        <v>453685.96875</v>
      </c>
      <c r="Q30" s="120">
        <f t="shared" si="7"/>
        <v>362400</v>
      </c>
      <c r="R30" s="57">
        <v>0.7</v>
      </c>
      <c r="S30" s="120">
        <f t="shared" si="8"/>
        <v>253679.99999999997</v>
      </c>
      <c r="T30" s="120">
        <f t="shared" si="9"/>
        <v>108720.00000000003</v>
      </c>
      <c r="U30" s="120">
        <f t="shared" si="10"/>
        <v>4348800</v>
      </c>
      <c r="V30" s="120">
        <f t="shared" si="11"/>
        <v>3044159.9999999995</v>
      </c>
      <c r="W30" s="120">
        <f t="shared" si="12"/>
        <v>1304640.0000000005</v>
      </c>
    </row>
    <row r="31" spans="1:23" x14ac:dyDescent="0.25">
      <c r="A31" s="55" t="s">
        <v>209</v>
      </c>
      <c r="B31" s="56" t="s">
        <v>473</v>
      </c>
      <c r="C31" s="37" t="s">
        <v>486</v>
      </c>
      <c r="D31" s="37">
        <v>3</v>
      </c>
      <c r="E31" s="56" t="s">
        <v>512</v>
      </c>
      <c r="F31" s="38">
        <v>11379475</v>
      </c>
      <c r="G31" s="38"/>
      <c r="H31" s="38">
        <f>SUMIF(Sep!A:A,'Sheet 1'!A31,Sep!N:N)</f>
        <v>0</v>
      </c>
      <c r="I31" s="120">
        <f t="shared" si="2"/>
        <v>0</v>
      </c>
      <c r="J31" s="120">
        <f t="shared" si="3"/>
        <v>96000</v>
      </c>
      <c r="K31" s="38">
        <f>SUMIF(Sep!A:A,'Sheet 1'!A31,Sep!I:I)</f>
        <v>5</v>
      </c>
      <c r="L31" s="120">
        <f t="shared" si="4"/>
        <v>3000</v>
      </c>
      <c r="M31" s="122">
        <f>+SUMIF(Sep!A:A,'Sheet 1'!A31,Sep!E:E)</f>
        <v>99</v>
      </c>
      <c r="N31" s="127">
        <f t="shared" si="5"/>
        <v>118800</v>
      </c>
      <c r="O31" s="120">
        <f t="shared" si="6"/>
        <v>217800</v>
      </c>
      <c r="P31" s="120">
        <f t="shared" si="1"/>
        <v>170692.125</v>
      </c>
      <c r="Q31" s="120">
        <f t="shared" si="7"/>
        <v>170692.125</v>
      </c>
      <c r="R31" s="57">
        <v>0.7</v>
      </c>
      <c r="S31" s="120">
        <f t="shared" si="8"/>
        <v>119484.48749999999</v>
      </c>
      <c r="T31" s="120">
        <f t="shared" si="9"/>
        <v>51207.637500000012</v>
      </c>
      <c r="U31" s="120">
        <f t="shared" si="10"/>
        <v>2048305.5</v>
      </c>
      <c r="V31" s="120">
        <f t="shared" si="11"/>
        <v>1433813.8499999999</v>
      </c>
      <c r="W31" s="120">
        <f t="shared" si="12"/>
        <v>614491.65000000014</v>
      </c>
    </row>
    <row r="32" spans="1:23" x14ac:dyDescent="0.25">
      <c r="A32" s="55" t="s">
        <v>235</v>
      </c>
      <c r="B32" s="56" t="s">
        <v>473</v>
      </c>
      <c r="C32" s="37" t="s">
        <v>486</v>
      </c>
      <c r="D32" s="37">
        <v>3</v>
      </c>
      <c r="E32" s="56" t="s">
        <v>512</v>
      </c>
      <c r="F32" s="38">
        <v>2399512.5</v>
      </c>
      <c r="G32" s="38"/>
      <c r="H32" s="38">
        <f>SUMIF(Sep!A:A,'Sheet 1'!A32,Sep!N:N)</f>
        <v>0</v>
      </c>
      <c r="I32" s="120">
        <f t="shared" si="2"/>
        <v>0</v>
      </c>
      <c r="J32" s="120">
        <f t="shared" si="3"/>
        <v>96000</v>
      </c>
      <c r="K32" s="38">
        <f>SUMIF(Sep!A:A,'Sheet 1'!A32,Sep!I:I)</f>
        <v>3</v>
      </c>
      <c r="L32" s="120">
        <f t="shared" si="4"/>
        <v>1800</v>
      </c>
      <c r="M32" s="122">
        <f>+SUMIF(Sep!A:A,'Sheet 1'!A32,Sep!E:E)</f>
        <v>0</v>
      </c>
      <c r="N32" s="127">
        <f t="shared" si="5"/>
        <v>0</v>
      </c>
      <c r="O32" s="120">
        <f t="shared" si="6"/>
        <v>97800</v>
      </c>
      <c r="P32" s="120">
        <f t="shared" si="1"/>
        <v>35992.6875</v>
      </c>
      <c r="Q32" s="120">
        <f t="shared" si="7"/>
        <v>35992.6875</v>
      </c>
      <c r="R32" s="57">
        <v>0.7</v>
      </c>
      <c r="S32" s="120">
        <f t="shared" si="8"/>
        <v>25194.881249999999</v>
      </c>
      <c r="T32" s="120">
        <f t="shared" si="9"/>
        <v>10797.806250000001</v>
      </c>
      <c r="U32" s="120">
        <f t="shared" si="10"/>
        <v>431912.25</v>
      </c>
      <c r="V32" s="120">
        <f t="shared" si="11"/>
        <v>302338.57499999995</v>
      </c>
      <c r="W32" s="120">
        <f t="shared" si="12"/>
        <v>129573.67500000002</v>
      </c>
    </row>
    <row r="33" spans="1:23" x14ac:dyDescent="0.25">
      <c r="A33" s="55" t="s">
        <v>236</v>
      </c>
      <c r="B33" s="56" t="s">
        <v>473</v>
      </c>
      <c r="C33" s="37" t="s">
        <v>486</v>
      </c>
      <c r="D33" s="37">
        <v>3</v>
      </c>
      <c r="E33" s="56" t="s">
        <v>512</v>
      </c>
      <c r="F33" s="38">
        <v>8676315.833333334</v>
      </c>
      <c r="G33" s="38"/>
      <c r="H33" s="38">
        <f>SUMIF(Sep!A:A,'Sheet 1'!A33,Sep!N:N)</f>
        <v>0</v>
      </c>
      <c r="I33" s="120">
        <f t="shared" si="2"/>
        <v>0</v>
      </c>
      <c r="J33" s="120">
        <f t="shared" si="3"/>
        <v>96000</v>
      </c>
      <c r="K33" s="38">
        <f>SUMIF(Sep!A:A,'Sheet 1'!A33,Sep!I:I)</f>
        <v>5</v>
      </c>
      <c r="L33" s="120">
        <f t="shared" si="4"/>
        <v>3000</v>
      </c>
      <c r="M33" s="122">
        <f>+SUMIF(Sep!A:A,'Sheet 1'!A33,Sep!E:E)</f>
        <v>11</v>
      </c>
      <c r="N33" s="127">
        <f t="shared" si="5"/>
        <v>13200</v>
      </c>
      <c r="O33" s="120">
        <f t="shared" si="6"/>
        <v>112200</v>
      </c>
      <c r="P33" s="120">
        <f t="shared" si="1"/>
        <v>130144.7375</v>
      </c>
      <c r="Q33" s="120">
        <f t="shared" si="7"/>
        <v>112200</v>
      </c>
      <c r="R33" s="57">
        <v>0.7</v>
      </c>
      <c r="S33" s="120">
        <f t="shared" si="8"/>
        <v>78540</v>
      </c>
      <c r="T33" s="120">
        <f t="shared" si="9"/>
        <v>33660</v>
      </c>
      <c r="U33" s="120">
        <f t="shared" si="10"/>
        <v>1346400</v>
      </c>
      <c r="V33" s="120">
        <f t="shared" si="11"/>
        <v>942480</v>
      </c>
      <c r="W33" s="120">
        <f t="shared" si="12"/>
        <v>403920</v>
      </c>
    </row>
    <row r="34" spans="1:23" x14ac:dyDescent="0.25">
      <c r="A34" s="55" t="s">
        <v>244</v>
      </c>
      <c r="B34" s="56" t="s">
        <v>473</v>
      </c>
      <c r="C34" s="37" t="s">
        <v>486</v>
      </c>
      <c r="D34" s="37">
        <v>3</v>
      </c>
      <c r="E34" s="56" t="s">
        <v>512</v>
      </c>
      <c r="F34" s="38">
        <v>9892949.666666666</v>
      </c>
      <c r="G34" s="38"/>
      <c r="H34" s="38">
        <f>SUMIF(Sep!A:A,'Sheet 1'!A34,Sep!N:N)</f>
        <v>0</v>
      </c>
      <c r="I34" s="120">
        <f t="shared" si="2"/>
        <v>0</v>
      </c>
      <c r="J34" s="120">
        <f t="shared" si="3"/>
        <v>96000</v>
      </c>
      <c r="K34" s="38">
        <f>SUMIF(Sep!A:A,'Sheet 1'!A34,Sep!I:I)</f>
        <v>6</v>
      </c>
      <c r="L34" s="120">
        <f t="shared" si="4"/>
        <v>3600</v>
      </c>
      <c r="M34" s="122">
        <f>+SUMIF(Sep!A:A,'Sheet 1'!A34,Sep!E:E)</f>
        <v>59</v>
      </c>
      <c r="N34" s="127">
        <f t="shared" si="5"/>
        <v>70800</v>
      </c>
      <c r="O34" s="120">
        <f t="shared" si="6"/>
        <v>170400</v>
      </c>
      <c r="P34" s="120">
        <f t="shared" si="1"/>
        <v>148394.245</v>
      </c>
      <c r="Q34" s="120">
        <f t="shared" si="7"/>
        <v>148394.245</v>
      </c>
      <c r="R34" s="57">
        <v>0.7</v>
      </c>
      <c r="S34" s="120">
        <f t="shared" si="8"/>
        <v>103875.97149999999</v>
      </c>
      <c r="T34" s="120">
        <f t="shared" si="9"/>
        <v>44518.27350000001</v>
      </c>
      <c r="U34" s="120">
        <f t="shared" si="10"/>
        <v>1780730.94</v>
      </c>
      <c r="V34" s="120">
        <f t="shared" si="11"/>
        <v>1246511.6579999998</v>
      </c>
      <c r="W34" s="120">
        <f t="shared" si="12"/>
        <v>534219.28200000012</v>
      </c>
    </row>
    <row r="35" spans="1:23" x14ac:dyDescent="0.25">
      <c r="A35" s="55" t="s">
        <v>249</v>
      </c>
      <c r="B35" s="56" t="s">
        <v>473</v>
      </c>
      <c r="C35" s="37" t="s">
        <v>486</v>
      </c>
      <c r="D35" s="37">
        <v>3</v>
      </c>
      <c r="E35" s="56" t="s">
        <v>512</v>
      </c>
      <c r="F35" s="38">
        <v>14059170.25</v>
      </c>
      <c r="G35" s="38"/>
      <c r="H35" s="38">
        <f>SUMIF(Sep!A:A,'Sheet 1'!A35,Sep!N:N)</f>
        <v>0</v>
      </c>
      <c r="I35" s="120">
        <f t="shared" si="2"/>
        <v>0</v>
      </c>
      <c r="J35" s="120">
        <f t="shared" si="3"/>
        <v>96000</v>
      </c>
      <c r="K35" s="38">
        <f>SUMIF(Sep!A:A,'Sheet 1'!A35,Sep!I:I)</f>
        <v>5</v>
      </c>
      <c r="L35" s="120">
        <f t="shared" si="4"/>
        <v>3000</v>
      </c>
      <c r="M35" s="122">
        <f>+SUMIF(Sep!A:A,'Sheet 1'!A35,Sep!E:E)</f>
        <v>42</v>
      </c>
      <c r="N35" s="127">
        <f t="shared" si="5"/>
        <v>50400</v>
      </c>
      <c r="O35" s="120">
        <f t="shared" si="6"/>
        <v>149400</v>
      </c>
      <c r="P35" s="120">
        <f t="shared" si="1"/>
        <v>210887.55374999999</v>
      </c>
      <c r="Q35" s="120">
        <f t="shared" si="7"/>
        <v>149400</v>
      </c>
      <c r="R35" s="57">
        <v>0.7</v>
      </c>
      <c r="S35" s="120">
        <f t="shared" si="8"/>
        <v>104580</v>
      </c>
      <c r="T35" s="120">
        <f t="shared" si="9"/>
        <v>44820</v>
      </c>
      <c r="U35" s="120">
        <f t="shared" si="10"/>
        <v>1792800</v>
      </c>
      <c r="V35" s="120">
        <f t="shared" si="11"/>
        <v>1254960</v>
      </c>
      <c r="W35" s="120">
        <f t="shared" si="12"/>
        <v>537840</v>
      </c>
    </row>
    <row r="36" spans="1:23" x14ac:dyDescent="0.25">
      <c r="A36" s="55" t="s">
        <v>268</v>
      </c>
      <c r="B36" s="56" t="s">
        <v>473</v>
      </c>
      <c r="C36" s="37" t="s">
        <v>486</v>
      </c>
      <c r="D36" s="37">
        <v>3</v>
      </c>
      <c r="E36" s="56" t="s">
        <v>512</v>
      </c>
      <c r="F36" s="38">
        <v>6391607.25</v>
      </c>
      <c r="G36" s="38"/>
      <c r="H36" s="38">
        <f>SUMIF(Sep!A:A,'Sheet 1'!A36,Sep!N:N)</f>
        <v>0</v>
      </c>
      <c r="I36" s="120">
        <f t="shared" si="2"/>
        <v>0</v>
      </c>
      <c r="J36" s="120">
        <f t="shared" si="3"/>
        <v>96000</v>
      </c>
      <c r="K36" s="38">
        <f>SUMIF(Sep!A:A,'Sheet 1'!A36,Sep!I:I)</f>
        <v>2</v>
      </c>
      <c r="L36" s="120">
        <f t="shared" si="4"/>
        <v>1200</v>
      </c>
      <c r="M36" s="122">
        <f>+SUMIF(Sep!A:A,'Sheet 1'!A36,Sep!E:E)</f>
        <v>70</v>
      </c>
      <c r="N36" s="127">
        <f t="shared" si="5"/>
        <v>84000</v>
      </c>
      <c r="O36" s="120">
        <f t="shared" si="6"/>
        <v>181200</v>
      </c>
      <c r="P36" s="120">
        <f t="shared" si="1"/>
        <v>95874.108749999999</v>
      </c>
      <c r="Q36" s="120">
        <f t="shared" si="7"/>
        <v>95874.108749999999</v>
      </c>
      <c r="R36" s="57">
        <v>0.7</v>
      </c>
      <c r="S36" s="120">
        <f t="shared" si="8"/>
        <v>67111.876124999995</v>
      </c>
      <c r="T36" s="120">
        <f t="shared" si="9"/>
        <v>28762.232625000004</v>
      </c>
      <c r="U36" s="120">
        <f t="shared" si="10"/>
        <v>1150489.3049999999</v>
      </c>
      <c r="V36" s="120">
        <f t="shared" si="11"/>
        <v>805342.51349999988</v>
      </c>
      <c r="W36" s="120">
        <f t="shared" si="12"/>
        <v>345146.79150000005</v>
      </c>
    </row>
    <row r="37" spans="1:23" x14ac:dyDescent="0.25">
      <c r="A37" s="55" t="s">
        <v>272</v>
      </c>
      <c r="B37" s="56" t="s">
        <v>473</v>
      </c>
      <c r="C37" s="37" t="s">
        <v>486</v>
      </c>
      <c r="D37" s="37">
        <v>3</v>
      </c>
      <c r="E37" s="56" t="s">
        <v>512</v>
      </c>
      <c r="F37" s="38">
        <v>8891838.666666666</v>
      </c>
      <c r="G37" s="38"/>
      <c r="H37" s="38">
        <f>SUMIF(Sep!A:A,'Sheet 1'!A37,Sep!N:N)</f>
        <v>0</v>
      </c>
      <c r="I37" s="120">
        <f t="shared" si="2"/>
        <v>0</v>
      </c>
      <c r="J37" s="120">
        <f t="shared" si="3"/>
        <v>96000</v>
      </c>
      <c r="K37" s="38">
        <f>SUMIF(Sep!A:A,'Sheet 1'!A37,Sep!I:I)</f>
        <v>4</v>
      </c>
      <c r="L37" s="120">
        <f t="shared" si="4"/>
        <v>2400</v>
      </c>
      <c r="M37" s="122">
        <f>+SUMIF(Sep!A:A,'Sheet 1'!A37,Sep!E:E)</f>
        <v>54</v>
      </c>
      <c r="N37" s="127">
        <f t="shared" si="5"/>
        <v>64800</v>
      </c>
      <c r="O37" s="120">
        <f t="shared" si="6"/>
        <v>163200</v>
      </c>
      <c r="P37" s="120">
        <f t="shared" si="1"/>
        <v>133377.57999999999</v>
      </c>
      <c r="Q37" s="120">
        <f t="shared" si="7"/>
        <v>133377.57999999999</v>
      </c>
      <c r="R37" s="57">
        <v>0.7</v>
      </c>
      <c r="S37" s="120">
        <f t="shared" si="8"/>
        <v>93364.305999999982</v>
      </c>
      <c r="T37" s="120">
        <f t="shared" si="9"/>
        <v>40013.274000000005</v>
      </c>
      <c r="U37" s="120">
        <f t="shared" si="10"/>
        <v>1600530.96</v>
      </c>
      <c r="V37" s="120">
        <f t="shared" si="11"/>
        <v>1120371.6719999998</v>
      </c>
      <c r="W37" s="120">
        <f t="shared" si="12"/>
        <v>480159.28800000006</v>
      </c>
    </row>
    <row r="38" spans="1:23" x14ac:dyDescent="0.25">
      <c r="A38" s="55" t="s">
        <v>287</v>
      </c>
      <c r="B38" s="56" t="s">
        <v>473</v>
      </c>
      <c r="C38" s="37" t="s">
        <v>486</v>
      </c>
      <c r="D38" s="37">
        <v>3</v>
      </c>
      <c r="E38" s="56" t="s">
        <v>512</v>
      </c>
      <c r="F38" s="38">
        <v>5890012.166666667</v>
      </c>
      <c r="G38" s="38"/>
      <c r="H38" s="38">
        <f>SUMIF(Sep!A:A,'Sheet 1'!A38,Sep!N:N)</f>
        <v>0</v>
      </c>
      <c r="I38" s="120">
        <f t="shared" si="2"/>
        <v>0</v>
      </c>
      <c r="J38" s="120">
        <f t="shared" si="3"/>
        <v>96000</v>
      </c>
      <c r="K38" s="38">
        <f>SUMIF(Sep!A:A,'Sheet 1'!A38,Sep!I:I)</f>
        <v>3</v>
      </c>
      <c r="L38" s="120">
        <f t="shared" si="4"/>
        <v>1800</v>
      </c>
      <c r="M38" s="122">
        <f>+SUMIF(Sep!A:A,'Sheet 1'!A38,Sep!E:E)</f>
        <v>0</v>
      </c>
      <c r="N38" s="127">
        <f t="shared" si="5"/>
        <v>0</v>
      </c>
      <c r="O38" s="120">
        <f t="shared" si="6"/>
        <v>97800</v>
      </c>
      <c r="P38" s="120">
        <f t="shared" si="1"/>
        <v>88350.182499999995</v>
      </c>
      <c r="Q38" s="120">
        <f t="shared" si="7"/>
        <v>88350.182499999995</v>
      </c>
      <c r="R38" s="57">
        <v>0.7</v>
      </c>
      <c r="S38" s="120">
        <f t="shared" si="8"/>
        <v>61845.127749999992</v>
      </c>
      <c r="T38" s="120">
        <f t="shared" si="9"/>
        <v>26505.054750000003</v>
      </c>
      <c r="U38" s="120">
        <f t="shared" si="10"/>
        <v>1060202.19</v>
      </c>
      <c r="V38" s="120">
        <f t="shared" si="11"/>
        <v>742141.53299999994</v>
      </c>
      <c r="W38" s="120">
        <f t="shared" si="12"/>
        <v>318060.65700000001</v>
      </c>
    </row>
    <row r="39" spans="1:23" x14ac:dyDescent="0.25">
      <c r="A39" s="55" t="s">
        <v>186</v>
      </c>
      <c r="B39" s="56" t="s">
        <v>473</v>
      </c>
      <c r="C39" s="37" t="s">
        <v>485</v>
      </c>
      <c r="D39" s="37">
        <v>4</v>
      </c>
      <c r="E39" s="56" t="s">
        <v>513</v>
      </c>
      <c r="F39" s="38">
        <v>24935916.666666668</v>
      </c>
      <c r="G39" s="38"/>
      <c r="H39" s="38">
        <f>SUMIF(Sep!A:A,'Sheet 1'!A39,Sep!N:N)</f>
        <v>0</v>
      </c>
      <c r="I39" s="120">
        <f t="shared" si="2"/>
        <v>0</v>
      </c>
      <c r="J39" s="120">
        <f t="shared" si="3"/>
        <v>156000</v>
      </c>
      <c r="K39" s="38">
        <f>SUMIF(Sep!A:A,'Sheet 1'!A39,Sep!I:I)</f>
        <v>3</v>
      </c>
      <c r="L39" s="120">
        <f t="shared" si="4"/>
        <v>1800</v>
      </c>
      <c r="M39" s="122">
        <f>+SUMIF(Sep!A:A,'Sheet 1'!A39,Sep!E:E)</f>
        <v>93</v>
      </c>
      <c r="N39" s="127">
        <f t="shared" si="5"/>
        <v>111600</v>
      </c>
      <c r="O39" s="120">
        <f t="shared" si="6"/>
        <v>269400</v>
      </c>
      <c r="P39" s="120">
        <f t="shared" si="1"/>
        <v>374038.75</v>
      </c>
      <c r="Q39" s="120">
        <f t="shared" si="7"/>
        <v>269400</v>
      </c>
      <c r="R39" s="57">
        <v>0.7</v>
      </c>
      <c r="S39" s="120">
        <f t="shared" si="8"/>
        <v>188580</v>
      </c>
      <c r="T39" s="120">
        <f t="shared" si="9"/>
        <v>80820</v>
      </c>
      <c r="U39" s="120">
        <f t="shared" si="10"/>
        <v>3232800</v>
      </c>
      <c r="V39" s="120">
        <f t="shared" si="11"/>
        <v>2262960</v>
      </c>
      <c r="W39" s="120">
        <f t="shared" si="12"/>
        <v>969840</v>
      </c>
    </row>
    <row r="40" spans="1:23" x14ac:dyDescent="0.25">
      <c r="A40" s="55" t="s">
        <v>241</v>
      </c>
      <c r="B40" s="56" t="s">
        <v>473</v>
      </c>
      <c r="C40" s="37" t="s">
        <v>485</v>
      </c>
      <c r="D40" s="37">
        <v>4</v>
      </c>
      <c r="E40" s="56" t="s">
        <v>513</v>
      </c>
      <c r="F40" s="38">
        <v>12556750</v>
      </c>
      <c r="G40" s="38"/>
      <c r="H40" s="38">
        <f>SUMIF(Sep!A:A,'Sheet 1'!A40,Sep!N:N)</f>
        <v>0</v>
      </c>
      <c r="I40" s="120">
        <f t="shared" si="2"/>
        <v>0</v>
      </c>
      <c r="J40" s="120">
        <f t="shared" si="3"/>
        <v>156000</v>
      </c>
      <c r="K40" s="38">
        <f>SUMIF(Sep!A:A,'Sheet 1'!A40,Sep!I:I)</f>
        <v>5</v>
      </c>
      <c r="L40" s="120">
        <f t="shared" si="4"/>
        <v>3000</v>
      </c>
      <c r="M40" s="122">
        <f>+SUMIF(Sep!A:A,'Sheet 1'!A40,Sep!E:E)</f>
        <v>44</v>
      </c>
      <c r="N40" s="127">
        <f t="shared" si="5"/>
        <v>52800</v>
      </c>
      <c r="O40" s="120">
        <f t="shared" si="6"/>
        <v>211800</v>
      </c>
      <c r="P40" s="120">
        <f t="shared" si="1"/>
        <v>188351.25</v>
      </c>
      <c r="Q40" s="120">
        <f t="shared" si="7"/>
        <v>188351.25</v>
      </c>
      <c r="R40" s="57">
        <v>0.7</v>
      </c>
      <c r="S40" s="120">
        <f t="shared" si="8"/>
        <v>131845.875</v>
      </c>
      <c r="T40" s="120">
        <f t="shared" si="9"/>
        <v>56505.375</v>
      </c>
      <c r="U40" s="120">
        <f t="shared" si="10"/>
        <v>2260215</v>
      </c>
      <c r="V40" s="120">
        <f t="shared" si="11"/>
        <v>1582150.5</v>
      </c>
      <c r="W40" s="120">
        <f t="shared" si="12"/>
        <v>678064.5</v>
      </c>
    </row>
    <row r="41" spans="1:23" x14ac:dyDescent="0.25">
      <c r="A41" s="55" t="s">
        <v>250</v>
      </c>
      <c r="B41" s="56" t="s">
        <v>473</v>
      </c>
      <c r="C41" s="37" t="s">
        <v>485</v>
      </c>
      <c r="D41" s="37">
        <v>4</v>
      </c>
      <c r="E41" s="56" t="s">
        <v>513</v>
      </c>
      <c r="F41" s="38">
        <v>18229000</v>
      </c>
      <c r="G41" s="38"/>
      <c r="H41" s="38">
        <f>SUMIF(Sep!A:A,'Sheet 1'!A41,Sep!N:N)</f>
        <v>0</v>
      </c>
      <c r="I41" s="120">
        <f t="shared" si="2"/>
        <v>0</v>
      </c>
      <c r="J41" s="120">
        <f t="shared" si="3"/>
        <v>156000</v>
      </c>
      <c r="K41" s="38">
        <f>SUMIF(Sep!A:A,'Sheet 1'!A41,Sep!I:I)</f>
        <v>5</v>
      </c>
      <c r="L41" s="120">
        <f t="shared" si="4"/>
        <v>3000</v>
      </c>
      <c r="M41" s="122">
        <f>+SUMIF(Sep!A:A,'Sheet 1'!A41,Sep!E:E)</f>
        <v>257</v>
      </c>
      <c r="N41" s="127">
        <f t="shared" si="5"/>
        <v>308400</v>
      </c>
      <c r="O41" s="120">
        <f t="shared" si="6"/>
        <v>467400</v>
      </c>
      <c r="P41" s="120">
        <f t="shared" si="1"/>
        <v>273435</v>
      </c>
      <c r="Q41" s="120">
        <f t="shared" si="7"/>
        <v>273435</v>
      </c>
      <c r="R41" s="57">
        <v>0.7</v>
      </c>
      <c r="S41" s="120">
        <f t="shared" si="8"/>
        <v>191404.5</v>
      </c>
      <c r="T41" s="120">
        <f t="shared" si="9"/>
        <v>82030.5</v>
      </c>
      <c r="U41" s="120">
        <f t="shared" si="10"/>
        <v>3281220</v>
      </c>
      <c r="V41" s="120">
        <f t="shared" si="11"/>
        <v>2296854</v>
      </c>
      <c r="W41" s="120">
        <f t="shared" si="12"/>
        <v>984366</v>
      </c>
    </row>
    <row r="42" spans="1:23" x14ac:dyDescent="0.25">
      <c r="A42" s="55" t="s">
        <v>267</v>
      </c>
      <c r="B42" s="56" t="s">
        <v>473</v>
      </c>
      <c r="C42" s="37" t="s">
        <v>485</v>
      </c>
      <c r="D42" s="37">
        <v>4</v>
      </c>
      <c r="E42" s="56" t="s">
        <v>513</v>
      </c>
      <c r="F42" s="38">
        <v>28339599.083333332</v>
      </c>
      <c r="G42" s="38"/>
      <c r="H42" s="38">
        <f>SUMIF(Sep!A:A,'Sheet 1'!A42,Sep!N:N)</f>
        <v>0</v>
      </c>
      <c r="I42" s="120">
        <f t="shared" si="2"/>
        <v>0</v>
      </c>
      <c r="J42" s="120">
        <f t="shared" si="3"/>
        <v>156000</v>
      </c>
      <c r="K42" s="38">
        <f>SUMIF(Sep!A:A,'Sheet 1'!A42,Sep!I:I)</f>
        <v>33</v>
      </c>
      <c r="L42" s="120">
        <f t="shared" si="4"/>
        <v>19800</v>
      </c>
      <c r="M42" s="122">
        <f>+SUMIF(Sep!A:A,'Sheet 1'!A42,Sep!E:E)</f>
        <v>65</v>
      </c>
      <c r="N42" s="127">
        <f t="shared" si="5"/>
        <v>78000</v>
      </c>
      <c r="O42" s="120">
        <f t="shared" si="6"/>
        <v>253800</v>
      </c>
      <c r="P42" s="120">
        <f t="shared" si="1"/>
        <v>425093.98624999996</v>
      </c>
      <c r="Q42" s="120">
        <f t="shared" si="7"/>
        <v>253800</v>
      </c>
      <c r="R42" s="57">
        <v>0.7</v>
      </c>
      <c r="S42" s="120">
        <f t="shared" si="8"/>
        <v>177660</v>
      </c>
      <c r="T42" s="120">
        <f t="shared" si="9"/>
        <v>76140</v>
      </c>
      <c r="U42" s="120">
        <f t="shared" si="10"/>
        <v>3045600</v>
      </c>
      <c r="V42" s="120">
        <f t="shared" si="11"/>
        <v>2131920</v>
      </c>
      <c r="W42" s="120">
        <f t="shared" si="12"/>
        <v>913680</v>
      </c>
    </row>
    <row r="43" spans="1:23" x14ac:dyDescent="0.25">
      <c r="A43" s="55" t="s">
        <v>271</v>
      </c>
      <c r="B43" s="56" t="s">
        <v>473</v>
      </c>
      <c r="C43" s="37" t="s">
        <v>485</v>
      </c>
      <c r="D43" s="37">
        <v>4</v>
      </c>
      <c r="E43" s="56" t="s">
        <v>513</v>
      </c>
      <c r="F43" s="38">
        <v>61722583.333333336</v>
      </c>
      <c r="G43" s="38"/>
      <c r="H43" s="38">
        <f>SUMIF(Sep!A:A,'Sheet 1'!A43,Sep!N:N)</f>
        <v>0</v>
      </c>
      <c r="I43" s="120">
        <f t="shared" si="2"/>
        <v>0</v>
      </c>
      <c r="J43" s="120">
        <f t="shared" si="3"/>
        <v>156000</v>
      </c>
      <c r="K43" s="38">
        <f>SUMIF(Sep!A:A,'Sheet 1'!A43,Sep!I:I)</f>
        <v>3</v>
      </c>
      <c r="L43" s="120">
        <f t="shared" si="4"/>
        <v>1800</v>
      </c>
      <c r="M43" s="122">
        <f>+SUMIF(Sep!A:A,'Sheet 1'!A43,Sep!E:E)</f>
        <v>447</v>
      </c>
      <c r="N43" s="127">
        <f t="shared" si="5"/>
        <v>536400</v>
      </c>
      <c r="O43" s="120">
        <f t="shared" si="6"/>
        <v>694200</v>
      </c>
      <c r="P43" s="120">
        <f t="shared" si="1"/>
        <v>925838.75</v>
      </c>
      <c r="Q43" s="120">
        <f t="shared" si="7"/>
        <v>694200</v>
      </c>
      <c r="R43" s="57">
        <v>0.7</v>
      </c>
      <c r="S43" s="120">
        <f t="shared" si="8"/>
        <v>485939.99999999994</v>
      </c>
      <c r="T43" s="120">
        <f t="shared" si="9"/>
        <v>208260.00000000006</v>
      </c>
      <c r="U43" s="120">
        <f t="shared" si="10"/>
        <v>8330400</v>
      </c>
      <c r="V43" s="120">
        <f t="shared" si="11"/>
        <v>5831279.9999999991</v>
      </c>
      <c r="W43" s="120">
        <f t="shared" si="12"/>
        <v>2499120.0000000009</v>
      </c>
    </row>
    <row r="44" spans="1:23" x14ac:dyDescent="0.25">
      <c r="A44" s="55" t="s">
        <v>273</v>
      </c>
      <c r="B44" s="56" t="s">
        <v>473</v>
      </c>
      <c r="C44" s="37" t="s">
        <v>485</v>
      </c>
      <c r="D44" s="37">
        <v>4</v>
      </c>
      <c r="E44" s="56" t="s">
        <v>513</v>
      </c>
      <c r="F44" s="38">
        <v>4931110.75</v>
      </c>
      <c r="G44" s="38"/>
      <c r="H44" s="38">
        <f>SUMIF(Sep!A:A,'Sheet 1'!A44,Sep!N:N)</f>
        <v>720</v>
      </c>
      <c r="I44" s="120">
        <f t="shared" si="2"/>
        <v>2880</v>
      </c>
      <c r="J44" s="120">
        <f t="shared" si="3"/>
        <v>156000</v>
      </c>
      <c r="K44" s="38">
        <f>SUMIF(Sep!A:A,'Sheet 1'!A44,Sep!I:I)</f>
        <v>7</v>
      </c>
      <c r="L44" s="120">
        <f t="shared" si="4"/>
        <v>4200</v>
      </c>
      <c r="M44" s="122">
        <f>+SUMIF(Sep!A:A,'Sheet 1'!A44,Sep!E:E)</f>
        <v>33</v>
      </c>
      <c r="N44" s="127">
        <f t="shared" si="5"/>
        <v>39600</v>
      </c>
      <c r="O44" s="120">
        <f t="shared" si="6"/>
        <v>202680</v>
      </c>
      <c r="P44" s="120">
        <f t="shared" si="1"/>
        <v>73966.66124999999</v>
      </c>
      <c r="Q44" s="120">
        <f t="shared" si="7"/>
        <v>73966.66124999999</v>
      </c>
      <c r="R44" s="57">
        <v>0.7</v>
      </c>
      <c r="S44" s="120">
        <f t="shared" si="8"/>
        <v>51776.662874999987</v>
      </c>
      <c r="T44" s="120">
        <f t="shared" si="9"/>
        <v>22189.998375000003</v>
      </c>
      <c r="U44" s="120">
        <f t="shared" si="10"/>
        <v>887599.93499999982</v>
      </c>
      <c r="V44" s="120">
        <f t="shared" si="11"/>
        <v>621319.95449999988</v>
      </c>
      <c r="W44" s="120">
        <f t="shared" si="12"/>
        <v>266279.98050000006</v>
      </c>
    </row>
    <row r="45" spans="1:23" x14ac:dyDescent="0.25">
      <c r="A45" s="55" t="s">
        <v>276</v>
      </c>
      <c r="B45" s="56" t="s">
        <v>473</v>
      </c>
      <c r="C45" s="37" t="s">
        <v>485</v>
      </c>
      <c r="D45" s="37">
        <v>4</v>
      </c>
      <c r="E45" s="56" t="s">
        <v>513</v>
      </c>
      <c r="F45" s="38">
        <v>32842449.75</v>
      </c>
      <c r="G45" s="38">
        <v>11357</v>
      </c>
      <c r="H45" s="38">
        <f>SUMIF(Sep!A:A,'Sheet 1'!A45,Sep!N:N)</f>
        <v>11371</v>
      </c>
      <c r="I45" s="120">
        <f t="shared" si="2"/>
        <v>45484</v>
      </c>
      <c r="J45" s="120">
        <f t="shared" si="3"/>
        <v>156000</v>
      </c>
      <c r="K45" s="38">
        <f>SUMIF(Sep!A:A,'Sheet 1'!A45,Sep!I:I)</f>
        <v>6</v>
      </c>
      <c r="L45" s="120">
        <f t="shared" si="4"/>
        <v>3600</v>
      </c>
      <c r="M45" s="122">
        <f>+SUMIF(Sep!A:A,'Sheet 1'!A45,Sep!E:E)</f>
        <v>190</v>
      </c>
      <c r="N45" s="127">
        <f t="shared" si="5"/>
        <v>228000</v>
      </c>
      <c r="O45" s="120">
        <f t="shared" si="6"/>
        <v>433084</v>
      </c>
      <c r="P45" s="120">
        <f t="shared" si="1"/>
        <v>492636.74624999997</v>
      </c>
      <c r="Q45" s="120">
        <f t="shared" si="7"/>
        <v>433084</v>
      </c>
      <c r="R45" s="57">
        <v>0.7</v>
      </c>
      <c r="S45" s="120">
        <f t="shared" si="8"/>
        <v>303158.8</v>
      </c>
      <c r="T45" s="120">
        <f t="shared" si="9"/>
        <v>129925.20000000001</v>
      </c>
      <c r="U45" s="120">
        <f t="shared" si="10"/>
        <v>5197008</v>
      </c>
      <c r="V45" s="120">
        <f t="shared" si="11"/>
        <v>3637905.5999999996</v>
      </c>
      <c r="W45" s="120">
        <f t="shared" si="12"/>
        <v>1559102.4000000001</v>
      </c>
    </row>
    <row r="46" spans="1:23" x14ac:dyDescent="0.25">
      <c r="A46" s="55" t="s">
        <v>278</v>
      </c>
      <c r="B46" s="56" t="s">
        <v>473</v>
      </c>
      <c r="C46" s="37" t="s">
        <v>485</v>
      </c>
      <c r="D46" s="37">
        <v>4</v>
      </c>
      <c r="E46" s="56" t="s">
        <v>513</v>
      </c>
      <c r="F46" s="38">
        <v>78548693.666666672</v>
      </c>
      <c r="G46" s="38"/>
      <c r="H46" s="38">
        <f>SUMIF(Sep!A:A,'Sheet 1'!A46,Sep!N:N)</f>
        <v>0</v>
      </c>
      <c r="I46" s="120">
        <f t="shared" si="2"/>
        <v>0</v>
      </c>
      <c r="J46" s="120">
        <f t="shared" si="3"/>
        <v>156000</v>
      </c>
      <c r="K46" s="38">
        <f>SUMIF(Sep!A:A,'Sheet 1'!A46,Sep!I:I)</f>
        <v>11</v>
      </c>
      <c r="L46" s="120">
        <f t="shared" si="4"/>
        <v>6600</v>
      </c>
      <c r="M46" s="122">
        <f>+SUMIF(Sep!A:A,'Sheet 1'!A46,Sep!E:E)</f>
        <v>321</v>
      </c>
      <c r="N46" s="127">
        <f t="shared" si="5"/>
        <v>385200</v>
      </c>
      <c r="O46" s="120">
        <f t="shared" si="6"/>
        <v>547800</v>
      </c>
      <c r="P46" s="120">
        <f t="shared" si="1"/>
        <v>1178230.405</v>
      </c>
      <c r="Q46" s="120">
        <f t="shared" si="7"/>
        <v>547800</v>
      </c>
      <c r="R46" s="57">
        <v>0.7</v>
      </c>
      <c r="S46" s="120">
        <f t="shared" si="8"/>
        <v>383460</v>
      </c>
      <c r="T46" s="120">
        <f t="shared" si="9"/>
        <v>164340</v>
      </c>
      <c r="U46" s="120">
        <f t="shared" si="10"/>
        <v>6573600</v>
      </c>
      <c r="V46" s="120">
        <f t="shared" si="11"/>
        <v>4601520</v>
      </c>
      <c r="W46" s="120">
        <f t="shared" si="12"/>
        <v>1972080</v>
      </c>
    </row>
    <row r="47" spans="1:23" x14ac:dyDescent="0.25">
      <c r="A47" s="55" t="s">
        <v>195</v>
      </c>
      <c r="B47" s="56" t="s">
        <v>473</v>
      </c>
      <c r="C47" s="37" t="s">
        <v>486</v>
      </c>
      <c r="D47" s="37">
        <v>4</v>
      </c>
      <c r="E47" s="56" t="s">
        <v>513</v>
      </c>
      <c r="F47" s="38">
        <v>15746006.666666666</v>
      </c>
      <c r="G47" s="38"/>
      <c r="H47" s="38">
        <f>SUMIF(Sep!A:A,'Sheet 1'!A47,Sep!N:N)</f>
        <v>0</v>
      </c>
      <c r="I47" s="120">
        <f t="shared" si="2"/>
        <v>0</v>
      </c>
      <c r="J47" s="120">
        <f t="shared" si="3"/>
        <v>96000</v>
      </c>
      <c r="K47" s="38">
        <f>SUMIF(Sep!A:A,'Sheet 1'!A47,Sep!I:I)</f>
        <v>3</v>
      </c>
      <c r="L47" s="120">
        <f t="shared" si="4"/>
        <v>1800</v>
      </c>
      <c r="M47" s="122">
        <f>+SUMIF(Sep!A:A,'Sheet 1'!A47,Sep!E:E)</f>
        <v>77</v>
      </c>
      <c r="N47" s="127">
        <f t="shared" si="5"/>
        <v>92400</v>
      </c>
      <c r="O47" s="120">
        <f t="shared" si="6"/>
        <v>190200</v>
      </c>
      <c r="P47" s="120">
        <f t="shared" si="1"/>
        <v>236190.09999999998</v>
      </c>
      <c r="Q47" s="120">
        <f t="shared" si="7"/>
        <v>190200</v>
      </c>
      <c r="R47" s="57">
        <v>0.7</v>
      </c>
      <c r="S47" s="120">
        <f t="shared" si="8"/>
        <v>133140</v>
      </c>
      <c r="T47" s="120">
        <f t="shared" si="9"/>
        <v>57060</v>
      </c>
      <c r="U47" s="120">
        <f t="shared" si="10"/>
        <v>2282400</v>
      </c>
      <c r="V47" s="120">
        <f t="shared" si="11"/>
        <v>1597680</v>
      </c>
      <c r="W47" s="120">
        <f t="shared" si="12"/>
        <v>684720</v>
      </c>
    </row>
    <row r="48" spans="1:23" ht="27" x14ac:dyDescent="0.25">
      <c r="A48" s="55" t="s">
        <v>229</v>
      </c>
      <c r="B48" s="56" t="s">
        <v>473</v>
      </c>
      <c r="C48" s="37" t="s">
        <v>486</v>
      </c>
      <c r="D48" s="37">
        <v>4</v>
      </c>
      <c r="E48" s="56" t="s">
        <v>513</v>
      </c>
      <c r="F48" s="38">
        <v>22100829.333333332</v>
      </c>
      <c r="G48" s="38"/>
      <c r="H48" s="38">
        <f>SUMIF(Sep!A:A,'Sheet 1'!A48,Sep!N:N)</f>
        <v>0</v>
      </c>
      <c r="I48" s="120">
        <f t="shared" si="2"/>
        <v>0</v>
      </c>
      <c r="J48" s="120">
        <f t="shared" si="3"/>
        <v>96000</v>
      </c>
      <c r="K48" s="38">
        <f>SUMIF(Sep!A:A,'Sheet 1'!A48,Sep!I:I)</f>
        <v>6</v>
      </c>
      <c r="L48" s="120">
        <f t="shared" si="4"/>
        <v>3600</v>
      </c>
      <c r="M48" s="122">
        <f>+SUMIF(Sep!A:A,'Sheet 1'!A48,Sep!E:E)</f>
        <v>48</v>
      </c>
      <c r="N48" s="127">
        <f t="shared" si="5"/>
        <v>57600</v>
      </c>
      <c r="O48" s="120">
        <f t="shared" si="6"/>
        <v>157200</v>
      </c>
      <c r="P48" s="120">
        <f t="shared" si="1"/>
        <v>331512.43999999994</v>
      </c>
      <c r="Q48" s="120">
        <f t="shared" si="7"/>
        <v>157200</v>
      </c>
      <c r="R48" s="57">
        <v>0.7</v>
      </c>
      <c r="S48" s="120">
        <f t="shared" si="8"/>
        <v>110040</v>
      </c>
      <c r="T48" s="120">
        <f t="shared" si="9"/>
        <v>47160</v>
      </c>
      <c r="U48" s="120">
        <f t="shared" si="10"/>
        <v>1886400</v>
      </c>
      <c r="V48" s="120">
        <f t="shared" si="11"/>
        <v>1320480</v>
      </c>
      <c r="W48" s="120">
        <f t="shared" si="12"/>
        <v>565920</v>
      </c>
    </row>
    <row r="49" spans="1:23" x14ac:dyDescent="0.25">
      <c r="A49" s="55" t="s">
        <v>233</v>
      </c>
      <c r="B49" s="56" t="s">
        <v>473</v>
      </c>
      <c r="C49" s="37" t="s">
        <v>486</v>
      </c>
      <c r="D49" s="37">
        <v>4</v>
      </c>
      <c r="E49" s="56" t="s">
        <v>513</v>
      </c>
      <c r="F49" s="38">
        <v>25137891.666666668</v>
      </c>
      <c r="G49" s="38"/>
      <c r="H49" s="38">
        <f>SUMIF(Sep!A:A,'Sheet 1'!A49,Sep!N:N)</f>
        <v>0</v>
      </c>
      <c r="I49" s="120">
        <f t="shared" si="2"/>
        <v>0</v>
      </c>
      <c r="J49" s="120">
        <f t="shared" si="3"/>
        <v>96000</v>
      </c>
      <c r="K49" s="38">
        <f>SUMIF(Sep!A:A,'Sheet 1'!A49,Sep!I:I)</f>
        <v>5</v>
      </c>
      <c r="L49" s="120">
        <f t="shared" si="4"/>
        <v>3000</v>
      </c>
      <c r="M49" s="122">
        <f>+SUMIF(Sep!A:A,'Sheet 1'!A49,Sep!E:E)</f>
        <v>198</v>
      </c>
      <c r="N49" s="127">
        <f t="shared" si="5"/>
        <v>237600</v>
      </c>
      <c r="O49" s="120">
        <f t="shared" si="6"/>
        <v>336600</v>
      </c>
      <c r="P49" s="120">
        <f t="shared" si="1"/>
        <v>377068.375</v>
      </c>
      <c r="Q49" s="120">
        <f t="shared" si="7"/>
        <v>336600</v>
      </c>
      <c r="R49" s="57">
        <v>0.7</v>
      </c>
      <c r="S49" s="120">
        <f t="shared" si="8"/>
        <v>235619.99999999997</v>
      </c>
      <c r="T49" s="120">
        <f t="shared" si="9"/>
        <v>100980.00000000003</v>
      </c>
      <c r="U49" s="120">
        <f t="shared" si="10"/>
        <v>4039200</v>
      </c>
      <c r="V49" s="120">
        <f t="shared" si="11"/>
        <v>2827439.9999999995</v>
      </c>
      <c r="W49" s="120">
        <f t="shared" si="12"/>
        <v>1211760.0000000005</v>
      </c>
    </row>
    <row r="50" spans="1:23" x14ac:dyDescent="0.25">
      <c r="A50" s="55" t="s">
        <v>234</v>
      </c>
      <c r="B50" s="56" t="s">
        <v>473</v>
      </c>
      <c r="C50" s="37" t="s">
        <v>486</v>
      </c>
      <c r="D50" s="37">
        <v>4</v>
      </c>
      <c r="E50" s="56" t="s">
        <v>513</v>
      </c>
      <c r="F50" s="38">
        <v>14641282.833333334</v>
      </c>
      <c r="G50" s="38"/>
      <c r="H50" s="38">
        <f>SUMIF(Sep!A:A,'Sheet 1'!A50,Sep!N:N)</f>
        <v>0</v>
      </c>
      <c r="I50" s="120">
        <f t="shared" si="2"/>
        <v>0</v>
      </c>
      <c r="J50" s="120">
        <f t="shared" si="3"/>
        <v>96000</v>
      </c>
      <c r="K50" s="38">
        <f>SUMIF(Sep!A:A,'Sheet 1'!A50,Sep!I:I)</f>
        <v>3</v>
      </c>
      <c r="L50" s="120">
        <f t="shared" si="4"/>
        <v>1800</v>
      </c>
      <c r="M50" s="122">
        <f>+SUMIF(Sep!A:A,'Sheet 1'!A50,Sep!E:E)</f>
        <v>30</v>
      </c>
      <c r="N50" s="127">
        <f t="shared" si="5"/>
        <v>36000</v>
      </c>
      <c r="O50" s="120">
        <f t="shared" si="6"/>
        <v>133800</v>
      </c>
      <c r="P50" s="120">
        <f t="shared" si="1"/>
        <v>219619.24249999999</v>
      </c>
      <c r="Q50" s="120">
        <f t="shared" si="7"/>
        <v>133800</v>
      </c>
      <c r="R50" s="57">
        <v>0.7</v>
      </c>
      <c r="S50" s="120">
        <f t="shared" si="8"/>
        <v>93660</v>
      </c>
      <c r="T50" s="120">
        <f t="shared" si="9"/>
        <v>40140</v>
      </c>
      <c r="U50" s="120">
        <f t="shared" si="10"/>
        <v>1605600</v>
      </c>
      <c r="V50" s="120">
        <f t="shared" si="11"/>
        <v>1123920</v>
      </c>
      <c r="W50" s="120">
        <f t="shared" si="12"/>
        <v>481680</v>
      </c>
    </row>
    <row r="51" spans="1:23" x14ac:dyDescent="0.25">
      <c r="A51" s="55" t="s">
        <v>240</v>
      </c>
      <c r="B51" s="56" t="s">
        <v>473</v>
      </c>
      <c r="C51" s="37" t="s">
        <v>486</v>
      </c>
      <c r="D51" s="37">
        <v>4</v>
      </c>
      <c r="E51" s="56" t="s">
        <v>513</v>
      </c>
      <c r="F51" s="38">
        <v>26911132.75</v>
      </c>
      <c r="G51" s="38"/>
      <c r="H51" s="38">
        <f>SUMIF(Sep!A:A,'Sheet 1'!A51,Sep!N:N)</f>
        <v>0</v>
      </c>
      <c r="I51" s="120">
        <f t="shared" si="2"/>
        <v>0</v>
      </c>
      <c r="J51" s="120">
        <f t="shared" si="3"/>
        <v>96000</v>
      </c>
      <c r="K51" s="38">
        <f>SUMIF(Sep!A:A,'Sheet 1'!A51,Sep!I:I)</f>
        <v>3</v>
      </c>
      <c r="L51" s="120">
        <f t="shared" si="4"/>
        <v>1800</v>
      </c>
      <c r="M51" s="122">
        <f>+SUMIF(Sep!A:A,'Sheet 1'!A51,Sep!E:E)</f>
        <v>89</v>
      </c>
      <c r="N51" s="127">
        <f t="shared" si="5"/>
        <v>106800</v>
      </c>
      <c r="O51" s="120">
        <f t="shared" si="6"/>
        <v>204600</v>
      </c>
      <c r="P51" s="120">
        <f t="shared" si="1"/>
        <v>403666.99124999996</v>
      </c>
      <c r="Q51" s="120">
        <f t="shared" si="7"/>
        <v>204600</v>
      </c>
      <c r="R51" s="57">
        <v>0.7</v>
      </c>
      <c r="S51" s="120">
        <f t="shared" si="8"/>
        <v>143220</v>
      </c>
      <c r="T51" s="120">
        <f t="shared" si="9"/>
        <v>61380</v>
      </c>
      <c r="U51" s="120">
        <f t="shared" si="10"/>
        <v>2455200</v>
      </c>
      <c r="V51" s="120">
        <f t="shared" si="11"/>
        <v>1718640</v>
      </c>
      <c r="W51" s="120">
        <f t="shared" si="12"/>
        <v>736560</v>
      </c>
    </row>
    <row r="52" spans="1:23" x14ac:dyDescent="0.25">
      <c r="A52" s="55" t="s">
        <v>252</v>
      </c>
      <c r="B52" s="56" t="s">
        <v>473</v>
      </c>
      <c r="C52" s="37" t="s">
        <v>486</v>
      </c>
      <c r="D52" s="37">
        <v>4</v>
      </c>
      <c r="E52" s="56" t="s">
        <v>513</v>
      </c>
      <c r="F52" s="38">
        <v>6317713</v>
      </c>
      <c r="G52" s="38"/>
      <c r="H52" s="38">
        <f>SUMIF(Sep!A:A,'Sheet 1'!A52,Sep!N:N)</f>
        <v>0</v>
      </c>
      <c r="I52" s="120">
        <f t="shared" si="2"/>
        <v>0</v>
      </c>
      <c r="J52" s="120">
        <f t="shared" si="3"/>
        <v>96000</v>
      </c>
      <c r="K52" s="38">
        <f>SUMIF(Sep!A:A,'Sheet 1'!A52,Sep!I:I)</f>
        <v>3</v>
      </c>
      <c r="L52" s="120">
        <f t="shared" si="4"/>
        <v>1800</v>
      </c>
      <c r="M52" s="122">
        <f>+SUMIF(Sep!A:A,'Sheet 1'!A52,Sep!E:E)</f>
        <v>36</v>
      </c>
      <c r="N52" s="127">
        <f t="shared" si="5"/>
        <v>43200</v>
      </c>
      <c r="O52" s="120">
        <f t="shared" si="6"/>
        <v>141000</v>
      </c>
      <c r="P52" s="120">
        <f t="shared" si="1"/>
        <v>94765.694999999992</v>
      </c>
      <c r="Q52" s="120">
        <f t="shared" si="7"/>
        <v>94765.694999999992</v>
      </c>
      <c r="R52" s="57">
        <v>0.7</v>
      </c>
      <c r="S52" s="120">
        <f t="shared" si="8"/>
        <v>66335.986499999985</v>
      </c>
      <c r="T52" s="120">
        <f t="shared" si="9"/>
        <v>28429.708500000008</v>
      </c>
      <c r="U52" s="120">
        <f t="shared" si="10"/>
        <v>1137188.3399999999</v>
      </c>
      <c r="V52" s="120">
        <f t="shared" si="11"/>
        <v>796031.83799999976</v>
      </c>
      <c r="W52" s="120">
        <f t="shared" si="12"/>
        <v>341156.50200000009</v>
      </c>
    </row>
    <row r="53" spans="1:23" x14ac:dyDescent="0.25">
      <c r="A53" s="55" t="s">
        <v>258</v>
      </c>
      <c r="B53" s="56" t="s">
        <v>473</v>
      </c>
      <c r="C53" s="37" t="s">
        <v>486</v>
      </c>
      <c r="D53" s="37">
        <v>4</v>
      </c>
      <c r="E53" s="56" t="s">
        <v>513</v>
      </c>
      <c r="F53" s="38">
        <v>45139865</v>
      </c>
      <c r="G53" s="38"/>
      <c r="H53" s="38">
        <f>SUMIF(Sep!A:A,'Sheet 1'!A53,Sep!N:N)</f>
        <v>0</v>
      </c>
      <c r="I53" s="120">
        <f t="shared" si="2"/>
        <v>0</v>
      </c>
      <c r="J53" s="120">
        <f t="shared" si="3"/>
        <v>96000</v>
      </c>
      <c r="K53" s="38">
        <f>SUMIF(Sep!A:A,'Sheet 1'!A53,Sep!I:I)</f>
        <v>9</v>
      </c>
      <c r="L53" s="120">
        <f t="shared" si="4"/>
        <v>5400</v>
      </c>
      <c r="M53" s="122">
        <f>+SUMIF(Sep!A:A,'Sheet 1'!A53,Sep!E:E)</f>
        <v>812</v>
      </c>
      <c r="N53" s="127">
        <f t="shared" si="5"/>
        <v>974400</v>
      </c>
      <c r="O53" s="120">
        <f t="shared" si="6"/>
        <v>1075800</v>
      </c>
      <c r="P53" s="120">
        <f t="shared" si="1"/>
        <v>677097.97499999998</v>
      </c>
      <c r="Q53" s="120">
        <f t="shared" si="7"/>
        <v>677097.97499999998</v>
      </c>
      <c r="R53" s="57">
        <v>0.7</v>
      </c>
      <c r="S53" s="120">
        <f t="shared" si="8"/>
        <v>473968.58249999996</v>
      </c>
      <c r="T53" s="120">
        <f t="shared" si="9"/>
        <v>203129.39250000002</v>
      </c>
      <c r="U53" s="120">
        <f t="shared" si="10"/>
        <v>8125175.6999999993</v>
      </c>
      <c r="V53" s="120">
        <f t="shared" si="11"/>
        <v>5687622.9899999993</v>
      </c>
      <c r="W53" s="120">
        <f t="shared" si="12"/>
        <v>2437552.71</v>
      </c>
    </row>
    <row r="54" spans="1:23" x14ac:dyDescent="0.25">
      <c r="A54" s="55" t="s">
        <v>259</v>
      </c>
      <c r="B54" s="56" t="s">
        <v>473</v>
      </c>
      <c r="C54" s="37" t="s">
        <v>486</v>
      </c>
      <c r="D54" s="37">
        <v>4</v>
      </c>
      <c r="E54" s="56" t="s">
        <v>513</v>
      </c>
      <c r="F54" s="38">
        <v>34113083.333333336</v>
      </c>
      <c r="G54" s="38"/>
      <c r="H54" s="38">
        <f>SUMIF(Sep!A:A,'Sheet 1'!A54,Sep!N:N)</f>
        <v>0</v>
      </c>
      <c r="I54" s="120">
        <f t="shared" si="2"/>
        <v>0</v>
      </c>
      <c r="J54" s="120">
        <f t="shared" si="3"/>
        <v>96000</v>
      </c>
      <c r="K54" s="38">
        <f>SUMIF(Sep!A:A,'Sheet 1'!A54,Sep!I:I)</f>
        <v>3</v>
      </c>
      <c r="L54" s="120">
        <f t="shared" si="4"/>
        <v>1800</v>
      </c>
      <c r="M54" s="122">
        <f>+SUMIF(Sep!A:A,'Sheet 1'!A54,Sep!E:E)</f>
        <v>57</v>
      </c>
      <c r="N54" s="127">
        <f t="shared" si="5"/>
        <v>68400</v>
      </c>
      <c r="O54" s="120">
        <f t="shared" si="6"/>
        <v>166200</v>
      </c>
      <c r="P54" s="120">
        <f t="shared" si="1"/>
        <v>511696.25</v>
      </c>
      <c r="Q54" s="120">
        <f t="shared" si="7"/>
        <v>166200</v>
      </c>
      <c r="R54" s="57">
        <v>0.7</v>
      </c>
      <c r="S54" s="120">
        <f t="shared" si="8"/>
        <v>116339.99999999999</v>
      </c>
      <c r="T54" s="120">
        <f t="shared" si="9"/>
        <v>49860.000000000015</v>
      </c>
      <c r="U54" s="120">
        <f t="shared" si="10"/>
        <v>1994400</v>
      </c>
      <c r="V54" s="120">
        <f t="shared" si="11"/>
        <v>1396079.9999999998</v>
      </c>
      <c r="W54" s="120">
        <f t="shared" si="12"/>
        <v>598320.00000000023</v>
      </c>
    </row>
    <row r="55" spans="1:23" x14ac:dyDescent="0.25">
      <c r="A55" s="55" t="s">
        <v>261</v>
      </c>
      <c r="B55" s="56" t="s">
        <v>473</v>
      </c>
      <c r="C55" s="37" t="s">
        <v>486</v>
      </c>
      <c r="D55" s="37">
        <v>4</v>
      </c>
      <c r="E55" s="56" t="s">
        <v>513</v>
      </c>
      <c r="F55" s="38">
        <v>65864333.333333336</v>
      </c>
      <c r="G55" s="38"/>
      <c r="H55" s="38">
        <f>SUMIF(Sep!A:A,'Sheet 1'!A55,Sep!N:N)</f>
        <v>0</v>
      </c>
      <c r="I55" s="120">
        <f t="shared" si="2"/>
        <v>0</v>
      </c>
      <c r="J55" s="120">
        <f t="shared" si="3"/>
        <v>96000</v>
      </c>
      <c r="K55" s="38">
        <f>SUMIF(Sep!A:A,'Sheet 1'!A55,Sep!I:I)</f>
        <v>3</v>
      </c>
      <c r="L55" s="120">
        <f t="shared" si="4"/>
        <v>1800</v>
      </c>
      <c r="M55" s="122">
        <f>+SUMIF(Sep!A:A,'Sheet 1'!A55,Sep!E:E)</f>
        <v>124</v>
      </c>
      <c r="N55" s="127">
        <f t="shared" si="5"/>
        <v>148800</v>
      </c>
      <c r="O55" s="120">
        <f t="shared" si="6"/>
        <v>246600</v>
      </c>
      <c r="P55" s="120">
        <f t="shared" si="1"/>
        <v>987965</v>
      </c>
      <c r="Q55" s="120">
        <f t="shared" si="7"/>
        <v>246600</v>
      </c>
      <c r="R55" s="57">
        <v>0.7</v>
      </c>
      <c r="S55" s="120">
        <f t="shared" si="8"/>
        <v>172620</v>
      </c>
      <c r="T55" s="120">
        <f t="shared" si="9"/>
        <v>73980</v>
      </c>
      <c r="U55" s="120">
        <f t="shared" si="10"/>
        <v>2959200</v>
      </c>
      <c r="V55" s="120">
        <f t="shared" si="11"/>
        <v>2071440</v>
      </c>
      <c r="W55" s="120">
        <f t="shared" si="12"/>
        <v>887760</v>
      </c>
    </row>
    <row r="56" spans="1:23" x14ac:dyDescent="0.25">
      <c r="A56" s="55" t="s">
        <v>281</v>
      </c>
      <c r="B56" s="56" t="s">
        <v>473</v>
      </c>
      <c r="C56" s="37" t="s">
        <v>486</v>
      </c>
      <c r="D56" s="37">
        <v>4</v>
      </c>
      <c r="E56" s="56" t="s">
        <v>513</v>
      </c>
      <c r="F56" s="38">
        <v>31611063</v>
      </c>
      <c r="G56" s="38"/>
      <c r="H56" s="38">
        <f>SUMIF(Sep!A:A,'Sheet 1'!A56,Sep!N:N)</f>
        <v>0</v>
      </c>
      <c r="I56" s="120">
        <f t="shared" si="2"/>
        <v>0</v>
      </c>
      <c r="J56" s="120">
        <f t="shared" si="3"/>
        <v>96000</v>
      </c>
      <c r="K56" s="38">
        <f>SUMIF(Sep!A:A,'Sheet 1'!A56,Sep!I:I)</f>
        <v>35</v>
      </c>
      <c r="L56" s="120">
        <f t="shared" si="4"/>
        <v>21000</v>
      </c>
      <c r="M56" s="122">
        <f>+SUMIF(Sep!A:A,'Sheet 1'!A56,Sep!E:E)</f>
        <v>276</v>
      </c>
      <c r="N56" s="127">
        <f t="shared" si="5"/>
        <v>331200</v>
      </c>
      <c r="O56" s="120">
        <f t="shared" si="6"/>
        <v>448200</v>
      </c>
      <c r="P56" s="120">
        <f t="shared" si="1"/>
        <v>474165.94500000001</v>
      </c>
      <c r="Q56" s="120">
        <f t="shared" si="7"/>
        <v>448200</v>
      </c>
      <c r="R56" s="57">
        <v>0.7</v>
      </c>
      <c r="S56" s="120">
        <f t="shared" si="8"/>
        <v>313740</v>
      </c>
      <c r="T56" s="120">
        <f t="shared" si="9"/>
        <v>134460</v>
      </c>
      <c r="U56" s="120">
        <f t="shared" si="10"/>
        <v>5378400</v>
      </c>
      <c r="V56" s="120">
        <f t="shared" si="11"/>
        <v>3764880</v>
      </c>
      <c r="W56" s="120">
        <f t="shared" si="12"/>
        <v>1613520</v>
      </c>
    </row>
    <row r="57" spans="1:23" x14ac:dyDescent="0.25">
      <c r="A57" s="55" t="s">
        <v>283</v>
      </c>
      <c r="B57" s="56" t="s">
        <v>473</v>
      </c>
      <c r="C57" s="37" t="s">
        <v>486</v>
      </c>
      <c r="D57" s="37">
        <v>4</v>
      </c>
      <c r="E57" s="56" t="s">
        <v>513</v>
      </c>
      <c r="F57" s="38">
        <v>66605308.333333336</v>
      </c>
      <c r="G57" s="38"/>
      <c r="H57" s="38">
        <f>SUMIF(Sep!A:A,'Sheet 1'!A57,Sep!N:N)</f>
        <v>0</v>
      </c>
      <c r="I57" s="120">
        <f t="shared" si="2"/>
        <v>0</v>
      </c>
      <c r="J57" s="120">
        <f t="shared" si="3"/>
        <v>96000</v>
      </c>
      <c r="K57" s="38">
        <f>SUMIF(Sep!A:A,'Sheet 1'!A57,Sep!I:I)</f>
        <v>5</v>
      </c>
      <c r="L57" s="120">
        <f t="shared" si="4"/>
        <v>3000</v>
      </c>
      <c r="M57" s="122">
        <f>+SUMIF(Sep!A:A,'Sheet 1'!A57,Sep!E:E)</f>
        <v>97</v>
      </c>
      <c r="N57" s="127">
        <f t="shared" si="5"/>
        <v>116400</v>
      </c>
      <c r="O57" s="120">
        <f t="shared" si="6"/>
        <v>215400</v>
      </c>
      <c r="P57" s="120">
        <f t="shared" si="1"/>
        <v>999079.625</v>
      </c>
      <c r="Q57" s="120">
        <f t="shared" si="7"/>
        <v>215400</v>
      </c>
      <c r="R57" s="57">
        <v>0.7</v>
      </c>
      <c r="S57" s="120">
        <f t="shared" si="8"/>
        <v>150780</v>
      </c>
      <c r="T57" s="120">
        <f t="shared" si="9"/>
        <v>64620</v>
      </c>
      <c r="U57" s="120">
        <f t="shared" si="10"/>
        <v>2584800</v>
      </c>
      <c r="V57" s="120">
        <f t="shared" si="11"/>
        <v>1809360</v>
      </c>
      <c r="W57" s="120">
        <f t="shared" si="12"/>
        <v>775440</v>
      </c>
    </row>
    <row r="58" spans="1:23" x14ac:dyDescent="0.25">
      <c r="A58" s="55" t="s">
        <v>285</v>
      </c>
      <c r="B58" s="56" t="s">
        <v>473</v>
      </c>
      <c r="C58" s="37" t="s">
        <v>486</v>
      </c>
      <c r="D58" s="37">
        <v>4</v>
      </c>
      <c r="E58" s="56" t="s">
        <v>513</v>
      </c>
      <c r="F58" s="38">
        <v>5962275</v>
      </c>
      <c r="G58" s="38"/>
      <c r="H58" s="38">
        <f>SUMIF(Sep!A:A,'Sheet 1'!A58,Sep!N:N)</f>
        <v>0</v>
      </c>
      <c r="I58" s="120">
        <f t="shared" si="2"/>
        <v>0</v>
      </c>
      <c r="J58" s="120">
        <f t="shared" si="3"/>
        <v>96000</v>
      </c>
      <c r="K58" s="38">
        <f>SUMIF(Sep!A:A,'Sheet 1'!A58,Sep!I:I)</f>
        <v>4</v>
      </c>
      <c r="L58" s="120">
        <f t="shared" si="4"/>
        <v>2400</v>
      </c>
      <c r="M58" s="122">
        <f>+SUMIF(Sep!A:A,'Sheet 1'!A58,Sep!E:E)</f>
        <v>44</v>
      </c>
      <c r="N58" s="127">
        <f t="shared" si="5"/>
        <v>52800</v>
      </c>
      <c r="O58" s="120">
        <f t="shared" si="6"/>
        <v>151200</v>
      </c>
      <c r="P58" s="120">
        <f t="shared" si="1"/>
        <v>89434.125</v>
      </c>
      <c r="Q58" s="120">
        <f t="shared" si="7"/>
        <v>89434.125</v>
      </c>
      <c r="R58" s="57">
        <v>0.7</v>
      </c>
      <c r="S58" s="120">
        <f t="shared" si="8"/>
        <v>62603.887499999997</v>
      </c>
      <c r="T58" s="120">
        <f t="shared" si="9"/>
        <v>26830.237500000003</v>
      </c>
      <c r="U58" s="120">
        <f t="shared" si="10"/>
        <v>1073209.5</v>
      </c>
      <c r="V58" s="120">
        <f t="shared" si="11"/>
        <v>751246.64999999991</v>
      </c>
      <c r="W58" s="120">
        <f t="shared" si="12"/>
        <v>321962.85000000003</v>
      </c>
    </row>
    <row r="59" spans="1:23" x14ac:dyDescent="0.25">
      <c r="A59" s="55" t="s">
        <v>286</v>
      </c>
      <c r="B59" s="56" t="s">
        <v>473</v>
      </c>
      <c r="C59" s="37" t="s">
        <v>486</v>
      </c>
      <c r="D59" s="37">
        <v>4</v>
      </c>
      <c r="E59" s="56" t="s">
        <v>513</v>
      </c>
      <c r="F59" s="38">
        <v>18558252.416666668</v>
      </c>
      <c r="G59" s="38"/>
      <c r="H59" s="38">
        <f>SUMIF(Sep!A:A,'Sheet 1'!A59,Sep!N:N)</f>
        <v>0</v>
      </c>
      <c r="I59" s="120">
        <f t="shared" si="2"/>
        <v>0</v>
      </c>
      <c r="J59" s="120">
        <f t="shared" si="3"/>
        <v>96000</v>
      </c>
      <c r="K59" s="38">
        <f>SUMIF(Sep!A:A,'Sheet 1'!A59,Sep!I:I)</f>
        <v>3</v>
      </c>
      <c r="L59" s="120">
        <f t="shared" si="4"/>
        <v>1800</v>
      </c>
      <c r="M59" s="122">
        <f>+SUMIF(Sep!A:A,'Sheet 1'!A59,Sep!E:E)</f>
        <v>254</v>
      </c>
      <c r="N59" s="127">
        <f t="shared" si="5"/>
        <v>304800</v>
      </c>
      <c r="O59" s="120">
        <f t="shared" si="6"/>
        <v>402600</v>
      </c>
      <c r="P59" s="120">
        <f t="shared" si="1"/>
        <v>278373.78625</v>
      </c>
      <c r="Q59" s="120">
        <f t="shared" si="7"/>
        <v>278373.78625</v>
      </c>
      <c r="R59" s="57">
        <v>0.7</v>
      </c>
      <c r="S59" s="120">
        <f t="shared" si="8"/>
        <v>194861.650375</v>
      </c>
      <c r="T59" s="120">
        <f t="shared" si="9"/>
        <v>83512.135875000007</v>
      </c>
      <c r="U59" s="120">
        <f t="shared" si="10"/>
        <v>3340485.4350000001</v>
      </c>
      <c r="V59" s="120">
        <f t="shared" si="11"/>
        <v>2338339.8045000001</v>
      </c>
      <c r="W59" s="120">
        <f t="shared" si="12"/>
        <v>1002145.6305000001</v>
      </c>
    </row>
    <row r="60" spans="1:23" x14ac:dyDescent="0.25">
      <c r="A60" s="55" t="s">
        <v>288</v>
      </c>
      <c r="B60" s="56" t="s">
        <v>469</v>
      </c>
      <c r="C60" s="37" t="s">
        <v>483</v>
      </c>
      <c r="D60" s="37">
        <v>5</v>
      </c>
      <c r="E60" s="56" t="s">
        <v>502</v>
      </c>
      <c r="F60" s="38">
        <v>1158333.3333333333</v>
      </c>
      <c r="G60" s="38"/>
      <c r="H60" s="38">
        <f>SUMIF(Sep!A:A,'Sheet 1'!A60,Sep!N:N)</f>
        <v>0</v>
      </c>
      <c r="I60" s="120">
        <f t="shared" si="2"/>
        <v>0</v>
      </c>
      <c r="J60" s="120">
        <f t="shared" si="3"/>
        <v>60000</v>
      </c>
      <c r="K60" s="38">
        <f>SUMIF(Sep!A:A,'Sheet 1'!A60,Sep!I:I)</f>
        <v>5</v>
      </c>
      <c r="L60" s="120">
        <f t="shared" si="4"/>
        <v>3000</v>
      </c>
      <c r="M60" s="122">
        <f>+SUMIF(Sep!A:A,'Sheet 1'!A60,Sep!E:E)</f>
        <v>0</v>
      </c>
      <c r="N60" s="127">
        <f t="shared" si="5"/>
        <v>0</v>
      </c>
      <c r="O60" s="120">
        <f t="shared" si="6"/>
        <v>63000</v>
      </c>
      <c r="P60" s="120">
        <f t="shared" si="1"/>
        <v>17375</v>
      </c>
      <c r="Q60" s="120">
        <f t="shared" si="7"/>
        <v>17375</v>
      </c>
      <c r="R60" s="57">
        <v>0.7</v>
      </c>
      <c r="S60" s="120">
        <f t="shared" si="8"/>
        <v>12162.5</v>
      </c>
      <c r="T60" s="120">
        <f t="shared" si="9"/>
        <v>5212.5</v>
      </c>
      <c r="U60" s="120">
        <f t="shared" si="10"/>
        <v>208500</v>
      </c>
      <c r="V60" s="120">
        <f t="shared" si="11"/>
        <v>145950</v>
      </c>
      <c r="W60" s="120">
        <f t="shared" si="12"/>
        <v>62550</v>
      </c>
    </row>
    <row r="61" spans="1:23" x14ac:dyDescent="0.25">
      <c r="A61" s="55" t="s">
        <v>2</v>
      </c>
      <c r="B61" s="56" t="s">
        <v>469</v>
      </c>
      <c r="C61" s="37" t="s">
        <v>485</v>
      </c>
      <c r="D61" s="37">
        <v>5</v>
      </c>
      <c r="E61" s="56" t="s">
        <v>502</v>
      </c>
      <c r="F61" s="38">
        <v>32887999.083333332</v>
      </c>
      <c r="G61" s="38">
        <v>18972</v>
      </c>
      <c r="H61" s="38">
        <f>SUMIF(Sep!A:A,'Sheet 1'!A61,Sep!N:N)</f>
        <v>18981</v>
      </c>
      <c r="I61" s="120">
        <f t="shared" si="2"/>
        <v>75000</v>
      </c>
      <c r="J61" s="120">
        <f t="shared" si="3"/>
        <v>156000</v>
      </c>
      <c r="K61" s="38">
        <f>SUMIF(Sep!A:A,'Sheet 1'!A61,Sep!I:I)</f>
        <v>16</v>
      </c>
      <c r="L61" s="120">
        <f t="shared" si="4"/>
        <v>9600</v>
      </c>
      <c r="M61" s="122">
        <f>+SUMIF(Sep!A:A,'Sheet 1'!A61,Sep!E:E)</f>
        <v>177</v>
      </c>
      <c r="N61" s="127">
        <f t="shared" si="5"/>
        <v>212400</v>
      </c>
      <c r="O61" s="120">
        <f t="shared" si="6"/>
        <v>453000</v>
      </c>
      <c r="P61" s="120">
        <f t="shared" si="1"/>
        <v>493319.98624999996</v>
      </c>
      <c r="Q61" s="120">
        <f t="shared" si="7"/>
        <v>453000</v>
      </c>
      <c r="R61" s="57">
        <v>0.7</v>
      </c>
      <c r="S61" s="120">
        <f t="shared" si="8"/>
        <v>317100</v>
      </c>
      <c r="T61" s="120">
        <f t="shared" si="9"/>
        <v>135900</v>
      </c>
      <c r="U61" s="120">
        <f t="shared" si="10"/>
        <v>5436000</v>
      </c>
      <c r="V61" s="120">
        <f t="shared" si="11"/>
        <v>3805200</v>
      </c>
      <c r="W61" s="120">
        <f t="shared" si="12"/>
        <v>1630800</v>
      </c>
    </row>
    <row r="62" spans="1:23" x14ac:dyDescent="0.25">
      <c r="A62" s="55" t="s">
        <v>3</v>
      </c>
      <c r="B62" s="56" t="s">
        <v>469</v>
      </c>
      <c r="C62" s="37" t="s">
        <v>485</v>
      </c>
      <c r="D62" s="37">
        <v>5</v>
      </c>
      <c r="E62" s="56" t="s">
        <v>502</v>
      </c>
      <c r="F62" s="38">
        <v>19700039.916666668</v>
      </c>
      <c r="G62" s="38">
        <v>8635</v>
      </c>
      <c r="H62" s="38">
        <f>SUMIF(Sep!A:A,'Sheet 1'!A62,Sep!N:N)</f>
        <v>8650</v>
      </c>
      <c r="I62" s="120">
        <f t="shared" si="2"/>
        <v>15000</v>
      </c>
      <c r="J62" s="120">
        <f t="shared" si="3"/>
        <v>156000</v>
      </c>
      <c r="K62" s="38">
        <f>SUMIF(Sep!A:A,'Sheet 1'!A62,Sep!I:I)</f>
        <v>15</v>
      </c>
      <c r="L62" s="120">
        <f t="shared" si="4"/>
        <v>9000</v>
      </c>
      <c r="M62" s="122">
        <f>+SUMIF(Sep!A:A,'Sheet 1'!A62,Sep!E:E)</f>
        <v>82</v>
      </c>
      <c r="N62" s="127">
        <f t="shared" si="5"/>
        <v>98400</v>
      </c>
      <c r="O62" s="120">
        <f t="shared" si="6"/>
        <v>278400</v>
      </c>
      <c r="P62" s="120">
        <f t="shared" si="1"/>
        <v>295500.59875</v>
      </c>
      <c r="Q62" s="120">
        <f t="shared" si="7"/>
        <v>278400</v>
      </c>
      <c r="R62" s="57">
        <v>0.7</v>
      </c>
      <c r="S62" s="120">
        <f t="shared" si="8"/>
        <v>194880</v>
      </c>
      <c r="T62" s="120">
        <f t="shared" si="9"/>
        <v>83520</v>
      </c>
      <c r="U62" s="120">
        <f t="shared" si="10"/>
        <v>3340800</v>
      </c>
      <c r="V62" s="120">
        <f t="shared" si="11"/>
        <v>2338560</v>
      </c>
      <c r="W62" s="120">
        <f t="shared" si="12"/>
        <v>1002240</v>
      </c>
    </row>
    <row r="63" spans="1:23" x14ac:dyDescent="0.25">
      <c r="A63" s="55" t="s">
        <v>6</v>
      </c>
      <c r="B63" s="56" t="s">
        <v>469</v>
      </c>
      <c r="C63" s="37" t="s">
        <v>485</v>
      </c>
      <c r="D63" s="37">
        <v>5</v>
      </c>
      <c r="E63" s="56" t="s">
        <v>502</v>
      </c>
      <c r="F63" s="38">
        <v>3082298.4166666665</v>
      </c>
      <c r="G63" s="38">
        <v>3861</v>
      </c>
      <c r="H63" s="38">
        <f>SUMIF(Sep!A:A,'Sheet 1'!A63,Sep!N:N)</f>
        <v>3863</v>
      </c>
      <c r="I63" s="120">
        <f t="shared" si="2"/>
        <v>15000</v>
      </c>
      <c r="J63" s="120">
        <f t="shared" si="3"/>
        <v>156000</v>
      </c>
      <c r="K63" s="38">
        <f>SUMIF(Sep!A:A,'Sheet 1'!A63,Sep!I:I)</f>
        <v>3</v>
      </c>
      <c r="L63" s="120">
        <f t="shared" si="4"/>
        <v>1800</v>
      </c>
      <c r="M63" s="122">
        <f>+SUMIF(Sep!A:A,'Sheet 1'!A63,Sep!E:E)</f>
        <v>5</v>
      </c>
      <c r="N63" s="127">
        <f t="shared" si="5"/>
        <v>6000</v>
      </c>
      <c r="O63" s="120">
        <f t="shared" si="6"/>
        <v>178800</v>
      </c>
      <c r="P63" s="120">
        <f t="shared" si="1"/>
        <v>46234.476249999992</v>
      </c>
      <c r="Q63" s="120">
        <f t="shared" si="7"/>
        <v>46234.476249999992</v>
      </c>
      <c r="R63" s="57">
        <v>0.7</v>
      </c>
      <c r="S63" s="120">
        <f t="shared" si="8"/>
        <v>32364.133374999994</v>
      </c>
      <c r="T63" s="120">
        <f t="shared" si="9"/>
        <v>13870.342874999998</v>
      </c>
      <c r="U63" s="120">
        <f t="shared" si="10"/>
        <v>554813.71499999985</v>
      </c>
      <c r="V63" s="120">
        <f t="shared" si="11"/>
        <v>388369.60049999994</v>
      </c>
      <c r="W63" s="120">
        <f t="shared" si="12"/>
        <v>166444.11449999997</v>
      </c>
    </row>
    <row r="64" spans="1:23" x14ac:dyDescent="0.25">
      <c r="A64" s="55" t="s">
        <v>7</v>
      </c>
      <c r="B64" s="56" t="s">
        <v>469</v>
      </c>
      <c r="C64" s="37" t="s">
        <v>485</v>
      </c>
      <c r="D64" s="37">
        <v>5</v>
      </c>
      <c r="E64" s="56" t="s">
        <v>502</v>
      </c>
      <c r="F64" s="38">
        <v>2488650</v>
      </c>
      <c r="G64" s="38"/>
      <c r="H64" s="38">
        <f>SUMIF(Sep!A:A,'Sheet 1'!A64,Sep!N:N)</f>
        <v>0</v>
      </c>
      <c r="I64" s="120">
        <f t="shared" si="2"/>
        <v>0</v>
      </c>
      <c r="J64" s="120">
        <f t="shared" si="3"/>
        <v>156000</v>
      </c>
      <c r="K64" s="38">
        <f>SUMIF(Sep!A:A,'Sheet 1'!A64,Sep!I:I)</f>
        <v>4</v>
      </c>
      <c r="L64" s="120">
        <f t="shared" si="4"/>
        <v>2400</v>
      </c>
      <c r="M64" s="122">
        <f>+SUMIF(Sep!A:A,'Sheet 1'!A64,Sep!E:E)</f>
        <v>8</v>
      </c>
      <c r="N64" s="127">
        <f t="shared" si="5"/>
        <v>9600</v>
      </c>
      <c r="O64" s="120">
        <f t="shared" si="6"/>
        <v>168000</v>
      </c>
      <c r="P64" s="120">
        <f t="shared" si="1"/>
        <v>37329.75</v>
      </c>
      <c r="Q64" s="120">
        <f t="shared" si="7"/>
        <v>37329.75</v>
      </c>
      <c r="R64" s="57">
        <v>0.7</v>
      </c>
      <c r="S64" s="120">
        <f t="shared" si="8"/>
        <v>26130.824999999997</v>
      </c>
      <c r="T64" s="120">
        <f t="shared" si="9"/>
        <v>11198.925000000003</v>
      </c>
      <c r="U64" s="120">
        <f t="shared" si="10"/>
        <v>447957</v>
      </c>
      <c r="V64" s="120">
        <f t="shared" si="11"/>
        <v>313569.89999999997</v>
      </c>
      <c r="W64" s="120">
        <f t="shared" si="12"/>
        <v>134387.10000000003</v>
      </c>
    </row>
    <row r="65" spans="1:23" x14ac:dyDescent="0.25">
      <c r="A65" s="55" t="s">
        <v>9</v>
      </c>
      <c r="B65" s="56" t="s">
        <v>469</v>
      </c>
      <c r="C65" s="37" t="s">
        <v>485</v>
      </c>
      <c r="D65" s="37">
        <v>5</v>
      </c>
      <c r="E65" s="56" t="s">
        <v>502</v>
      </c>
      <c r="F65" s="38">
        <v>2012014.6666666667</v>
      </c>
      <c r="G65" s="38">
        <v>3170</v>
      </c>
      <c r="H65" s="38">
        <f>SUMIF(Sep!A:A,'Sheet 1'!A65,Sep!N:N)</f>
        <v>3170</v>
      </c>
      <c r="I65" s="120">
        <f t="shared" si="2"/>
        <v>12680</v>
      </c>
      <c r="J65" s="120">
        <f t="shared" si="3"/>
        <v>156000</v>
      </c>
      <c r="K65" s="38">
        <f>SUMIF(Sep!A:A,'Sheet 1'!A65,Sep!I:I)</f>
        <v>5</v>
      </c>
      <c r="L65" s="120">
        <f t="shared" si="4"/>
        <v>3000</v>
      </c>
      <c r="M65" s="122">
        <f>+SUMIF(Sep!A:A,'Sheet 1'!A65,Sep!E:E)</f>
        <v>5</v>
      </c>
      <c r="N65" s="127">
        <f t="shared" si="5"/>
        <v>6000</v>
      </c>
      <c r="O65" s="120">
        <f t="shared" si="6"/>
        <v>177680</v>
      </c>
      <c r="P65" s="120">
        <f t="shared" si="1"/>
        <v>30180.22</v>
      </c>
      <c r="Q65" s="120">
        <f t="shared" si="7"/>
        <v>30180.22</v>
      </c>
      <c r="R65" s="57">
        <v>0.7</v>
      </c>
      <c r="S65" s="120">
        <f t="shared" si="8"/>
        <v>21126.153999999999</v>
      </c>
      <c r="T65" s="120">
        <f t="shared" si="9"/>
        <v>9054.0660000000025</v>
      </c>
      <c r="U65" s="120">
        <f t="shared" si="10"/>
        <v>362162.64</v>
      </c>
      <c r="V65" s="120">
        <f t="shared" si="11"/>
        <v>253513.848</v>
      </c>
      <c r="W65" s="120">
        <f>T65*12</f>
        <v>108648.79200000003</v>
      </c>
    </row>
    <row r="66" spans="1:23" x14ac:dyDescent="0.25">
      <c r="A66" s="55" t="s">
        <v>11</v>
      </c>
      <c r="B66" s="56" t="s">
        <v>469</v>
      </c>
      <c r="C66" s="37" t="s">
        <v>485</v>
      </c>
      <c r="D66" s="37">
        <v>5</v>
      </c>
      <c r="E66" s="56" t="s">
        <v>502</v>
      </c>
      <c r="F66" s="38">
        <v>25461690.333333332</v>
      </c>
      <c r="G66" s="38">
        <v>11539</v>
      </c>
      <c r="H66" s="38">
        <f>SUMIF(Sep!A:A,'Sheet 1'!A66,Sep!N:N)</f>
        <v>11539</v>
      </c>
      <c r="I66" s="120">
        <f t="shared" si="2"/>
        <v>46156</v>
      </c>
      <c r="J66" s="120">
        <f t="shared" si="3"/>
        <v>156000</v>
      </c>
      <c r="K66" s="38">
        <f>SUMIF(Sep!A:A,'Sheet 1'!A66,Sep!I:I)</f>
        <v>10</v>
      </c>
      <c r="L66" s="120">
        <f t="shared" si="4"/>
        <v>6000</v>
      </c>
      <c r="M66" s="122">
        <f>+SUMIF(Sep!A:A,'Sheet 1'!A66,Sep!E:E)</f>
        <v>89</v>
      </c>
      <c r="N66" s="127">
        <f t="shared" si="5"/>
        <v>106800</v>
      </c>
      <c r="O66" s="120">
        <f t="shared" si="6"/>
        <v>314956</v>
      </c>
      <c r="P66" s="120">
        <f t="shared" si="1"/>
        <v>381925.35499999998</v>
      </c>
      <c r="Q66" s="120">
        <f t="shared" si="7"/>
        <v>314956</v>
      </c>
      <c r="R66" s="57">
        <v>0.7</v>
      </c>
      <c r="S66" s="120">
        <f t="shared" si="8"/>
        <v>220469.19999999998</v>
      </c>
      <c r="T66" s="120">
        <f t="shared" si="9"/>
        <v>94486.800000000017</v>
      </c>
      <c r="U66" s="120">
        <f t="shared" si="10"/>
        <v>3779472</v>
      </c>
      <c r="V66" s="120">
        <f t="shared" si="11"/>
        <v>2645630.4</v>
      </c>
      <c r="W66" s="120">
        <f t="shared" si="12"/>
        <v>1133841.6000000001</v>
      </c>
    </row>
    <row r="67" spans="1:23" x14ac:dyDescent="0.25">
      <c r="A67" s="55" t="s">
        <v>13</v>
      </c>
      <c r="B67" s="56" t="s">
        <v>469</v>
      </c>
      <c r="C67" s="37" t="s">
        <v>485</v>
      </c>
      <c r="D67" s="37">
        <v>5</v>
      </c>
      <c r="E67" s="56" t="s">
        <v>502</v>
      </c>
      <c r="F67" s="38">
        <v>14418426.75</v>
      </c>
      <c r="G67" s="38">
        <v>8976</v>
      </c>
      <c r="H67" s="38">
        <f>SUMIF(Sep!A:A,'Sheet 1'!A67,Sep!N:N)</f>
        <v>8976</v>
      </c>
      <c r="I67" s="120">
        <f t="shared" si="2"/>
        <v>15000</v>
      </c>
      <c r="J67" s="120">
        <f t="shared" si="3"/>
        <v>156000</v>
      </c>
      <c r="K67" s="38">
        <f>SUMIF(Sep!A:A,'Sheet 1'!A67,Sep!I:I)</f>
        <v>7</v>
      </c>
      <c r="L67" s="120">
        <f t="shared" si="4"/>
        <v>4200</v>
      </c>
      <c r="M67" s="122">
        <f>+SUMIF(Sep!A:A,'Sheet 1'!A67,Sep!E:E)</f>
        <v>15</v>
      </c>
      <c r="N67" s="127">
        <f t="shared" si="5"/>
        <v>18000</v>
      </c>
      <c r="O67" s="120">
        <f t="shared" si="6"/>
        <v>193200</v>
      </c>
      <c r="P67" s="120">
        <f t="shared" si="1"/>
        <v>216276.40125</v>
      </c>
      <c r="Q67" s="120">
        <f t="shared" si="7"/>
        <v>193200</v>
      </c>
      <c r="R67" s="57">
        <v>0.7</v>
      </c>
      <c r="S67" s="120">
        <f t="shared" si="8"/>
        <v>135240</v>
      </c>
      <c r="T67" s="120">
        <f t="shared" si="9"/>
        <v>57960</v>
      </c>
      <c r="U67" s="120">
        <f t="shared" si="10"/>
        <v>2318400</v>
      </c>
      <c r="V67" s="120">
        <f t="shared" si="11"/>
        <v>1622880</v>
      </c>
      <c r="W67" s="120">
        <f t="shared" si="12"/>
        <v>695520</v>
      </c>
    </row>
    <row r="68" spans="1:23" x14ac:dyDescent="0.25">
      <c r="A68" s="55" t="s">
        <v>27</v>
      </c>
      <c r="B68" s="56" t="s">
        <v>470</v>
      </c>
      <c r="C68" s="37" t="s">
        <v>485</v>
      </c>
      <c r="D68" s="37">
        <v>5</v>
      </c>
      <c r="E68" s="56" t="s">
        <v>502</v>
      </c>
      <c r="F68" s="38">
        <v>13184613.916666666</v>
      </c>
      <c r="G68" s="38">
        <v>3393</v>
      </c>
      <c r="H68" s="38">
        <f>SUMIF(Sep!A:A,'Sheet 1'!A68,Sep!N:N)</f>
        <v>3392</v>
      </c>
      <c r="I68" s="120">
        <f t="shared" si="2"/>
        <v>13568</v>
      </c>
      <c r="J68" s="120">
        <f t="shared" si="3"/>
        <v>156000</v>
      </c>
      <c r="K68" s="38">
        <f>SUMIF(Sep!A:A,'Sheet 1'!A68,Sep!I:I)</f>
        <v>8</v>
      </c>
      <c r="L68" s="120">
        <f t="shared" si="4"/>
        <v>4800</v>
      </c>
      <c r="M68" s="122">
        <f>+SUMIF(Sep!A:A,'Sheet 1'!A68,Sep!E:E)</f>
        <v>82</v>
      </c>
      <c r="N68" s="127">
        <f t="shared" si="5"/>
        <v>98400</v>
      </c>
      <c r="O68" s="120">
        <f t="shared" si="6"/>
        <v>272768</v>
      </c>
      <c r="P68" s="120">
        <f t="shared" ref="P68:P131" si="13">+F68*1.5%</f>
        <v>197769.20874999999</v>
      </c>
      <c r="Q68" s="120">
        <f t="shared" si="7"/>
        <v>197769.20874999999</v>
      </c>
      <c r="R68" s="57">
        <v>0.7</v>
      </c>
      <c r="S68" s="120">
        <f t="shared" si="8"/>
        <v>138438.44612499999</v>
      </c>
      <c r="T68" s="120">
        <f t="shared" si="9"/>
        <v>59330.762625000003</v>
      </c>
      <c r="U68" s="120">
        <f t="shared" si="10"/>
        <v>2373230.5049999999</v>
      </c>
      <c r="V68" s="120">
        <f t="shared" si="11"/>
        <v>1661261.3534999997</v>
      </c>
      <c r="W68" s="120">
        <f t="shared" si="12"/>
        <v>711969.15150000004</v>
      </c>
    </row>
    <row r="69" spans="1:23" x14ac:dyDescent="0.25">
      <c r="A69" s="55" t="s">
        <v>35</v>
      </c>
      <c r="B69" s="56" t="s">
        <v>470</v>
      </c>
      <c r="C69" s="37" t="s">
        <v>485</v>
      </c>
      <c r="D69" s="37">
        <v>5</v>
      </c>
      <c r="E69" s="56" t="s">
        <v>502</v>
      </c>
      <c r="F69" s="38">
        <v>26250958.25</v>
      </c>
      <c r="G69" s="38">
        <v>13702</v>
      </c>
      <c r="H69" s="38">
        <f>SUMIF(Sep!A:A,'Sheet 1'!A69,Sep!N:N)</f>
        <v>13701</v>
      </c>
      <c r="I69" s="120">
        <f t="shared" ref="I69:I132" si="14">IF(H69&gt;0,(IF(H69&lt;=10000,MIN(15000,H69*4),MIN(H69*4,75000))),0)</f>
        <v>54804</v>
      </c>
      <c r="J69" s="120">
        <f t="shared" ref="J69:J132" si="15">IF(C69="Հիվանդանոց",80000,IF(C69="Բժշկական կենտրոն",IF(M69&gt;2000,150000,130000),IF(C69="Շտապ բուժօգնություն",50000,IF(C69="ատամնաբուժարան",IF(M69&lt;=200,7000,IF(AND(M69&gt;200,M69&lt;=500),15000,2000)),IF(C69="առողջարան",50000)))))*1.2</f>
        <v>156000</v>
      </c>
      <c r="K69" s="38">
        <f>SUMIF(Sep!A:A,'Sheet 1'!A69,Sep!I:I)</f>
        <v>16</v>
      </c>
      <c r="L69" s="120">
        <f t="shared" ref="L69:L132" si="16">IF(AND(C69&lt;&gt;"Ամբուլատորիա",C69&lt;&gt;"Պոլիկլինիկա"),500*K69*1.2,0)</f>
        <v>9600</v>
      </c>
      <c r="M69" s="122">
        <f>+SUMIF(Sep!A:A,'Sheet 1'!A69,Sep!E:E)</f>
        <v>138</v>
      </c>
      <c r="N69" s="127">
        <f t="shared" ref="N69:N132" si="17">M69*1000*1.2</f>
        <v>165600</v>
      </c>
      <c r="O69" s="120">
        <f t="shared" ref="O69:O132" si="18">I69+J69+L69+N69</f>
        <v>386004</v>
      </c>
      <c r="P69" s="120">
        <f t="shared" si="13"/>
        <v>393764.37374999997</v>
      </c>
      <c r="Q69" s="120">
        <f t="shared" ref="Q69:Q132" si="19">MIN(O69,P69)</f>
        <v>386004</v>
      </c>
      <c r="R69" s="57">
        <v>0.7</v>
      </c>
      <c r="S69" s="120">
        <f t="shared" ref="S69:S132" si="20">Q69*R69</f>
        <v>270202.8</v>
      </c>
      <c r="T69" s="120">
        <f t="shared" ref="T69:T132" si="21">Q69-S69</f>
        <v>115801.20000000001</v>
      </c>
      <c r="U69" s="120">
        <f t="shared" ref="U69:U132" si="22">+Q69*12</f>
        <v>4632048</v>
      </c>
      <c r="V69" s="120">
        <f t="shared" ref="V69:V132" si="23">S69*12</f>
        <v>3242433.5999999996</v>
      </c>
      <c r="W69" s="120">
        <f t="shared" ref="W69:W132" si="24">T69*12</f>
        <v>1389614.4000000001</v>
      </c>
    </row>
    <row r="70" spans="1:23" x14ac:dyDescent="0.25">
      <c r="A70" s="55" t="s">
        <v>39</v>
      </c>
      <c r="B70" s="56" t="s">
        <v>470</v>
      </c>
      <c r="C70" s="37" t="s">
        <v>485</v>
      </c>
      <c r="D70" s="37">
        <v>5</v>
      </c>
      <c r="E70" s="56" t="s">
        <v>502</v>
      </c>
      <c r="F70" s="38">
        <v>56435845</v>
      </c>
      <c r="G70" s="38">
        <v>26114</v>
      </c>
      <c r="H70" s="38">
        <f>SUMIF(Sep!A:A,'Sheet 1'!A70,Sep!N:N)</f>
        <v>26130</v>
      </c>
      <c r="I70" s="120">
        <f t="shared" si="14"/>
        <v>75000</v>
      </c>
      <c r="J70" s="120">
        <f t="shared" si="15"/>
        <v>156000</v>
      </c>
      <c r="K70" s="38">
        <f>SUMIF(Sep!A:A,'Sheet 1'!A70,Sep!I:I)</f>
        <v>15</v>
      </c>
      <c r="L70" s="120">
        <f t="shared" si="16"/>
        <v>9000</v>
      </c>
      <c r="M70" s="122">
        <f>+SUMIF(Sep!A:A,'Sheet 1'!A70,Sep!E:E)</f>
        <v>301</v>
      </c>
      <c r="N70" s="127">
        <f t="shared" si="17"/>
        <v>361200</v>
      </c>
      <c r="O70" s="120">
        <f t="shared" si="18"/>
        <v>601200</v>
      </c>
      <c r="P70" s="120">
        <f t="shared" si="13"/>
        <v>846537.67499999993</v>
      </c>
      <c r="Q70" s="120">
        <f t="shared" si="19"/>
        <v>601200</v>
      </c>
      <c r="R70" s="57">
        <v>0.7</v>
      </c>
      <c r="S70" s="120">
        <f t="shared" si="20"/>
        <v>420840</v>
      </c>
      <c r="T70" s="120">
        <f t="shared" si="21"/>
        <v>180360</v>
      </c>
      <c r="U70" s="120">
        <f t="shared" si="22"/>
        <v>7214400</v>
      </c>
      <c r="V70" s="120">
        <f t="shared" si="23"/>
        <v>5050080</v>
      </c>
      <c r="W70" s="120">
        <f t="shared" si="24"/>
        <v>2164320</v>
      </c>
    </row>
    <row r="71" spans="1:23" x14ac:dyDescent="0.25">
      <c r="A71" s="55" t="s">
        <v>55</v>
      </c>
      <c r="B71" s="56" t="s">
        <v>470</v>
      </c>
      <c r="C71" s="37" t="s">
        <v>485</v>
      </c>
      <c r="D71" s="37">
        <v>5</v>
      </c>
      <c r="E71" s="56" t="s">
        <v>502</v>
      </c>
      <c r="F71" s="38">
        <v>44777666.25</v>
      </c>
      <c r="G71" s="38">
        <v>17796</v>
      </c>
      <c r="H71" s="38">
        <f>SUMIF(Sep!A:A,'Sheet 1'!A71,Sep!N:N)</f>
        <v>17802</v>
      </c>
      <c r="I71" s="120">
        <f t="shared" si="14"/>
        <v>71208</v>
      </c>
      <c r="J71" s="120">
        <f t="shared" si="15"/>
        <v>156000</v>
      </c>
      <c r="K71" s="38">
        <f>SUMIF(Sep!A:A,'Sheet 1'!A71,Sep!I:I)</f>
        <v>9</v>
      </c>
      <c r="L71" s="120">
        <f t="shared" si="16"/>
        <v>5400</v>
      </c>
      <c r="M71" s="122">
        <f>+SUMIF(Sep!A:A,'Sheet 1'!A71,Sep!E:E)</f>
        <v>257</v>
      </c>
      <c r="N71" s="127">
        <f t="shared" si="17"/>
        <v>308400</v>
      </c>
      <c r="O71" s="120">
        <f t="shared" si="18"/>
        <v>541008</v>
      </c>
      <c r="P71" s="120">
        <f t="shared" si="13"/>
        <v>671664.99375000002</v>
      </c>
      <c r="Q71" s="120">
        <f t="shared" si="19"/>
        <v>541008</v>
      </c>
      <c r="R71" s="57">
        <v>0.7</v>
      </c>
      <c r="S71" s="120">
        <f t="shared" si="20"/>
        <v>378705.6</v>
      </c>
      <c r="T71" s="120">
        <f t="shared" si="21"/>
        <v>162302.40000000002</v>
      </c>
      <c r="U71" s="120">
        <f t="shared" si="22"/>
        <v>6492096</v>
      </c>
      <c r="V71" s="120">
        <f t="shared" si="23"/>
        <v>4544467.1999999993</v>
      </c>
      <c r="W71" s="120">
        <f t="shared" si="24"/>
        <v>1947628.8000000003</v>
      </c>
    </row>
    <row r="72" spans="1:23" x14ac:dyDescent="0.25">
      <c r="A72" s="55" t="s">
        <v>78</v>
      </c>
      <c r="B72" s="56" t="s">
        <v>470</v>
      </c>
      <c r="C72" s="37" t="s">
        <v>485</v>
      </c>
      <c r="D72" s="37">
        <v>5</v>
      </c>
      <c r="E72" s="56" t="s">
        <v>502</v>
      </c>
      <c r="F72" s="38">
        <v>27928830.5</v>
      </c>
      <c r="G72" s="38">
        <v>20138</v>
      </c>
      <c r="H72" s="38">
        <f>SUMIF(Sep!A:A,'Sheet 1'!A72,Sep!N:N)</f>
        <v>20145</v>
      </c>
      <c r="I72" s="120">
        <f t="shared" si="14"/>
        <v>75000</v>
      </c>
      <c r="J72" s="120">
        <f t="shared" si="15"/>
        <v>156000</v>
      </c>
      <c r="K72" s="38">
        <f>SUMIF(Sep!A:A,'Sheet 1'!A72,Sep!I:I)</f>
        <v>6</v>
      </c>
      <c r="L72" s="120">
        <f t="shared" si="16"/>
        <v>3600</v>
      </c>
      <c r="M72" s="122">
        <f>+SUMIF(Sep!A:A,'Sheet 1'!A72,Sep!E:E)</f>
        <v>136</v>
      </c>
      <c r="N72" s="127">
        <f t="shared" si="17"/>
        <v>163200</v>
      </c>
      <c r="O72" s="120">
        <f t="shared" si="18"/>
        <v>397800</v>
      </c>
      <c r="P72" s="120">
        <f t="shared" si="13"/>
        <v>418932.45749999996</v>
      </c>
      <c r="Q72" s="120">
        <f t="shared" si="19"/>
        <v>397800</v>
      </c>
      <c r="R72" s="57">
        <v>0.7</v>
      </c>
      <c r="S72" s="120">
        <f t="shared" si="20"/>
        <v>278460</v>
      </c>
      <c r="T72" s="120">
        <f t="shared" si="21"/>
        <v>119340</v>
      </c>
      <c r="U72" s="120">
        <f t="shared" si="22"/>
        <v>4773600</v>
      </c>
      <c r="V72" s="120">
        <f t="shared" si="23"/>
        <v>3341520</v>
      </c>
      <c r="W72" s="120">
        <f t="shared" si="24"/>
        <v>1432080</v>
      </c>
    </row>
    <row r="73" spans="1:23" x14ac:dyDescent="0.25">
      <c r="A73" s="55" t="s">
        <v>79</v>
      </c>
      <c r="B73" s="56" t="s">
        <v>470</v>
      </c>
      <c r="C73" s="37" t="s">
        <v>486</v>
      </c>
      <c r="D73" s="37">
        <v>5</v>
      </c>
      <c r="E73" s="56" t="s">
        <v>502</v>
      </c>
      <c r="F73" s="38">
        <v>15620797.833333334</v>
      </c>
      <c r="G73" s="38"/>
      <c r="H73" s="38">
        <f>SUMIF(Sep!A:A,'Sheet 1'!A73,Sep!N:N)</f>
        <v>0</v>
      </c>
      <c r="I73" s="120">
        <f t="shared" si="14"/>
        <v>0</v>
      </c>
      <c r="J73" s="120">
        <f t="shared" si="15"/>
        <v>96000</v>
      </c>
      <c r="K73" s="38">
        <f>SUMIF(Sep!A:A,'Sheet 1'!A73,Sep!I:I)</f>
        <v>5</v>
      </c>
      <c r="L73" s="120">
        <f t="shared" si="16"/>
        <v>3000</v>
      </c>
      <c r="M73" s="122">
        <f>+SUMIF(Sep!A:A,'Sheet 1'!A73,Sep!E:E)</f>
        <v>133</v>
      </c>
      <c r="N73" s="127">
        <f t="shared" si="17"/>
        <v>159600</v>
      </c>
      <c r="O73" s="120">
        <f t="shared" si="18"/>
        <v>258600</v>
      </c>
      <c r="P73" s="120">
        <f t="shared" si="13"/>
        <v>234311.9675</v>
      </c>
      <c r="Q73" s="120">
        <f t="shared" si="19"/>
        <v>234311.9675</v>
      </c>
      <c r="R73" s="57">
        <v>0.7</v>
      </c>
      <c r="S73" s="120">
        <f t="shared" si="20"/>
        <v>164018.37724999999</v>
      </c>
      <c r="T73" s="120">
        <f t="shared" si="21"/>
        <v>70293.590250000008</v>
      </c>
      <c r="U73" s="120">
        <f t="shared" si="22"/>
        <v>2811743.61</v>
      </c>
      <c r="V73" s="120">
        <f t="shared" si="23"/>
        <v>1968220.5269999998</v>
      </c>
      <c r="W73" s="120">
        <f t="shared" si="24"/>
        <v>843523.0830000001</v>
      </c>
    </row>
    <row r="74" spans="1:23" x14ac:dyDescent="0.25">
      <c r="A74" s="55" t="s">
        <v>107</v>
      </c>
      <c r="B74" s="56" t="s">
        <v>471</v>
      </c>
      <c r="C74" s="37" t="s">
        <v>485</v>
      </c>
      <c r="D74" s="37">
        <v>5</v>
      </c>
      <c r="E74" s="56" t="s">
        <v>502</v>
      </c>
      <c r="F74" s="38">
        <v>70379765</v>
      </c>
      <c r="G74" s="38">
        <v>32801</v>
      </c>
      <c r="H74" s="38">
        <f>SUMIF(Sep!A:A,'Sheet 1'!A74,Sep!N:N)</f>
        <v>33523</v>
      </c>
      <c r="I74" s="120">
        <f t="shared" si="14"/>
        <v>75000</v>
      </c>
      <c r="J74" s="120">
        <f t="shared" si="15"/>
        <v>156000</v>
      </c>
      <c r="K74" s="38">
        <f>SUMIF(Sep!A:A,'Sheet 1'!A74,Sep!I:I)</f>
        <v>8</v>
      </c>
      <c r="L74" s="120">
        <f t="shared" si="16"/>
        <v>4800</v>
      </c>
      <c r="M74" s="122">
        <f>+SUMIF(Sep!A:A,'Sheet 1'!A74,Sep!E:E)</f>
        <v>358</v>
      </c>
      <c r="N74" s="127">
        <f t="shared" si="17"/>
        <v>429600</v>
      </c>
      <c r="O74" s="120">
        <f t="shared" si="18"/>
        <v>665400</v>
      </c>
      <c r="P74" s="120">
        <f t="shared" si="13"/>
        <v>1055696.4749999999</v>
      </c>
      <c r="Q74" s="120">
        <f t="shared" si="19"/>
        <v>665400</v>
      </c>
      <c r="R74" s="57">
        <v>0.7</v>
      </c>
      <c r="S74" s="120">
        <f t="shared" si="20"/>
        <v>465779.99999999994</v>
      </c>
      <c r="T74" s="120">
        <f t="shared" si="21"/>
        <v>199620.00000000006</v>
      </c>
      <c r="U74" s="120">
        <f t="shared" si="22"/>
        <v>7984800</v>
      </c>
      <c r="V74" s="120">
        <f t="shared" si="23"/>
        <v>5589359.9999999991</v>
      </c>
      <c r="W74" s="120">
        <f t="shared" si="24"/>
        <v>2395440.0000000009</v>
      </c>
    </row>
    <row r="75" spans="1:23" x14ac:dyDescent="0.25">
      <c r="A75" s="55" t="s">
        <v>119</v>
      </c>
      <c r="B75" s="56" t="s">
        <v>471</v>
      </c>
      <c r="C75" s="37" t="s">
        <v>485</v>
      </c>
      <c r="D75" s="37">
        <v>5</v>
      </c>
      <c r="E75" s="56" t="s">
        <v>502</v>
      </c>
      <c r="F75" s="38">
        <v>17853298.083333332</v>
      </c>
      <c r="G75" s="38">
        <v>9380</v>
      </c>
      <c r="H75" s="38">
        <f>SUMIF(Sep!A:A,'Sheet 1'!A75,Sep!N:N)</f>
        <v>9388</v>
      </c>
      <c r="I75" s="120">
        <f t="shared" si="14"/>
        <v>15000</v>
      </c>
      <c r="J75" s="120">
        <f t="shared" si="15"/>
        <v>156000</v>
      </c>
      <c r="K75" s="38">
        <f>SUMIF(Sep!A:A,'Sheet 1'!A75,Sep!I:I)</f>
        <v>18</v>
      </c>
      <c r="L75" s="120">
        <f t="shared" si="16"/>
        <v>10800</v>
      </c>
      <c r="M75" s="122">
        <f>+SUMIF(Sep!A:A,'Sheet 1'!A75,Sep!E:E)</f>
        <v>106</v>
      </c>
      <c r="N75" s="127">
        <f t="shared" si="17"/>
        <v>127200</v>
      </c>
      <c r="O75" s="120">
        <f t="shared" si="18"/>
        <v>309000</v>
      </c>
      <c r="P75" s="120">
        <f t="shared" si="13"/>
        <v>267799.47124999994</v>
      </c>
      <c r="Q75" s="120">
        <f t="shared" si="19"/>
        <v>267799.47124999994</v>
      </c>
      <c r="R75" s="57">
        <v>0.7</v>
      </c>
      <c r="S75" s="120">
        <f t="shared" si="20"/>
        <v>187459.62987499996</v>
      </c>
      <c r="T75" s="120">
        <f t="shared" si="21"/>
        <v>80339.841374999989</v>
      </c>
      <c r="U75" s="120">
        <f t="shared" si="22"/>
        <v>3213593.6549999993</v>
      </c>
      <c r="V75" s="120">
        <f t="shared" si="23"/>
        <v>2249515.5584999993</v>
      </c>
      <c r="W75" s="120">
        <f t="shared" si="24"/>
        <v>964078.09649999987</v>
      </c>
    </row>
    <row r="76" spans="1:23" x14ac:dyDescent="0.25">
      <c r="A76" s="55" t="s">
        <v>133</v>
      </c>
      <c r="B76" s="56" t="s">
        <v>471</v>
      </c>
      <c r="C76" s="37" t="s">
        <v>485</v>
      </c>
      <c r="D76" s="37">
        <v>5</v>
      </c>
      <c r="E76" s="56" t="s">
        <v>502</v>
      </c>
      <c r="F76" s="38">
        <v>38104155</v>
      </c>
      <c r="G76" s="38">
        <v>45111</v>
      </c>
      <c r="H76" s="38">
        <f>SUMIF(Sep!A:A,'Sheet 1'!A76,Sep!N:N)</f>
        <v>45119</v>
      </c>
      <c r="I76" s="120">
        <f t="shared" si="14"/>
        <v>75000</v>
      </c>
      <c r="J76" s="120">
        <f t="shared" si="15"/>
        <v>156000</v>
      </c>
      <c r="K76" s="38">
        <f>SUMIF(Sep!A:A,'Sheet 1'!A76,Sep!I:I)</f>
        <v>11</v>
      </c>
      <c r="L76" s="120">
        <f t="shared" si="16"/>
        <v>6600</v>
      </c>
      <c r="M76" s="122">
        <f>+SUMIF(Sep!A:A,'Sheet 1'!A76,Sep!E:E)</f>
        <v>91</v>
      </c>
      <c r="N76" s="127">
        <f t="shared" si="17"/>
        <v>109200</v>
      </c>
      <c r="O76" s="120">
        <f t="shared" si="18"/>
        <v>346800</v>
      </c>
      <c r="P76" s="120">
        <f t="shared" si="13"/>
        <v>571562.32499999995</v>
      </c>
      <c r="Q76" s="120">
        <f t="shared" si="19"/>
        <v>346800</v>
      </c>
      <c r="R76" s="57">
        <v>0.7</v>
      </c>
      <c r="S76" s="120">
        <f t="shared" si="20"/>
        <v>242759.99999999997</v>
      </c>
      <c r="T76" s="120">
        <f t="shared" si="21"/>
        <v>104040.00000000003</v>
      </c>
      <c r="U76" s="120">
        <f t="shared" si="22"/>
        <v>4161600</v>
      </c>
      <c r="V76" s="120">
        <f t="shared" si="23"/>
        <v>2913119.9999999995</v>
      </c>
      <c r="W76" s="120">
        <f t="shared" si="24"/>
        <v>1248480.0000000005</v>
      </c>
    </row>
    <row r="77" spans="1:23" x14ac:dyDescent="0.25">
      <c r="A77" s="55" t="s">
        <v>134</v>
      </c>
      <c r="B77" s="56" t="s">
        <v>471</v>
      </c>
      <c r="C77" s="37" t="s">
        <v>486</v>
      </c>
      <c r="D77" s="37">
        <v>5</v>
      </c>
      <c r="E77" s="56" t="s">
        <v>502</v>
      </c>
      <c r="F77" s="38">
        <v>32518974.583333332</v>
      </c>
      <c r="G77" s="38"/>
      <c r="H77" s="38">
        <f>SUMIF(Sep!A:A,'Sheet 1'!A77,Sep!N:N)</f>
        <v>0</v>
      </c>
      <c r="I77" s="120">
        <f t="shared" si="14"/>
        <v>0</v>
      </c>
      <c r="J77" s="120">
        <f t="shared" si="15"/>
        <v>96000</v>
      </c>
      <c r="K77" s="38">
        <f>SUMIF(Sep!A:A,'Sheet 1'!A77,Sep!I:I)</f>
        <v>5</v>
      </c>
      <c r="L77" s="120">
        <f t="shared" si="16"/>
        <v>3000</v>
      </c>
      <c r="M77" s="122">
        <f>+SUMIF(Sep!A:A,'Sheet 1'!A77,Sep!E:E)</f>
        <v>255</v>
      </c>
      <c r="N77" s="127">
        <f t="shared" si="17"/>
        <v>306000</v>
      </c>
      <c r="O77" s="120">
        <f t="shared" si="18"/>
        <v>405000</v>
      </c>
      <c r="P77" s="120">
        <f t="shared" si="13"/>
        <v>487784.61874999997</v>
      </c>
      <c r="Q77" s="120">
        <f t="shared" si="19"/>
        <v>405000</v>
      </c>
      <c r="R77" s="57">
        <v>0.7</v>
      </c>
      <c r="S77" s="120">
        <f t="shared" si="20"/>
        <v>283500</v>
      </c>
      <c r="T77" s="120">
        <f t="shared" si="21"/>
        <v>121500</v>
      </c>
      <c r="U77" s="120">
        <f t="shared" si="22"/>
        <v>4860000</v>
      </c>
      <c r="V77" s="120">
        <f t="shared" si="23"/>
        <v>3402000</v>
      </c>
      <c r="W77" s="120">
        <f t="shared" si="24"/>
        <v>1458000</v>
      </c>
    </row>
    <row r="78" spans="1:23" x14ac:dyDescent="0.25">
      <c r="A78" s="55" t="s">
        <v>147</v>
      </c>
      <c r="B78" s="56" t="s">
        <v>472</v>
      </c>
      <c r="C78" s="37" t="s">
        <v>485</v>
      </c>
      <c r="D78" s="37">
        <v>5</v>
      </c>
      <c r="E78" s="56" t="s">
        <v>502</v>
      </c>
      <c r="F78" s="38">
        <v>28619563.416666668</v>
      </c>
      <c r="G78" s="38" t="s">
        <v>1</v>
      </c>
      <c r="H78" s="38">
        <f>SUMIF(Sep!A:A,'Sheet 1'!A78,Sep!N:N)</f>
        <v>0</v>
      </c>
      <c r="I78" s="120">
        <f t="shared" si="14"/>
        <v>0</v>
      </c>
      <c r="J78" s="120">
        <f t="shared" si="15"/>
        <v>156000</v>
      </c>
      <c r="K78" s="38">
        <f>SUMIF(Sep!A:A,'Sheet 1'!A78,Sep!I:I)</f>
        <v>3</v>
      </c>
      <c r="L78" s="120">
        <f t="shared" si="16"/>
        <v>1800</v>
      </c>
      <c r="M78" s="122">
        <f>+SUMIF(Sep!A:A,'Sheet 1'!A78,Sep!E:E)</f>
        <v>163</v>
      </c>
      <c r="N78" s="127">
        <f t="shared" si="17"/>
        <v>195600</v>
      </c>
      <c r="O78" s="120">
        <f t="shared" si="18"/>
        <v>353400</v>
      </c>
      <c r="P78" s="120">
        <f t="shared" si="13"/>
        <v>429293.45124999998</v>
      </c>
      <c r="Q78" s="120">
        <f t="shared" si="19"/>
        <v>353400</v>
      </c>
      <c r="R78" s="57">
        <v>0.7</v>
      </c>
      <c r="S78" s="120">
        <f t="shared" si="20"/>
        <v>247379.99999999997</v>
      </c>
      <c r="T78" s="120">
        <f t="shared" si="21"/>
        <v>106020.00000000003</v>
      </c>
      <c r="U78" s="120">
        <f t="shared" si="22"/>
        <v>4240800</v>
      </c>
      <c r="V78" s="120">
        <f t="shared" si="23"/>
        <v>2968559.9999999995</v>
      </c>
      <c r="W78" s="120">
        <f t="shared" si="24"/>
        <v>1272240.0000000005</v>
      </c>
    </row>
    <row r="79" spans="1:23" x14ac:dyDescent="0.25">
      <c r="A79" s="55" t="s">
        <v>169</v>
      </c>
      <c r="B79" s="56" t="s">
        <v>472</v>
      </c>
      <c r="C79" s="37" t="s">
        <v>485</v>
      </c>
      <c r="D79" s="37">
        <v>5</v>
      </c>
      <c r="E79" s="56" t="s">
        <v>502</v>
      </c>
      <c r="F79" s="38">
        <v>35747454.5</v>
      </c>
      <c r="G79" s="38">
        <v>11258</v>
      </c>
      <c r="H79" s="38">
        <f>SUMIF(Sep!A:A,'Sheet 1'!A79,Sep!N:N)</f>
        <v>11263</v>
      </c>
      <c r="I79" s="120">
        <f t="shared" si="14"/>
        <v>45052</v>
      </c>
      <c r="J79" s="120">
        <f t="shared" si="15"/>
        <v>156000</v>
      </c>
      <c r="K79" s="38">
        <f>SUMIF(Sep!A:A,'Sheet 1'!A79,Sep!I:I)</f>
        <v>11</v>
      </c>
      <c r="L79" s="120">
        <f t="shared" si="16"/>
        <v>6600</v>
      </c>
      <c r="M79" s="122">
        <f>+SUMIF(Sep!A:A,'Sheet 1'!A79,Sep!E:E)</f>
        <v>231</v>
      </c>
      <c r="N79" s="127">
        <f t="shared" si="17"/>
        <v>277200</v>
      </c>
      <c r="O79" s="120">
        <f t="shared" si="18"/>
        <v>484852</v>
      </c>
      <c r="P79" s="120">
        <f t="shared" si="13"/>
        <v>536211.8175</v>
      </c>
      <c r="Q79" s="120">
        <f t="shared" si="19"/>
        <v>484852</v>
      </c>
      <c r="R79" s="57">
        <v>0.7</v>
      </c>
      <c r="S79" s="120">
        <f t="shared" si="20"/>
        <v>339396.39999999997</v>
      </c>
      <c r="T79" s="120">
        <f t="shared" si="21"/>
        <v>145455.60000000003</v>
      </c>
      <c r="U79" s="120">
        <f t="shared" si="22"/>
        <v>5818224</v>
      </c>
      <c r="V79" s="120">
        <f t="shared" si="23"/>
        <v>4072756.8</v>
      </c>
      <c r="W79" s="120">
        <f t="shared" si="24"/>
        <v>1745467.2000000004</v>
      </c>
    </row>
    <row r="80" spans="1:23" x14ac:dyDescent="0.25">
      <c r="A80" s="55" t="s">
        <v>176</v>
      </c>
      <c r="B80" s="56" t="s">
        <v>472</v>
      </c>
      <c r="C80" s="37" t="s">
        <v>485</v>
      </c>
      <c r="D80" s="37">
        <v>5</v>
      </c>
      <c r="E80" s="56" t="s">
        <v>502</v>
      </c>
      <c r="F80" s="38">
        <v>30721438.333333332</v>
      </c>
      <c r="G80" s="38">
        <v>24433</v>
      </c>
      <c r="H80" s="38">
        <f>SUMIF(Sep!A:A,'Sheet 1'!A80,Sep!N:N)</f>
        <v>24439</v>
      </c>
      <c r="I80" s="120">
        <f t="shared" si="14"/>
        <v>75000</v>
      </c>
      <c r="J80" s="120">
        <f t="shared" si="15"/>
        <v>156000</v>
      </c>
      <c r="K80" s="38">
        <f>SUMIF(Sep!A:A,'Sheet 1'!A80,Sep!I:I)</f>
        <v>9</v>
      </c>
      <c r="L80" s="120">
        <f t="shared" si="16"/>
        <v>5400</v>
      </c>
      <c r="M80" s="122">
        <f>+SUMIF(Sep!A:A,'Sheet 1'!A80,Sep!E:E)</f>
        <v>173</v>
      </c>
      <c r="N80" s="127">
        <f t="shared" si="17"/>
        <v>207600</v>
      </c>
      <c r="O80" s="120">
        <f t="shared" si="18"/>
        <v>444000</v>
      </c>
      <c r="P80" s="120">
        <f t="shared" si="13"/>
        <v>460821.57499999995</v>
      </c>
      <c r="Q80" s="120">
        <f t="shared" si="19"/>
        <v>444000</v>
      </c>
      <c r="R80" s="57">
        <v>0.7</v>
      </c>
      <c r="S80" s="120">
        <f t="shared" si="20"/>
        <v>310800</v>
      </c>
      <c r="T80" s="120">
        <f t="shared" si="21"/>
        <v>133200</v>
      </c>
      <c r="U80" s="120">
        <f t="shared" si="22"/>
        <v>5328000</v>
      </c>
      <c r="V80" s="120">
        <f t="shared" si="23"/>
        <v>3729600</v>
      </c>
      <c r="W80" s="120">
        <f t="shared" si="24"/>
        <v>1598400</v>
      </c>
    </row>
    <row r="81" spans="1:27" x14ac:dyDescent="0.25">
      <c r="A81" s="55" t="s">
        <v>155</v>
      </c>
      <c r="B81" s="56" t="s">
        <v>472</v>
      </c>
      <c r="C81" s="37" t="s">
        <v>486</v>
      </c>
      <c r="D81" s="37">
        <v>5</v>
      </c>
      <c r="E81" s="56" t="s">
        <v>502</v>
      </c>
      <c r="F81" s="38">
        <v>333333.33333333331</v>
      </c>
      <c r="G81" s="38"/>
      <c r="H81" s="38">
        <f>SUMIF(Sep!A:A,'Sheet 1'!A81,Sep!N:N)</f>
        <v>0</v>
      </c>
      <c r="I81" s="120">
        <f t="shared" si="14"/>
        <v>0</v>
      </c>
      <c r="J81" s="120">
        <f t="shared" si="15"/>
        <v>96000</v>
      </c>
      <c r="K81" s="38">
        <f>SUMIF(Sep!A:A,'Sheet 1'!A81,Sep!I:I)</f>
        <v>4</v>
      </c>
      <c r="L81" s="120">
        <f t="shared" si="16"/>
        <v>2400</v>
      </c>
      <c r="M81" s="122">
        <f>+SUMIF(Sep!A:A,'Sheet 1'!A81,Sep!E:E)</f>
        <v>8</v>
      </c>
      <c r="N81" s="127">
        <f t="shared" si="17"/>
        <v>9600</v>
      </c>
      <c r="O81" s="120">
        <f t="shared" si="18"/>
        <v>108000</v>
      </c>
      <c r="P81" s="120">
        <f t="shared" si="13"/>
        <v>4999.9999999999991</v>
      </c>
      <c r="Q81" s="120">
        <f t="shared" si="19"/>
        <v>4999.9999999999991</v>
      </c>
      <c r="R81" s="57">
        <v>0.7</v>
      </c>
      <c r="S81" s="120">
        <f t="shared" si="20"/>
        <v>3499.9999999999991</v>
      </c>
      <c r="T81" s="120">
        <f t="shared" si="21"/>
        <v>1500</v>
      </c>
      <c r="U81" s="120">
        <f t="shared" si="22"/>
        <v>59999.999999999985</v>
      </c>
      <c r="V81" s="120">
        <f t="shared" si="23"/>
        <v>41999.999999999985</v>
      </c>
      <c r="W81" s="120">
        <f t="shared" si="24"/>
        <v>18000</v>
      </c>
    </row>
    <row r="82" spans="1:27" x14ac:dyDescent="0.25">
      <c r="A82" s="55" t="s">
        <v>170</v>
      </c>
      <c r="B82" s="56" t="s">
        <v>472</v>
      </c>
      <c r="C82" s="37" t="s">
        <v>486</v>
      </c>
      <c r="D82" s="37">
        <v>5</v>
      </c>
      <c r="E82" s="56" t="s">
        <v>502</v>
      </c>
      <c r="F82" s="38">
        <v>16381090.583333334</v>
      </c>
      <c r="G82" s="38"/>
      <c r="H82" s="38">
        <f>SUMIF(Sep!A:A,'Sheet 1'!A82,Sep!N:N)</f>
        <v>0</v>
      </c>
      <c r="I82" s="120">
        <f t="shared" si="14"/>
        <v>0</v>
      </c>
      <c r="J82" s="120">
        <f t="shared" si="15"/>
        <v>96000</v>
      </c>
      <c r="K82" s="38">
        <f>SUMIF(Sep!A:A,'Sheet 1'!A82,Sep!I:I)</f>
        <v>4</v>
      </c>
      <c r="L82" s="120">
        <f t="shared" si="16"/>
        <v>2400</v>
      </c>
      <c r="M82" s="122">
        <f>+SUMIF(Sep!A:A,'Sheet 1'!A82,Sep!E:E)</f>
        <v>221</v>
      </c>
      <c r="N82" s="127">
        <f t="shared" si="17"/>
        <v>265200</v>
      </c>
      <c r="O82" s="120">
        <f t="shared" si="18"/>
        <v>363600</v>
      </c>
      <c r="P82" s="120">
        <f t="shared" si="13"/>
        <v>245716.35875000001</v>
      </c>
      <c r="Q82" s="120">
        <f t="shared" si="19"/>
        <v>245716.35875000001</v>
      </c>
      <c r="R82" s="57">
        <v>0.7</v>
      </c>
      <c r="S82" s="120">
        <f t="shared" si="20"/>
        <v>172001.45112499999</v>
      </c>
      <c r="T82" s="120">
        <f t="shared" si="21"/>
        <v>73714.907625000022</v>
      </c>
      <c r="U82" s="120">
        <f t="shared" si="22"/>
        <v>2948596.3050000002</v>
      </c>
      <c r="V82" s="120">
        <f t="shared" si="23"/>
        <v>2064017.4134999998</v>
      </c>
      <c r="W82" s="120">
        <f t="shared" si="24"/>
        <v>884578.89150000026</v>
      </c>
    </row>
    <row r="83" spans="1:27" x14ac:dyDescent="0.25">
      <c r="A83" s="55" t="s">
        <v>180</v>
      </c>
      <c r="B83" s="56" t="s">
        <v>472</v>
      </c>
      <c r="C83" s="37" t="s">
        <v>486</v>
      </c>
      <c r="D83" s="37">
        <v>5</v>
      </c>
      <c r="E83" s="56" t="s">
        <v>502</v>
      </c>
      <c r="F83" s="38">
        <v>10443503</v>
      </c>
      <c r="G83" s="38"/>
      <c r="H83" s="38">
        <f>SUMIF(Sep!A:A,'Sheet 1'!A83,Sep!N:N)</f>
        <v>0</v>
      </c>
      <c r="I83" s="120">
        <f t="shared" si="14"/>
        <v>0</v>
      </c>
      <c r="J83" s="120">
        <f t="shared" si="15"/>
        <v>96000</v>
      </c>
      <c r="K83" s="38">
        <f>SUMIF(Sep!A:A,'Sheet 1'!A83,Sep!I:I)</f>
        <v>8</v>
      </c>
      <c r="L83" s="120">
        <f t="shared" si="16"/>
        <v>4800</v>
      </c>
      <c r="M83" s="122">
        <f>+SUMIF(Sep!A:A,'Sheet 1'!A83,Sep!E:E)</f>
        <v>74</v>
      </c>
      <c r="N83" s="127">
        <f t="shared" si="17"/>
        <v>88800</v>
      </c>
      <c r="O83" s="120">
        <f t="shared" si="18"/>
        <v>189600</v>
      </c>
      <c r="P83" s="120">
        <f t="shared" si="13"/>
        <v>156652.54499999998</v>
      </c>
      <c r="Q83" s="120">
        <f t="shared" si="19"/>
        <v>156652.54499999998</v>
      </c>
      <c r="R83" s="57">
        <v>0.7</v>
      </c>
      <c r="S83" s="120">
        <f t="shared" si="20"/>
        <v>109656.78149999998</v>
      </c>
      <c r="T83" s="120">
        <f t="shared" si="21"/>
        <v>46995.763500000001</v>
      </c>
      <c r="U83" s="120">
        <f t="shared" si="22"/>
        <v>1879830.5399999998</v>
      </c>
      <c r="V83" s="120">
        <f t="shared" si="23"/>
        <v>1315881.3779999998</v>
      </c>
      <c r="W83" s="120">
        <f t="shared" si="24"/>
        <v>563949.16200000001</v>
      </c>
    </row>
    <row r="84" spans="1:27" x14ac:dyDescent="0.25">
      <c r="A84" s="55" t="s">
        <v>289</v>
      </c>
      <c r="B84" s="56" t="s">
        <v>474</v>
      </c>
      <c r="C84" s="37" t="s">
        <v>485</v>
      </c>
      <c r="D84" s="37">
        <v>5</v>
      </c>
      <c r="E84" s="56" t="s">
        <v>502</v>
      </c>
      <c r="F84" s="38">
        <v>29038865.5</v>
      </c>
      <c r="G84" s="38">
        <v>19034</v>
      </c>
      <c r="H84" s="38">
        <f>SUMIF(Sep!A:A,'Sheet 1'!A84,Sep!N:N)</f>
        <v>19039</v>
      </c>
      <c r="I84" s="120">
        <f t="shared" si="14"/>
        <v>75000</v>
      </c>
      <c r="J84" s="120">
        <f t="shared" si="15"/>
        <v>156000</v>
      </c>
      <c r="K84" s="38">
        <f>SUMIF(Sep!A:A,'Sheet 1'!A84,Sep!I:I)</f>
        <v>14</v>
      </c>
      <c r="L84" s="120">
        <f t="shared" si="16"/>
        <v>8400</v>
      </c>
      <c r="M84" s="122">
        <f>+SUMIF(Sep!A:A,'Sheet 1'!A84,Sep!E:E)</f>
        <v>135</v>
      </c>
      <c r="N84" s="127">
        <f t="shared" si="17"/>
        <v>162000</v>
      </c>
      <c r="O84" s="120">
        <f t="shared" si="18"/>
        <v>401400</v>
      </c>
      <c r="P84" s="120">
        <f t="shared" si="13"/>
        <v>435582.98249999998</v>
      </c>
      <c r="Q84" s="120">
        <f t="shared" si="19"/>
        <v>401400</v>
      </c>
      <c r="R84" s="57">
        <v>0.7</v>
      </c>
      <c r="S84" s="120">
        <f t="shared" si="20"/>
        <v>280980</v>
      </c>
      <c r="T84" s="120">
        <f t="shared" si="21"/>
        <v>120420</v>
      </c>
      <c r="U84" s="120">
        <f t="shared" si="22"/>
        <v>4816800</v>
      </c>
      <c r="V84" s="120">
        <f t="shared" si="23"/>
        <v>3371760</v>
      </c>
      <c r="W84" s="120">
        <f t="shared" si="24"/>
        <v>1445040</v>
      </c>
    </row>
    <row r="85" spans="1:27" x14ac:dyDescent="0.25">
      <c r="A85" s="55" t="s">
        <v>302</v>
      </c>
      <c r="B85" s="56" t="s">
        <v>474</v>
      </c>
      <c r="C85" s="37" t="s">
        <v>485</v>
      </c>
      <c r="D85" s="37">
        <v>5</v>
      </c>
      <c r="E85" s="56" t="s">
        <v>502</v>
      </c>
      <c r="F85" s="38">
        <v>6685811.583333333</v>
      </c>
      <c r="G85" s="38"/>
      <c r="H85" s="38">
        <f>SUMIF(Sep!A:A,'Sheet 1'!A85,Sep!N:N)</f>
        <v>0</v>
      </c>
      <c r="I85" s="120">
        <f t="shared" si="14"/>
        <v>0</v>
      </c>
      <c r="J85" s="120">
        <f t="shared" si="15"/>
        <v>156000</v>
      </c>
      <c r="K85" s="38">
        <f>SUMIF(Sep!A:A,'Sheet 1'!A85,Sep!I:I)</f>
        <v>4</v>
      </c>
      <c r="L85" s="120">
        <f t="shared" si="16"/>
        <v>2400</v>
      </c>
      <c r="M85" s="122">
        <f>+SUMIF(Sep!A:A,'Sheet 1'!A85,Sep!E:E)</f>
        <v>17</v>
      </c>
      <c r="N85" s="127">
        <f t="shared" si="17"/>
        <v>20400</v>
      </c>
      <c r="O85" s="120">
        <f t="shared" si="18"/>
        <v>178800</v>
      </c>
      <c r="P85" s="120">
        <f t="shared" si="13"/>
        <v>100287.17374999999</v>
      </c>
      <c r="Q85" s="120">
        <f t="shared" si="19"/>
        <v>100287.17374999999</v>
      </c>
      <c r="R85" s="57">
        <v>0.7</v>
      </c>
      <c r="S85" s="120">
        <f t="shared" si="20"/>
        <v>70201.021624999979</v>
      </c>
      <c r="T85" s="120">
        <f t="shared" si="21"/>
        <v>30086.152125000008</v>
      </c>
      <c r="U85" s="120">
        <f t="shared" si="22"/>
        <v>1203446.085</v>
      </c>
      <c r="V85" s="120">
        <f t="shared" si="23"/>
        <v>842412.25949999969</v>
      </c>
      <c r="W85" s="120">
        <f t="shared" si="24"/>
        <v>361033.82550000009</v>
      </c>
    </row>
    <row r="86" spans="1:27" x14ac:dyDescent="0.25">
      <c r="A86" s="55" t="s">
        <v>312</v>
      </c>
      <c r="B86" s="56" t="s">
        <v>474</v>
      </c>
      <c r="C86" s="37" t="s">
        <v>485</v>
      </c>
      <c r="D86" s="37">
        <v>5</v>
      </c>
      <c r="E86" s="56" t="s">
        <v>502</v>
      </c>
      <c r="F86" s="38">
        <v>28382672.833333332</v>
      </c>
      <c r="G86" s="38">
        <v>16227</v>
      </c>
      <c r="H86" s="38">
        <f>SUMIF(Sep!A:A,'Sheet 1'!A86,Sep!N:N)</f>
        <v>16232</v>
      </c>
      <c r="I86" s="120">
        <f t="shared" si="14"/>
        <v>64928</v>
      </c>
      <c r="J86" s="120">
        <f t="shared" si="15"/>
        <v>156000</v>
      </c>
      <c r="K86" s="38">
        <f>SUMIF(Sep!A:A,'Sheet 1'!A86,Sep!I:I)</f>
        <v>13</v>
      </c>
      <c r="L86" s="120">
        <f t="shared" si="16"/>
        <v>7800</v>
      </c>
      <c r="M86" s="122">
        <f>+SUMIF(Sep!A:A,'Sheet 1'!A86,Sep!E:E)</f>
        <v>136</v>
      </c>
      <c r="N86" s="127">
        <f t="shared" si="17"/>
        <v>163200</v>
      </c>
      <c r="O86" s="120">
        <f t="shared" si="18"/>
        <v>391928</v>
      </c>
      <c r="P86" s="120">
        <f t="shared" si="13"/>
        <v>425740.09249999997</v>
      </c>
      <c r="Q86" s="120">
        <f t="shared" si="19"/>
        <v>391928</v>
      </c>
      <c r="R86" s="57">
        <v>0.7</v>
      </c>
      <c r="S86" s="120">
        <f t="shared" si="20"/>
        <v>274349.59999999998</v>
      </c>
      <c r="T86" s="120">
        <f t="shared" si="21"/>
        <v>117578.40000000002</v>
      </c>
      <c r="U86" s="120">
        <f t="shared" si="22"/>
        <v>4703136</v>
      </c>
      <c r="V86" s="120">
        <f t="shared" si="23"/>
        <v>3292195.1999999997</v>
      </c>
      <c r="W86" s="120">
        <f t="shared" si="24"/>
        <v>1410940.8000000003</v>
      </c>
    </row>
    <row r="87" spans="1:27" x14ac:dyDescent="0.25">
      <c r="A87" s="55" t="s">
        <v>313</v>
      </c>
      <c r="B87" s="56" t="s">
        <v>474</v>
      </c>
      <c r="C87" s="37" t="s">
        <v>485</v>
      </c>
      <c r="D87" s="37">
        <v>5</v>
      </c>
      <c r="E87" s="56" t="s">
        <v>502</v>
      </c>
      <c r="F87" s="38">
        <v>28877393.666666668</v>
      </c>
      <c r="G87" s="38">
        <v>21588</v>
      </c>
      <c r="H87" s="38">
        <f>SUMIF(Sep!A:A,'Sheet 1'!A87,Sep!N:N)</f>
        <v>21591</v>
      </c>
      <c r="I87" s="120">
        <f t="shared" si="14"/>
        <v>75000</v>
      </c>
      <c r="J87" s="120">
        <f t="shared" si="15"/>
        <v>156000</v>
      </c>
      <c r="K87" s="38">
        <f>SUMIF(Sep!A:A,'Sheet 1'!A87,Sep!I:I)</f>
        <v>10</v>
      </c>
      <c r="L87" s="120">
        <f t="shared" si="16"/>
        <v>6000</v>
      </c>
      <c r="M87" s="122">
        <f>+SUMIF(Sep!A:A,'Sheet 1'!A87,Sep!E:E)</f>
        <v>152</v>
      </c>
      <c r="N87" s="127">
        <f t="shared" si="17"/>
        <v>182400</v>
      </c>
      <c r="O87" s="120">
        <f t="shared" si="18"/>
        <v>419400</v>
      </c>
      <c r="P87" s="120">
        <f t="shared" si="13"/>
        <v>433160.90500000003</v>
      </c>
      <c r="Q87" s="120">
        <f t="shared" si="19"/>
        <v>419400</v>
      </c>
      <c r="R87" s="57">
        <v>0.7</v>
      </c>
      <c r="S87" s="120">
        <f t="shared" si="20"/>
        <v>293580</v>
      </c>
      <c r="T87" s="120">
        <f t="shared" si="21"/>
        <v>125820</v>
      </c>
      <c r="U87" s="120">
        <f t="shared" si="22"/>
        <v>5032800</v>
      </c>
      <c r="V87" s="120">
        <f t="shared" si="23"/>
        <v>3522960</v>
      </c>
      <c r="W87" s="120">
        <f t="shared" si="24"/>
        <v>1509840</v>
      </c>
    </row>
    <row r="88" spans="1:27" x14ac:dyDescent="0.25">
      <c r="A88" s="55" t="s">
        <v>317</v>
      </c>
      <c r="B88" s="56" t="s">
        <v>474</v>
      </c>
      <c r="C88" s="37" t="s">
        <v>485</v>
      </c>
      <c r="D88" s="37">
        <v>5</v>
      </c>
      <c r="E88" s="56" t="s">
        <v>502</v>
      </c>
      <c r="F88" s="38">
        <v>83301686.083333328</v>
      </c>
      <c r="G88" s="38"/>
      <c r="H88" s="38">
        <f>SUMIF(Sep!A:A,'Sheet 1'!A88,Sep!N:N)</f>
        <v>0</v>
      </c>
      <c r="I88" s="120">
        <f t="shared" si="14"/>
        <v>0</v>
      </c>
      <c r="J88" s="120">
        <f t="shared" si="15"/>
        <v>156000</v>
      </c>
      <c r="K88" s="38">
        <f>SUMIF(Sep!A:A,'Sheet 1'!A88,Sep!I:I)</f>
        <v>12</v>
      </c>
      <c r="L88" s="120">
        <f t="shared" si="16"/>
        <v>7200</v>
      </c>
      <c r="M88" s="122">
        <f>+SUMIF(Sep!A:A,'Sheet 1'!A88,Sep!E:E)</f>
        <v>568</v>
      </c>
      <c r="N88" s="127">
        <f t="shared" si="17"/>
        <v>681600</v>
      </c>
      <c r="O88" s="120">
        <f t="shared" si="18"/>
        <v>844800</v>
      </c>
      <c r="P88" s="120">
        <f t="shared" si="13"/>
        <v>1249525.2912499998</v>
      </c>
      <c r="Q88" s="120">
        <f t="shared" si="19"/>
        <v>844800</v>
      </c>
      <c r="R88" s="57">
        <v>0.7</v>
      </c>
      <c r="S88" s="120">
        <f t="shared" si="20"/>
        <v>591360</v>
      </c>
      <c r="T88" s="120">
        <f t="shared" si="21"/>
        <v>253440</v>
      </c>
      <c r="U88" s="120">
        <f t="shared" si="22"/>
        <v>10137600</v>
      </c>
      <c r="V88" s="120">
        <f t="shared" si="23"/>
        <v>7096320</v>
      </c>
      <c r="W88" s="120">
        <f t="shared" si="24"/>
        <v>3041280</v>
      </c>
    </row>
    <row r="89" spans="1:27" s="61" customFormat="1" ht="14.25" x14ac:dyDescent="0.25">
      <c r="A89" s="55" t="s">
        <v>325</v>
      </c>
      <c r="B89" s="56" t="s">
        <v>474</v>
      </c>
      <c r="C89" s="37" t="s">
        <v>485</v>
      </c>
      <c r="D89" s="37">
        <v>5</v>
      </c>
      <c r="E89" s="56" t="s">
        <v>502</v>
      </c>
      <c r="F89" s="38">
        <v>21047331.666666668</v>
      </c>
      <c r="G89" s="38">
        <v>18181</v>
      </c>
      <c r="H89" s="38">
        <f>SUMIF(Sep!A:A,'Sheet 1'!A89,Sep!N:N)</f>
        <v>18182</v>
      </c>
      <c r="I89" s="120">
        <f t="shared" si="14"/>
        <v>72728</v>
      </c>
      <c r="J89" s="120">
        <f t="shared" si="15"/>
        <v>156000</v>
      </c>
      <c r="K89" s="38">
        <f>SUMIF(Sep!A:A,'Sheet 1'!A89,Sep!I:I)</f>
        <v>21</v>
      </c>
      <c r="L89" s="120">
        <f t="shared" si="16"/>
        <v>12600</v>
      </c>
      <c r="M89" s="122">
        <f>+SUMIF(Sep!A:A,'Sheet 1'!A89,Sep!E:E)</f>
        <v>81</v>
      </c>
      <c r="N89" s="127">
        <f t="shared" si="17"/>
        <v>97200</v>
      </c>
      <c r="O89" s="120">
        <f t="shared" si="18"/>
        <v>338528</v>
      </c>
      <c r="P89" s="120">
        <f t="shared" si="13"/>
        <v>315709.97500000003</v>
      </c>
      <c r="Q89" s="120">
        <f t="shared" si="19"/>
        <v>315709.97500000003</v>
      </c>
      <c r="R89" s="57">
        <v>0.7</v>
      </c>
      <c r="S89" s="120">
        <f t="shared" si="20"/>
        <v>220996.98250000001</v>
      </c>
      <c r="T89" s="120">
        <f t="shared" si="21"/>
        <v>94712.992500000022</v>
      </c>
      <c r="U89" s="120">
        <f t="shared" si="22"/>
        <v>3788519.7</v>
      </c>
      <c r="V89" s="120">
        <f t="shared" si="23"/>
        <v>2651963.79</v>
      </c>
      <c r="W89" s="120">
        <f t="shared" si="24"/>
        <v>1136555.9100000001</v>
      </c>
      <c r="X89" s="42"/>
      <c r="Y89" s="42"/>
      <c r="Z89" s="42"/>
      <c r="AA89" s="42"/>
    </row>
    <row r="90" spans="1:27" x14ac:dyDescent="0.25">
      <c r="A90" s="55" t="s">
        <v>316</v>
      </c>
      <c r="B90" s="56" t="s">
        <v>474</v>
      </c>
      <c r="C90" s="37" t="s">
        <v>486</v>
      </c>
      <c r="D90" s="37">
        <v>5</v>
      </c>
      <c r="E90" s="56" t="s">
        <v>502</v>
      </c>
      <c r="F90" s="38">
        <v>2001950.8333333333</v>
      </c>
      <c r="G90" s="38"/>
      <c r="H90" s="38">
        <f>SUMIF(Sep!A:A,'Sheet 1'!A90,Sep!N:N)</f>
        <v>0</v>
      </c>
      <c r="I90" s="120">
        <f t="shared" si="14"/>
        <v>0</v>
      </c>
      <c r="J90" s="120">
        <f t="shared" si="15"/>
        <v>96000</v>
      </c>
      <c r="K90" s="38">
        <f>SUMIF(Sep!A:A,'Sheet 1'!A90,Sep!I:I)</f>
        <v>3</v>
      </c>
      <c r="L90" s="120">
        <f t="shared" si="16"/>
        <v>1800</v>
      </c>
      <c r="M90" s="122">
        <f>+SUMIF(Sep!A:A,'Sheet 1'!A90,Sep!E:E)</f>
        <v>0</v>
      </c>
      <c r="N90" s="127">
        <f t="shared" si="17"/>
        <v>0</v>
      </c>
      <c r="O90" s="120">
        <f t="shared" si="18"/>
        <v>97800</v>
      </c>
      <c r="P90" s="120">
        <f t="shared" si="13"/>
        <v>30029.262499999997</v>
      </c>
      <c r="Q90" s="120">
        <f t="shared" si="19"/>
        <v>30029.262499999997</v>
      </c>
      <c r="R90" s="57">
        <v>0.7</v>
      </c>
      <c r="S90" s="120">
        <f t="shared" si="20"/>
        <v>21020.483749999996</v>
      </c>
      <c r="T90" s="120">
        <f t="shared" si="21"/>
        <v>9008.7787500000013</v>
      </c>
      <c r="U90" s="120">
        <f t="shared" si="22"/>
        <v>360351.14999999997</v>
      </c>
      <c r="V90" s="120">
        <f t="shared" si="23"/>
        <v>252245.80499999993</v>
      </c>
      <c r="W90" s="120">
        <f t="shared" si="24"/>
        <v>108105.34500000002</v>
      </c>
    </row>
    <row r="91" spans="1:27" x14ac:dyDescent="0.25">
      <c r="A91" s="55" t="s">
        <v>322</v>
      </c>
      <c r="B91" s="56" t="s">
        <v>474</v>
      </c>
      <c r="C91" s="37" t="s">
        <v>486</v>
      </c>
      <c r="D91" s="37">
        <v>5</v>
      </c>
      <c r="E91" s="56" t="s">
        <v>502</v>
      </c>
      <c r="F91" s="38">
        <v>10134548.333333334</v>
      </c>
      <c r="G91" s="38"/>
      <c r="H91" s="38">
        <f>SUMIF(Sep!A:A,'Sheet 1'!A91,Sep!N:N)</f>
        <v>0</v>
      </c>
      <c r="I91" s="120">
        <f t="shared" si="14"/>
        <v>0</v>
      </c>
      <c r="J91" s="120">
        <f t="shared" si="15"/>
        <v>96000</v>
      </c>
      <c r="K91" s="38">
        <f>SUMIF(Sep!A:A,'Sheet 1'!A91,Sep!I:I)</f>
        <v>3</v>
      </c>
      <c r="L91" s="120">
        <f t="shared" si="16"/>
        <v>1800</v>
      </c>
      <c r="M91" s="122">
        <f>+SUMIF(Sep!A:A,'Sheet 1'!A91,Sep!E:E)</f>
        <v>75</v>
      </c>
      <c r="N91" s="127">
        <f t="shared" si="17"/>
        <v>90000</v>
      </c>
      <c r="O91" s="120">
        <f t="shared" si="18"/>
        <v>187800</v>
      </c>
      <c r="P91" s="120">
        <f t="shared" si="13"/>
        <v>152018.22500000001</v>
      </c>
      <c r="Q91" s="120">
        <f t="shared" si="19"/>
        <v>152018.22500000001</v>
      </c>
      <c r="R91" s="57">
        <v>0.7</v>
      </c>
      <c r="S91" s="120">
        <f t="shared" si="20"/>
        <v>106412.75749999999</v>
      </c>
      <c r="T91" s="120">
        <f t="shared" si="21"/>
        <v>45605.467500000013</v>
      </c>
      <c r="U91" s="120">
        <f t="shared" si="22"/>
        <v>1824218.7000000002</v>
      </c>
      <c r="V91" s="120">
        <f t="shared" si="23"/>
        <v>1276953.0899999999</v>
      </c>
      <c r="W91" s="120">
        <f t="shared" si="24"/>
        <v>547265.6100000001</v>
      </c>
    </row>
    <row r="92" spans="1:27" x14ac:dyDescent="0.25">
      <c r="A92" s="55" t="s">
        <v>351</v>
      </c>
      <c r="B92" s="56" t="s">
        <v>475</v>
      </c>
      <c r="C92" s="37" t="s">
        <v>485</v>
      </c>
      <c r="D92" s="37">
        <v>5</v>
      </c>
      <c r="E92" s="56" t="s">
        <v>502</v>
      </c>
      <c r="F92" s="38">
        <v>58429334.5</v>
      </c>
      <c r="G92" s="38">
        <v>45753</v>
      </c>
      <c r="H92" s="38">
        <f>SUMIF(Sep!A:A,'Sheet 1'!A92,Sep!N:N)</f>
        <v>45789</v>
      </c>
      <c r="I92" s="120">
        <f t="shared" si="14"/>
        <v>75000</v>
      </c>
      <c r="J92" s="120">
        <f t="shared" si="15"/>
        <v>156000</v>
      </c>
      <c r="K92" s="38">
        <f>SUMIF(Sep!A:A,'Sheet 1'!A92,Sep!I:I)</f>
        <v>12</v>
      </c>
      <c r="L92" s="120">
        <f t="shared" si="16"/>
        <v>7200</v>
      </c>
      <c r="M92" s="122">
        <f>+SUMIF(Sep!A:A,'Sheet 1'!A92,Sep!E:E)</f>
        <v>230</v>
      </c>
      <c r="N92" s="127">
        <f t="shared" si="17"/>
        <v>276000</v>
      </c>
      <c r="O92" s="120">
        <f t="shared" si="18"/>
        <v>514200</v>
      </c>
      <c r="P92" s="120">
        <f t="shared" si="13"/>
        <v>876440.01749999996</v>
      </c>
      <c r="Q92" s="120">
        <f t="shared" si="19"/>
        <v>514200</v>
      </c>
      <c r="R92" s="57">
        <v>0.7</v>
      </c>
      <c r="S92" s="120">
        <f t="shared" si="20"/>
        <v>359940</v>
      </c>
      <c r="T92" s="120">
        <f t="shared" si="21"/>
        <v>154260</v>
      </c>
      <c r="U92" s="120">
        <f t="shared" si="22"/>
        <v>6170400</v>
      </c>
      <c r="V92" s="120">
        <f t="shared" si="23"/>
        <v>4319280</v>
      </c>
      <c r="W92" s="120">
        <f t="shared" si="24"/>
        <v>1851120</v>
      </c>
    </row>
    <row r="93" spans="1:27" x14ac:dyDescent="0.25">
      <c r="A93" s="55" t="s">
        <v>358</v>
      </c>
      <c r="B93" s="56" t="s">
        <v>475</v>
      </c>
      <c r="C93" s="37" t="s">
        <v>485</v>
      </c>
      <c r="D93" s="37">
        <v>5</v>
      </c>
      <c r="E93" s="56" t="s">
        <v>502</v>
      </c>
      <c r="F93" s="38">
        <v>25031144.666666668</v>
      </c>
      <c r="G93" s="38">
        <v>12797</v>
      </c>
      <c r="H93" s="38">
        <f>SUMIF(Sep!A:A,'Sheet 1'!A93,Sep!N:N)</f>
        <v>12808</v>
      </c>
      <c r="I93" s="120">
        <f t="shared" si="14"/>
        <v>51232</v>
      </c>
      <c r="J93" s="120">
        <f t="shared" si="15"/>
        <v>156000</v>
      </c>
      <c r="K93" s="38">
        <f>SUMIF(Sep!A:A,'Sheet 1'!A93,Sep!I:I)</f>
        <v>3</v>
      </c>
      <c r="L93" s="120">
        <f t="shared" si="16"/>
        <v>1800</v>
      </c>
      <c r="M93" s="122">
        <f>+SUMIF(Sep!A:A,'Sheet 1'!A93,Sep!E:E)</f>
        <v>113</v>
      </c>
      <c r="N93" s="127">
        <f t="shared" si="17"/>
        <v>135600</v>
      </c>
      <c r="O93" s="120">
        <f t="shared" si="18"/>
        <v>344632</v>
      </c>
      <c r="P93" s="120">
        <f t="shared" si="13"/>
        <v>375467.17</v>
      </c>
      <c r="Q93" s="120">
        <f t="shared" si="19"/>
        <v>344632</v>
      </c>
      <c r="R93" s="57">
        <v>0.7</v>
      </c>
      <c r="S93" s="120">
        <f t="shared" si="20"/>
        <v>241242.4</v>
      </c>
      <c r="T93" s="120">
        <f t="shared" si="21"/>
        <v>103389.6</v>
      </c>
      <c r="U93" s="120">
        <f t="shared" si="22"/>
        <v>4135584</v>
      </c>
      <c r="V93" s="120">
        <f t="shared" si="23"/>
        <v>2894908.8</v>
      </c>
      <c r="W93" s="120">
        <f t="shared" si="24"/>
        <v>1240675.2000000002</v>
      </c>
    </row>
    <row r="94" spans="1:27" x14ac:dyDescent="0.25">
      <c r="A94" s="55" t="s">
        <v>362</v>
      </c>
      <c r="B94" s="56" t="s">
        <v>475</v>
      </c>
      <c r="C94" s="37" t="s">
        <v>485</v>
      </c>
      <c r="D94" s="37">
        <v>5</v>
      </c>
      <c r="E94" s="56" t="s">
        <v>502</v>
      </c>
      <c r="F94" s="38">
        <v>28957005.833333332</v>
      </c>
      <c r="G94" s="38">
        <v>24784</v>
      </c>
      <c r="H94" s="38">
        <f>SUMIF(Sep!A:A,'Sheet 1'!A94,Sep!N:N)</f>
        <v>24801</v>
      </c>
      <c r="I94" s="120">
        <f t="shared" si="14"/>
        <v>75000</v>
      </c>
      <c r="J94" s="120">
        <f t="shared" si="15"/>
        <v>156000</v>
      </c>
      <c r="K94" s="38">
        <f>SUMIF(Sep!A:A,'Sheet 1'!A94,Sep!I:I)</f>
        <v>3</v>
      </c>
      <c r="L94" s="120">
        <f t="shared" si="16"/>
        <v>1800</v>
      </c>
      <c r="M94" s="122">
        <f>+SUMIF(Sep!A:A,'Sheet 1'!A94,Sep!E:E)</f>
        <v>135</v>
      </c>
      <c r="N94" s="127">
        <f t="shared" si="17"/>
        <v>162000</v>
      </c>
      <c r="O94" s="120">
        <f t="shared" si="18"/>
        <v>394800</v>
      </c>
      <c r="P94" s="120">
        <f t="shared" si="13"/>
        <v>434355.08749999997</v>
      </c>
      <c r="Q94" s="120">
        <f t="shared" si="19"/>
        <v>394800</v>
      </c>
      <c r="R94" s="57">
        <v>0.7</v>
      </c>
      <c r="S94" s="120">
        <f t="shared" si="20"/>
        <v>276360</v>
      </c>
      <c r="T94" s="120">
        <f t="shared" si="21"/>
        <v>118440</v>
      </c>
      <c r="U94" s="120">
        <f t="shared" si="22"/>
        <v>4737600</v>
      </c>
      <c r="V94" s="120">
        <f t="shared" si="23"/>
        <v>3316320</v>
      </c>
      <c r="W94" s="120">
        <f t="shared" si="24"/>
        <v>1421280</v>
      </c>
    </row>
    <row r="95" spans="1:27" x14ac:dyDescent="0.25">
      <c r="A95" s="55" t="s">
        <v>366</v>
      </c>
      <c r="B95" s="56" t="s">
        <v>475</v>
      </c>
      <c r="C95" s="37" t="s">
        <v>485</v>
      </c>
      <c r="D95" s="37">
        <v>5</v>
      </c>
      <c r="E95" s="56" t="s">
        <v>502</v>
      </c>
      <c r="F95" s="38">
        <v>47542122.583333336</v>
      </c>
      <c r="G95" s="38">
        <v>41749</v>
      </c>
      <c r="H95" s="38">
        <f>SUMIF(Sep!A:A,'Sheet 1'!A95,Sep!N:N)</f>
        <v>41810</v>
      </c>
      <c r="I95" s="120">
        <f t="shared" si="14"/>
        <v>75000</v>
      </c>
      <c r="J95" s="120">
        <f t="shared" si="15"/>
        <v>156000</v>
      </c>
      <c r="K95" s="38">
        <f>SUMIF(Sep!A:A,'Sheet 1'!A95,Sep!I:I)</f>
        <v>29</v>
      </c>
      <c r="L95" s="120">
        <f t="shared" si="16"/>
        <v>17400</v>
      </c>
      <c r="M95" s="122">
        <f>+SUMIF(Sep!A:A,'Sheet 1'!A95,Sep!E:E)</f>
        <v>198</v>
      </c>
      <c r="N95" s="127">
        <f t="shared" si="17"/>
        <v>237600</v>
      </c>
      <c r="O95" s="120">
        <f t="shared" si="18"/>
        <v>486000</v>
      </c>
      <c r="P95" s="120">
        <f t="shared" si="13"/>
        <v>713131.83875</v>
      </c>
      <c r="Q95" s="120">
        <f t="shared" si="19"/>
        <v>486000</v>
      </c>
      <c r="R95" s="57">
        <v>0.7</v>
      </c>
      <c r="S95" s="120">
        <f t="shared" si="20"/>
        <v>340200</v>
      </c>
      <c r="T95" s="120">
        <f t="shared" si="21"/>
        <v>145800</v>
      </c>
      <c r="U95" s="120">
        <f t="shared" si="22"/>
        <v>5832000</v>
      </c>
      <c r="V95" s="120">
        <f t="shared" si="23"/>
        <v>4082400</v>
      </c>
      <c r="W95" s="120">
        <f t="shared" si="24"/>
        <v>1749600</v>
      </c>
    </row>
    <row r="96" spans="1:27" x14ac:dyDescent="0.25">
      <c r="A96" s="55" t="s">
        <v>327</v>
      </c>
      <c r="B96" s="56" t="s">
        <v>475</v>
      </c>
      <c r="C96" s="37" t="s">
        <v>486</v>
      </c>
      <c r="D96" s="37">
        <v>5</v>
      </c>
      <c r="E96" s="56" t="s">
        <v>502</v>
      </c>
      <c r="F96" s="38">
        <v>16166875.5</v>
      </c>
      <c r="G96" s="38"/>
      <c r="H96" s="38">
        <f>SUMIF(Sep!A:A,'Sheet 1'!A96,Sep!N:N)</f>
        <v>0</v>
      </c>
      <c r="I96" s="120">
        <f t="shared" si="14"/>
        <v>0</v>
      </c>
      <c r="J96" s="120">
        <f t="shared" si="15"/>
        <v>96000</v>
      </c>
      <c r="K96" s="38">
        <f>SUMIF(Sep!A:A,'Sheet 1'!A96,Sep!I:I)</f>
        <v>8</v>
      </c>
      <c r="L96" s="120">
        <f t="shared" si="16"/>
        <v>4800</v>
      </c>
      <c r="M96" s="122">
        <f>+SUMIF(Sep!A:A,'Sheet 1'!A96,Sep!E:E)</f>
        <v>100</v>
      </c>
      <c r="N96" s="127">
        <f t="shared" si="17"/>
        <v>120000</v>
      </c>
      <c r="O96" s="120">
        <f t="shared" si="18"/>
        <v>220800</v>
      </c>
      <c r="P96" s="120">
        <f t="shared" si="13"/>
        <v>242503.13249999998</v>
      </c>
      <c r="Q96" s="120">
        <f t="shared" si="19"/>
        <v>220800</v>
      </c>
      <c r="R96" s="57">
        <v>0.7</v>
      </c>
      <c r="S96" s="120">
        <f t="shared" si="20"/>
        <v>154560</v>
      </c>
      <c r="T96" s="120">
        <f t="shared" si="21"/>
        <v>66240</v>
      </c>
      <c r="U96" s="120">
        <f t="shared" si="22"/>
        <v>2649600</v>
      </c>
      <c r="V96" s="120">
        <f t="shared" si="23"/>
        <v>1854720</v>
      </c>
      <c r="W96" s="120">
        <f t="shared" si="24"/>
        <v>794880</v>
      </c>
    </row>
    <row r="97" spans="1:23" x14ac:dyDescent="0.25">
      <c r="A97" s="55" t="s">
        <v>347</v>
      </c>
      <c r="B97" s="56" t="s">
        <v>475</v>
      </c>
      <c r="C97" s="37" t="s">
        <v>486</v>
      </c>
      <c r="D97" s="37">
        <v>5</v>
      </c>
      <c r="E97" s="56" t="s">
        <v>502</v>
      </c>
      <c r="F97" s="38">
        <v>6214766.75</v>
      </c>
      <c r="G97" s="38">
        <v>9356</v>
      </c>
      <c r="H97" s="38">
        <f>SUMIF(Sep!A:A,'Sheet 1'!A97,Sep!N:N)</f>
        <v>9385</v>
      </c>
      <c r="I97" s="120">
        <f t="shared" si="14"/>
        <v>15000</v>
      </c>
      <c r="J97" s="120">
        <f t="shared" si="15"/>
        <v>96000</v>
      </c>
      <c r="K97" s="38">
        <f>SUMIF(Sep!A:A,'Sheet 1'!A97,Sep!I:I)</f>
        <v>5</v>
      </c>
      <c r="L97" s="120">
        <f t="shared" si="16"/>
        <v>3000</v>
      </c>
      <c r="M97" s="122">
        <f>+SUMIF(Sep!A:A,'Sheet 1'!A97,Sep!E:E)</f>
        <v>0</v>
      </c>
      <c r="N97" s="127">
        <f t="shared" si="17"/>
        <v>0</v>
      </c>
      <c r="O97" s="120">
        <f t="shared" si="18"/>
        <v>114000</v>
      </c>
      <c r="P97" s="120">
        <f t="shared" si="13"/>
        <v>93221.501250000001</v>
      </c>
      <c r="Q97" s="120">
        <f t="shared" si="19"/>
        <v>93221.501250000001</v>
      </c>
      <c r="R97" s="57">
        <v>0.7</v>
      </c>
      <c r="S97" s="120">
        <f t="shared" si="20"/>
        <v>65255.050874999994</v>
      </c>
      <c r="T97" s="120">
        <f t="shared" si="21"/>
        <v>27966.450375000008</v>
      </c>
      <c r="U97" s="120">
        <f t="shared" si="22"/>
        <v>1118658.0150000001</v>
      </c>
      <c r="V97" s="120">
        <f t="shared" si="23"/>
        <v>783060.61049999995</v>
      </c>
      <c r="W97" s="120">
        <f t="shared" si="24"/>
        <v>335597.40450000006</v>
      </c>
    </row>
    <row r="98" spans="1:23" x14ac:dyDescent="0.25">
      <c r="A98" s="55" t="s">
        <v>374</v>
      </c>
      <c r="B98" s="56" t="s">
        <v>476</v>
      </c>
      <c r="C98" s="37" t="s">
        <v>485</v>
      </c>
      <c r="D98" s="37">
        <v>5</v>
      </c>
      <c r="E98" s="56" t="s">
        <v>502</v>
      </c>
      <c r="F98" s="38">
        <v>10652527.5</v>
      </c>
      <c r="G98" s="38"/>
      <c r="H98" s="38">
        <f>SUMIF(Sep!A:A,'Sheet 1'!A98,Sep!N:N)</f>
        <v>7932</v>
      </c>
      <c r="I98" s="120">
        <f t="shared" si="14"/>
        <v>15000</v>
      </c>
      <c r="J98" s="120">
        <f t="shared" si="15"/>
        <v>156000</v>
      </c>
      <c r="K98" s="38">
        <f>SUMIF(Sep!A:A,'Sheet 1'!A98,Sep!I:I)</f>
        <v>5</v>
      </c>
      <c r="L98" s="120">
        <f t="shared" si="16"/>
        <v>3000</v>
      </c>
      <c r="M98" s="122">
        <f>+SUMIF(Sep!A:A,'Sheet 1'!A98,Sep!E:E)</f>
        <v>1</v>
      </c>
      <c r="N98" s="127">
        <f t="shared" si="17"/>
        <v>1200</v>
      </c>
      <c r="O98" s="120">
        <f t="shared" si="18"/>
        <v>175200</v>
      </c>
      <c r="P98" s="120">
        <f t="shared" si="13"/>
        <v>159787.91250000001</v>
      </c>
      <c r="Q98" s="120">
        <f t="shared" si="19"/>
        <v>159787.91250000001</v>
      </c>
      <c r="R98" s="57">
        <v>0.7</v>
      </c>
      <c r="S98" s="120">
        <f t="shared" si="20"/>
        <v>111851.53874999999</v>
      </c>
      <c r="T98" s="120">
        <f t="shared" si="21"/>
        <v>47936.373750000013</v>
      </c>
      <c r="U98" s="120">
        <f t="shared" si="22"/>
        <v>1917454.9500000002</v>
      </c>
      <c r="V98" s="120">
        <f t="shared" si="23"/>
        <v>1342218.4649999999</v>
      </c>
      <c r="W98" s="120">
        <f t="shared" si="24"/>
        <v>575236.4850000001</v>
      </c>
    </row>
    <row r="99" spans="1:23" x14ac:dyDescent="0.25">
      <c r="A99" s="55" t="s">
        <v>375</v>
      </c>
      <c r="B99" s="56" t="s">
        <v>476</v>
      </c>
      <c r="C99" s="37" t="s">
        <v>485</v>
      </c>
      <c r="D99" s="37">
        <v>5</v>
      </c>
      <c r="E99" s="56" t="s">
        <v>502</v>
      </c>
      <c r="F99" s="38">
        <v>20782143.25</v>
      </c>
      <c r="G99" s="38">
        <v>4470</v>
      </c>
      <c r="H99" s="38">
        <f>SUMIF(Sep!A:A,'Sheet 1'!A99,Sep!N:N)</f>
        <v>4472</v>
      </c>
      <c r="I99" s="120">
        <f t="shared" si="14"/>
        <v>15000</v>
      </c>
      <c r="J99" s="120">
        <f t="shared" si="15"/>
        <v>156000</v>
      </c>
      <c r="K99" s="38">
        <f>SUMIF(Sep!A:A,'Sheet 1'!A99,Sep!I:I)</f>
        <v>14</v>
      </c>
      <c r="L99" s="120">
        <f t="shared" si="16"/>
        <v>8400</v>
      </c>
      <c r="M99" s="122">
        <f>+SUMIF(Sep!A:A,'Sheet 1'!A99,Sep!E:E)</f>
        <v>156</v>
      </c>
      <c r="N99" s="127">
        <f t="shared" si="17"/>
        <v>187200</v>
      </c>
      <c r="O99" s="120">
        <f t="shared" si="18"/>
        <v>366600</v>
      </c>
      <c r="P99" s="120">
        <f t="shared" si="13"/>
        <v>311732.14874999999</v>
      </c>
      <c r="Q99" s="120">
        <f t="shared" si="19"/>
        <v>311732.14874999999</v>
      </c>
      <c r="R99" s="57">
        <v>0.7</v>
      </c>
      <c r="S99" s="120">
        <f t="shared" si="20"/>
        <v>218212.50412499998</v>
      </c>
      <c r="T99" s="120">
        <f t="shared" si="21"/>
        <v>93519.644625000015</v>
      </c>
      <c r="U99" s="120">
        <f t="shared" si="22"/>
        <v>3740785.7850000001</v>
      </c>
      <c r="V99" s="120">
        <f t="shared" si="23"/>
        <v>2618550.0494999997</v>
      </c>
      <c r="W99" s="120">
        <f t="shared" si="24"/>
        <v>1122235.7355000002</v>
      </c>
    </row>
    <row r="100" spans="1:23" x14ac:dyDescent="0.25">
      <c r="A100" s="55" t="s">
        <v>379</v>
      </c>
      <c r="B100" s="56" t="s">
        <v>476</v>
      </c>
      <c r="C100" s="37" t="s">
        <v>485</v>
      </c>
      <c r="D100" s="37">
        <v>5</v>
      </c>
      <c r="E100" s="56" t="s">
        <v>502</v>
      </c>
      <c r="F100" s="38">
        <v>18934221.5</v>
      </c>
      <c r="G100" s="38">
        <v>18587</v>
      </c>
      <c r="H100" s="38">
        <f>SUMIF(Sep!A:A,'Sheet 1'!A100,Sep!N:N)</f>
        <v>18601</v>
      </c>
      <c r="I100" s="120">
        <f t="shared" si="14"/>
        <v>74404</v>
      </c>
      <c r="J100" s="120">
        <f t="shared" si="15"/>
        <v>156000</v>
      </c>
      <c r="K100" s="38">
        <f>SUMIF(Sep!A:A,'Sheet 1'!A100,Sep!I:I)</f>
        <v>12</v>
      </c>
      <c r="L100" s="120">
        <f t="shared" si="16"/>
        <v>7200</v>
      </c>
      <c r="M100" s="122">
        <f>+SUMIF(Sep!A:A,'Sheet 1'!A100,Sep!E:E)</f>
        <v>44</v>
      </c>
      <c r="N100" s="127">
        <f t="shared" si="17"/>
        <v>52800</v>
      </c>
      <c r="O100" s="120">
        <f t="shared" si="18"/>
        <v>290404</v>
      </c>
      <c r="P100" s="120">
        <f t="shared" si="13"/>
        <v>284013.32250000001</v>
      </c>
      <c r="Q100" s="120">
        <f t="shared" si="19"/>
        <v>284013.32250000001</v>
      </c>
      <c r="R100" s="57">
        <v>0.7</v>
      </c>
      <c r="S100" s="120">
        <f t="shared" si="20"/>
        <v>198809.32574999999</v>
      </c>
      <c r="T100" s="120">
        <f t="shared" si="21"/>
        <v>85203.99675000002</v>
      </c>
      <c r="U100" s="120">
        <f t="shared" si="22"/>
        <v>3408159.87</v>
      </c>
      <c r="V100" s="120">
        <f t="shared" si="23"/>
        <v>2385711.909</v>
      </c>
      <c r="W100" s="120">
        <f t="shared" si="24"/>
        <v>1022447.9610000002</v>
      </c>
    </row>
    <row r="101" spans="1:23" x14ac:dyDescent="0.25">
      <c r="A101" s="55" t="s">
        <v>380</v>
      </c>
      <c r="B101" s="56" t="s">
        <v>476</v>
      </c>
      <c r="C101" s="37" t="s">
        <v>485</v>
      </c>
      <c r="D101" s="37">
        <v>5</v>
      </c>
      <c r="E101" s="56" t="s">
        <v>502</v>
      </c>
      <c r="F101" s="38">
        <v>11918337.666666666</v>
      </c>
      <c r="G101" s="38"/>
      <c r="H101" s="38">
        <f>SUMIF(Sep!A:A,'Sheet 1'!A101,Sep!N:N)</f>
        <v>0</v>
      </c>
      <c r="I101" s="120">
        <f t="shared" si="14"/>
        <v>0</v>
      </c>
      <c r="J101" s="120">
        <f t="shared" si="15"/>
        <v>156000</v>
      </c>
      <c r="K101" s="38">
        <f>SUMIF(Sep!A:A,'Sheet 1'!A101,Sep!I:I)</f>
        <v>4</v>
      </c>
      <c r="L101" s="120">
        <f t="shared" si="16"/>
        <v>2400</v>
      </c>
      <c r="M101" s="122">
        <f>+SUMIF(Sep!A:A,'Sheet 1'!A101,Sep!E:E)</f>
        <v>63</v>
      </c>
      <c r="N101" s="127">
        <f t="shared" si="17"/>
        <v>75600</v>
      </c>
      <c r="O101" s="120">
        <f t="shared" si="18"/>
        <v>234000</v>
      </c>
      <c r="P101" s="120">
        <f t="shared" si="13"/>
        <v>178775.06499999997</v>
      </c>
      <c r="Q101" s="120">
        <f t="shared" si="19"/>
        <v>178775.06499999997</v>
      </c>
      <c r="R101" s="57">
        <v>0.7</v>
      </c>
      <c r="S101" s="120">
        <f t="shared" si="20"/>
        <v>125142.54549999998</v>
      </c>
      <c r="T101" s="120">
        <f t="shared" si="21"/>
        <v>53632.519499999995</v>
      </c>
      <c r="U101" s="120">
        <f t="shared" si="22"/>
        <v>2145300.7799999998</v>
      </c>
      <c r="V101" s="120">
        <f t="shared" si="23"/>
        <v>1501710.5459999996</v>
      </c>
      <c r="W101" s="120">
        <f t="shared" si="24"/>
        <v>643590.23399999994</v>
      </c>
    </row>
    <row r="102" spans="1:23" x14ac:dyDescent="0.25">
      <c r="A102" s="55" t="s">
        <v>384</v>
      </c>
      <c r="B102" s="56" t="s">
        <v>476</v>
      </c>
      <c r="C102" s="37" t="s">
        <v>485</v>
      </c>
      <c r="D102" s="37">
        <v>5</v>
      </c>
      <c r="E102" s="56" t="s">
        <v>502</v>
      </c>
      <c r="F102" s="38">
        <v>14020416.833333334</v>
      </c>
      <c r="G102" s="38"/>
      <c r="H102" s="38">
        <f>SUMIF(Sep!A:A,'Sheet 1'!A102,Sep!N:N)</f>
        <v>0</v>
      </c>
      <c r="I102" s="120">
        <f t="shared" si="14"/>
        <v>0</v>
      </c>
      <c r="J102" s="120">
        <f t="shared" si="15"/>
        <v>156000</v>
      </c>
      <c r="K102" s="38">
        <f>SUMIF(Sep!A:A,'Sheet 1'!A102,Sep!I:I)</f>
        <v>4</v>
      </c>
      <c r="L102" s="120">
        <f t="shared" si="16"/>
        <v>2400</v>
      </c>
      <c r="M102" s="122">
        <f>+SUMIF(Sep!A:A,'Sheet 1'!A102,Sep!E:E)</f>
        <v>89</v>
      </c>
      <c r="N102" s="127">
        <f t="shared" si="17"/>
        <v>106800</v>
      </c>
      <c r="O102" s="120">
        <f t="shared" si="18"/>
        <v>265200</v>
      </c>
      <c r="P102" s="120">
        <f t="shared" si="13"/>
        <v>210306.2525</v>
      </c>
      <c r="Q102" s="120">
        <f t="shared" si="19"/>
        <v>210306.2525</v>
      </c>
      <c r="R102" s="57">
        <v>0.7</v>
      </c>
      <c r="S102" s="120">
        <f t="shared" si="20"/>
        <v>147214.37675</v>
      </c>
      <c r="T102" s="120">
        <f t="shared" si="21"/>
        <v>63091.875750000007</v>
      </c>
      <c r="U102" s="120">
        <f t="shared" si="22"/>
        <v>2523675.0300000003</v>
      </c>
      <c r="V102" s="120">
        <f t="shared" si="23"/>
        <v>1766572.5209999999</v>
      </c>
      <c r="W102" s="120">
        <f t="shared" si="24"/>
        <v>757102.50900000008</v>
      </c>
    </row>
    <row r="103" spans="1:23" x14ac:dyDescent="0.25">
      <c r="A103" s="55" t="s">
        <v>385</v>
      </c>
      <c r="B103" s="56" t="s">
        <v>476</v>
      </c>
      <c r="C103" s="37" t="s">
        <v>485</v>
      </c>
      <c r="D103" s="37">
        <v>5</v>
      </c>
      <c r="E103" s="56" t="s">
        <v>502</v>
      </c>
      <c r="F103" s="38">
        <v>12202675.5</v>
      </c>
      <c r="G103" s="38"/>
      <c r="H103" s="38">
        <f>SUMIF(Sep!A:A,'Sheet 1'!A103,Sep!N:N)</f>
        <v>0</v>
      </c>
      <c r="I103" s="120">
        <f t="shared" si="14"/>
        <v>0</v>
      </c>
      <c r="J103" s="120">
        <f t="shared" si="15"/>
        <v>156000</v>
      </c>
      <c r="K103" s="38">
        <f>SUMIF(Sep!A:A,'Sheet 1'!A103,Sep!I:I)</f>
        <v>5</v>
      </c>
      <c r="L103" s="120">
        <f t="shared" si="16"/>
        <v>3000</v>
      </c>
      <c r="M103" s="122">
        <f>+SUMIF(Sep!A:A,'Sheet 1'!A103,Sep!E:E)</f>
        <v>100</v>
      </c>
      <c r="N103" s="127">
        <f t="shared" si="17"/>
        <v>120000</v>
      </c>
      <c r="O103" s="120">
        <f t="shared" si="18"/>
        <v>279000</v>
      </c>
      <c r="P103" s="120">
        <f t="shared" si="13"/>
        <v>183040.13250000001</v>
      </c>
      <c r="Q103" s="120">
        <f t="shared" si="19"/>
        <v>183040.13250000001</v>
      </c>
      <c r="R103" s="57">
        <v>0.7</v>
      </c>
      <c r="S103" s="120">
        <f t="shared" si="20"/>
        <v>128128.09275</v>
      </c>
      <c r="T103" s="120">
        <f t="shared" si="21"/>
        <v>54912.039750000011</v>
      </c>
      <c r="U103" s="120">
        <f t="shared" si="22"/>
        <v>2196481.59</v>
      </c>
      <c r="V103" s="120">
        <f t="shared" si="23"/>
        <v>1537537.1129999999</v>
      </c>
      <c r="W103" s="120">
        <f t="shared" si="24"/>
        <v>658944.47700000019</v>
      </c>
    </row>
    <row r="104" spans="1:23" x14ac:dyDescent="0.25">
      <c r="A104" s="55" t="s">
        <v>387</v>
      </c>
      <c r="B104" s="56" t="s">
        <v>476</v>
      </c>
      <c r="C104" s="37" t="s">
        <v>485</v>
      </c>
      <c r="D104" s="37">
        <v>5</v>
      </c>
      <c r="E104" s="56" t="s">
        <v>502</v>
      </c>
      <c r="F104" s="38">
        <v>53268634.666666664</v>
      </c>
      <c r="G104" s="38"/>
      <c r="H104" s="38">
        <f>SUMIF(Sep!A:A,'Sheet 1'!A104,Sep!N:N)</f>
        <v>0</v>
      </c>
      <c r="I104" s="120">
        <f t="shared" si="14"/>
        <v>0</v>
      </c>
      <c r="J104" s="120">
        <f t="shared" si="15"/>
        <v>156000</v>
      </c>
      <c r="K104" s="38">
        <f>SUMIF(Sep!A:A,'Sheet 1'!A104,Sep!I:I)</f>
        <v>6</v>
      </c>
      <c r="L104" s="120">
        <f t="shared" si="16"/>
        <v>3600</v>
      </c>
      <c r="M104" s="122">
        <f>+SUMIF(Sep!A:A,'Sheet 1'!A104,Sep!E:E)</f>
        <v>359</v>
      </c>
      <c r="N104" s="127">
        <f t="shared" si="17"/>
        <v>430800</v>
      </c>
      <c r="O104" s="120">
        <f t="shared" si="18"/>
        <v>590400</v>
      </c>
      <c r="P104" s="120">
        <f t="shared" si="13"/>
        <v>799029.5199999999</v>
      </c>
      <c r="Q104" s="120">
        <f t="shared" si="19"/>
        <v>590400</v>
      </c>
      <c r="R104" s="57">
        <v>0.7</v>
      </c>
      <c r="S104" s="120">
        <f t="shared" si="20"/>
        <v>413280</v>
      </c>
      <c r="T104" s="120">
        <f t="shared" si="21"/>
        <v>177120</v>
      </c>
      <c r="U104" s="120">
        <f t="shared" si="22"/>
        <v>7084800</v>
      </c>
      <c r="V104" s="120">
        <f t="shared" si="23"/>
        <v>4959360</v>
      </c>
      <c r="W104" s="120">
        <f t="shared" si="24"/>
        <v>2125440</v>
      </c>
    </row>
    <row r="105" spans="1:23" x14ac:dyDescent="0.25">
      <c r="A105" s="55" t="s">
        <v>389</v>
      </c>
      <c r="B105" s="56" t="s">
        <v>476</v>
      </c>
      <c r="C105" s="37" t="s">
        <v>485</v>
      </c>
      <c r="D105" s="37">
        <v>5</v>
      </c>
      <c r="E105" s="56" t="s">
        <v>502</v>
      </c>
      <c r="F105" s="38">
        <v>30506061.666666668</v>
      </c>
      <c r="G105" s="38"/>
      <c r="H105" s="38">
        <f>SUMIF(Sep!A:A,'Sheet 1'!A105,Sep!N:N)</f>
        <v>0</v>
      </c>
      <c r="I105" s="120">
        <f t="shared" si="14"/>
        <v>0</v>
      </c>
      <c r="J105" s="120">
        <f t="shared" si="15"/>
        <v>156000</v>
      </c>
      <c r="K105" s="38">
        <f>SUMIF(Sep!A:A,'Sheet 1'!A105,Sep!I:I)</f>
        <v>5</v>
      </c>
      <c r="L105" s="120">
        <f t="shared" si="16"/>
        <v>3000</v>
      </c>
      <c r="M105" s="122">
        <f>+SUMIF(Sep!A:A,'Sheet 1'!A105,Sep!E:E)</f>
        <v>249</v>
      </c>
      <c r="N105" s="127">
        <f t="shared" si="17"/>
        <v>298800</v>
      </c>
      <c r="O105" s="120">
        <f t="shared" si="18"/>
        <v>457800</v>
      </c>
      <c r="P105" s="120">
        <f t="shared" si="13"/>
        <v>457590.92499999999</v>
      </c>
      <c r="Q105" s="120">
        <f t="shared" si="19"/>
        <v>457590.92499999999</v>
      </c>
      <c r="R105" s="57">
        <v>0.7</v>
      </c>
      <c r="S105" s="120">
        <f t="shared" si="20"/>
        <v>320313.64749999996</v>
      </c>
      <c r="T105" s="120">
        <f t="shared" si="21"/>
        <v>137277.27750000003</v>
      </c>
      <c r="U105" s="120">
        <f t="shared" si="22"/>
        <v>5491091.0999999996</v>
      </c>
      <c r="V105" s="120">
        <f t="shared" si="23"/>
        <v>3843763.7699999996</v>
      </c>
      <c r="W105" s="120">
        <f t="shared" si="24"/>
        <v>1647327.3300000003</v>
      </c>
    </row>
    <row r="106" spans="1:23" x14ac:dyDescent="0.25">
      <c r="A106" s="55" t="s">
        <v>393</v>
      </c>
      <c r="B106" s="56" t="s">
        <v>476</v>
      </c>
      <c r="C106" s="37" t="s">
        <v>485</v>
      </c>
      <c r="D106" s="37">
        <v>5</v>
      </c>
      <c r="E106" s="56" t="s">
        <v>502</v>
      </c>
      <c r="F106" s="38">
        <v>10750957.666666666</v>
      </c>
      <c r="G106" s="38" t="s">
        <v>1</v>
      </c>
      <c r="H106" s="38">
        <f>SUMIF(Sep!A:A,'Sheet 1'!A106,Sep!N:N)</f>
        <v>0</v>
      </c>
      <c r="I106" s="120">
        <f t="shared" si="14"/>
        <v>0</v>
      </c>
      <c r="J106" s="120">
        <f t="shared" si="15"/>
        <v>156000</v>
      </c>
      <c r="K106" s="38">
        <f>SUMIF(Sep!A:A,'Sheet 1'!A106,Sep!I:I)</f>
        <v>3</v>
      </c>
      <c r="L106" s="120">
        <f t="shared" si="16"/>
        <v>1800</v>
      </c>
      <c r="M106" s="122">
        <f>+SUMIF(Sep!A:A,'Sheet 1'!A106,Sep!E:E)</f>
        <v>46</v>
      </c>
      <c r="N106" s="127">
        <f t="shared" si="17"/>
        <v>55200</v>
      </c>
      <c r="O106" s="120">
        <f t="shared" si="18"/>
        <v>213000</v>
      </c>
      <c r="P106" s="120">
        <f t="shared" si="13"/>
        <v>161264.36499999999</v>
      </c>
      <c r="Q106" s="120">
        <f t="shared" si="19"/>
        <v>161264.36499999999</v>
      </c>
      <c r="R106" s="57">
        <v>0.7</v>
      </c>
      <c r="S106" s="120">
        <f t="shared" si="20"/>
        <v>112885.05549999999</v>
      </c>
      <c r="T106" s="120">
        <f t="shared" si="21"/>
        <v>48379.309500000003</v>
      </c>
      <c r="U106" s="120">
        <f t="shared" si="22"/>
        <v>1935172.38</v>
      </c>
      <c r="V106" s="120">
        <f t="shared" si="23"/>
        <v>1354620.6659999997</v>
      </c>
      <c r="W106" s="120">
        <f t="shared" si="24"/>
        <v>580551.71400000004</v>
      </c>
    </row>
    <row r="107" spans="1:23" x14ac:dyDescent="0.25">
      <c r="A107" s="55" t="s">
        <v>397</v>
      </c>
      <c r="B107" s="56" t="s">
        <v>476</v>
      </c>
      <c r="C107" s="37" t="s">
        <v>485</v>
      </c>
      <c r="D107" s="37">
        <v>5</v>
      </c>
      <c r="E107" s="56" t="s">
        <v>502</v>
      </c>
      <c r="F107" s="38">
        <v>10773621.666666666</v>
      </c>
      <c r="G107" s="38">
        <v>9140</v>
      </c>
      <c r="H107" s="38">
        <f>SUMIF(Sep!A:A,'Sheet 1'!A107,Sep!N:N)</f>
        <v>9142</v>
      </c>
      <c r="I107" s="120">
        <f t="shared" si="14"/>
        <v>15000</v>
      </c>
      <c r="J107" s="120">
        <f t="shared" si="15"/>
        <v>156000</v>
      </c>
      <c r="K107" s="38">
        <f>SUMIF(Sep!A:A,'Sheet 1'!A107,Sep!I:I)</f>
        <v>6</v>
      </c>
      <c r="L107" s="120">
        <f t="shared" si="16"/>
        <v>3600</v>
      </c>
      <c r="M107" s="122">
        <f>+SUMIF(Sep!A:A,'Sheet 1'!A107,Sep!E:E)</f>
        <v>10</v>
      </c>
      <c r="N107" s="127">
        <f t="shared" si="17"/>
        <v>12000</v>
      </c>
      <c r="O107" s="120">
        <f t="shared" si="18"/>
        <v>186600</v>
      </c>
      <c r="P107" s="120">
        <f t="shared" si="13"/>
        <v>161604.32499999998</v>
      </c>
      <c r="Q107" s="120">
        <f t="shared" si="19"/>
        <v>161604.32499999998</v>
      </c>
      <c r="R107" s="57">
        <v>0.7</v>
      </c>
      <c r="S107" s="120">
        <f t="shared" si="20"/>
        <v>113123.02749999998</v>
      </c>
      <c r="T107" s="120">
        <f t="shared" si="21"/>
        <v>48481.297500000001</v>
      </c>
      <c r="U107" s="120">
        <f t="shared" si="22"/>
        <v>1939251.9</v>
      </c>
      <c r="V107" s="120">
        <f t="shared" si="23"/>
        <v>1357476.3299999998</v>
      </c>
      <c r="W107" s="120">
        <f t="shared" si="24"/>
        <v>581775.57000000007</v>
      </c>
    </row>
    <row r="108" spans="1:23" x14ac:dyDescent="0.25">
      <c r="A108" s="55" t="s">
        <v>398</v>
      </c>
      <c r="B108" s="56" t="s">
        <v>476</v>
      </c>
      <c r="C108" s="37" t="s">
        <v>485</v>
      </c>
      <c r="D108" s="37">
        <v>5</v>
      </c>
      <c r="E108" s="56" t="s">
        <v>502</v>
      </c>
      <c r="F108" s="38">
        <v>1227084.1666666667</v>
      </c>
      <c r="G108" s="38"/>
      <c r="H108" s="38">
        <f>SUMIF(Sep!A:A,'Sheet 1'!A108,Sep!N:N)</f>
        <v>0</v>
      </c>
      <c r="I108" s="120">
        <f t="shared" si="14"/>
        <v>0</v>
      </c>
      <c r="J108" s="120">
        <f t="shared" si="15"/>
        <v>156000</v>
      </c>
      <c r="K108" s="38">
        <f>SUMIF(Sep!A:A,'Sheet 1'!A108,Sep!I:I)</f>
        <v>3</v>
      </c>
      <c r="L108" s="120">
        <f t="shared" si="16"/>
        <v>1800</v>
      </c>
      <c r="M108" s="122">
        <f>+SUMIF(Sep!A:A,'Sheet 1'!A108,Sep!E:E)</f>
        <v>46</v>
      </c>
      <c r="N108" s="127">
        <f t="shared" si="17"/>
        <v>55200</v>
      </c>
      <c r="O108" s="120">
        <f t="shared" si="18"/>
        <v>213000</v>
      </c>
      <c r="P108" s="120">
        <f t="shared" si="13"/>
        <v>18406.262500000001</v>
      </c>
      <c r="Q108" s="120">
        <f t="shared" si="19"/>
        <v>18406.262500000001</v>
      </c>
      <c r="R108" s="57">
        <v>0.7</v>
      </c>
      <c r="S108" s="120">
        <f t="shared" si="20"/>
        <v>12884.383749999999</v>
      </c>
      <c r="T108" s="120">
        <f t="shared" si="21"/>
        <v>5521.8787500000017</v>
      </c>
      <c r="U108" s="120">
        <f t="shared" si="22"/>
        <v>220875.15000000002</v>
      </c>
      <c r="V108" s="120">
        <f t="shared" si="23"/>
        <v>154612.60499999998</v>
      </c>
      <c r="W108" s="120">
        <f t="shared" si="24"/>
        <v>66262.545000000013</v>
      </c>
    </row>
    <row r="109" spans="1:23" x14ac:dyDescent="0.25">
      <c r="A109" s="55" t="s">
        <v>402</v>
      </c>
      <c r="B109" s="56" t="s">
        <v>476</v>
      </c>
      <c r="C109" s="37" t="s">
        <v>485</v>
      </c>
      <c r="D109" s="37">
        <v>5</v>
      </c>
      <c r="E109" s="56" t="s">
        <v>502</v>
      </c>
      <c r="F109" s="38">
        <v>7130967.916666667</v>
      </c>
      <c r="G109" s="38"/>
      <c r="H109" s="38">
        <f>SUMIF(Sep!A:A,'Sheet 1'!A109,Sep!N:N)</f>
        <v>0</v>
      </c>
      <c r="I109" s="120">
        <f t="shared" si="14"/>
        <v>0</v>
      </c>
      <c r="J109" s="120">
        <f t="shared" si="15"/>
        <v>156000</v>
      </c>
      <c r="K109" s="38">
        <f>SUMIF(Sep!A:A,'Sheet 1'!A109,Sep!I:I)</f>
        <v>4</v>
      </c>
      <c r="L109" s="120">
        <f t="shared" si="16"/>
        <v>2400</v>
      </c>
      <c r="M109" s="122">
        <f>+SUMIF(Sep!A:A,'Sheet 1'!A109,Sep!E:E)</f>
        <v>40</v>
      </c>
      <c r="N109" s="127">
        <f t="shared" si="17"/>
        <v>48000</v>
      </c>
      <c r="O109" s="120">
        <f t="shared" si="18"/>
        <v>206400</v>
      </c>
      <c r="P109" s="120">
        <f t="shared" si="13"/>
        <v>106964.51875</v>
      </c>
      <c r="Q109" s="120">
        <f t="shared" si="19"/>
        <v>106964.51875</v>
      </c>
      <c r="R109" s="57">
        <v>0.7</v>
      </c>
      <c r="S109" s="120">
        <f t="shared" si="20"/>
        <v>74875.163124999992</v>
      </c>
      <c r="T109" s="120">
        <f t="shared" si="21"/>
        <v>32089.355625000011</v>
      </c>
      <c r="U109" s="120">
        <f t="shared" si="22"/>
        <v>1283574.2250000001</v>
      </c>
      <c r="V109" s="120">
        <f t="shared" si="23"/>
        <v>898501.9574999999</v>
      </c>
      <c r="W109" s="120">
        <f t="shared" si="24"/>
        <v>385072.26750000013</v>
      </c>
    </row>
    <row r="110" spans="1:23" x14ac:dyDescent="0.25">
      <c r="A110" s="55" t="s">
        <v>405</v>
      </c>
      <c r="B110" s="56" t="s">
        <v>476</v>
      </c>
      <c r="C110" s="37" t="s">
        <v>486</v>
      </c>
      <c r="D110" s="37">
        <v>5</v>
      </c>
      <c r="E110" s="56" t="s">
        <v>502</v>
      </c>
      <c r="F110" s="38">
        <v>6348473.666666667</v>
      </c>
      <c r="G110" s="38"/>
      <c r="H110" s="38">
        <f>SUMIF(Sep!A:A,'Sheet 1'!A110,Sep!N:N)</f>
        <v>0</v>
      </c>
      <c r="I110" s="120">
        <f t="shared" si="14"/>
        <v>0</v>
      </c>
      <c r="J110" s="120">
        <f t="shared" si="15"/>
        <v>96000</v>
      </c>
      <c r="K110" s="38">
        <f>SUMIF(Sep!A:A,'Sheet 1'!A110,Sep!I:I)</f>
        <v>3</v>
      </c>
      <c r="L110" s="120">
        <f t="shared" si="16"/>
        <v>1800</v>
      </c>
      <c r="M110" s="122">
        <f>+SUMIF(Sep!A:A,'Sheet 1'!A110,Sep!E:E)</f>
        <v>0</v>
      </c>
      <c r="N110" s="127">
        <f t="shared" si="17"/>
        <v>0</v>
      </c>
      <c r="O110" s="120">
        <f t="shared" si="18"/>
        <v>97800</v>
      </c>
      <c r="P110" s="120">
        <f t="shared" si="13"/>
        <v>95227.104999999996</v>
      </c>
      <c r="Q110" s="120">
        <f t="shared" si="19"/>
        <v>95227.104999999996</v>
      </c>
      <c r="R110" s="57">
        <v>0.7</v>
      </c>
      <c r="S110" s="120">
        <f t="shared" si="20"/>
        <v>66658.973499999993</v>
      </c>
      <c r="T110" s="120">
        <f t="shared" si="21"/>
        <v>28568.131500000003</v>
      </c>
      <c r="U110" s="120">
        <f t="shared" si="22"/>
        <v>1142725.26</v>
      </c>
      <c r="V110" s="120">
        <f t="shared" si="23"/>
        <v>799907.68199999991</v>
      </c>
      <c r="W110" s="120">
        <f t="shared" si="24"/>
        <v>342817.57800000004</v>
      </c>
    </row>
    <row r="111" spans="1:23" x14ac:dyDescent="0.25">
      <c r="A111" s="55" t="s">
        <v>407</v>
      </c>
      <c r="B111" s="56" t="s">
        <v>476</v>
      </c>
      <c r="C111" s="37" t="s">
        <v>486</v>
      </c>
      <c r="D111" s="37">
        <v>5</v>
      </c>
      <c r="E111" s="56" t="s">
        <v>502</v>
      </c>
      <c r="F111" s="38">
        <v>3024416.6666666665</v>
      </c>
      <c r="G111" s="38"/>
      <c r="H111" s="38">
        <f>SUMIF(Sep!A:A,'Sheet 1'!A111,Sep!N:N)</f>
        <v>0</v>
      </c>
      <c r="I111" s="120">
        <f t="shared" si="14"/>
        <v>0</v>
      </c>
      <c r="J111" s="120">
        <f t="shared" si="15"/>
        <v>96000</v>
      </c>
      <c r="K111" s="38">
        <f>SUMIF(Sep!A:A,'Sheet 1'!A111,Sep!I:I)</f>
        <v>3</v>
      </c>
      <c r="L111" s="120">
        <f t="shared" si="16"/>
        <v>1800</v>
      </c>
      <c r="M111" s="122">
        <f>+SUMIF(Sep!A:A,'Sheet 1'!A111,Sep!E:E)</f>
        <v>0</v>
      </c>
      <c r="N111" s="127">
        <f t="shared" si="17"/>
        <v>0</v>
      </c>
      <c r="O111" s="120">
        <f t="shared" si="18"/>
        <v>97800</v>
      </c>
      <c r="P111" s="120">
        <f t="shared" si="13"/>
        <v>45366.249999999993</v>
      </c>
      <c r="Q111" s="120">
        <f t="shared" si="19"/>
        <v>45366.249999999993</v>
      </c>
      <c r="R111" s="57">
        <v>0.7</v>
      </c>
      <c r="S111" s="120">
        <f t="shared" si="20"/>
        <v>31756.374999999993</v>
      </c>
      <c r="T111" s="120">
        <f t="shared" si="21"/>
        <v>13609.875</v>
      </c>
      <c r="U111" s="120">
        <f t="shared" si="22"/>
        <v>544394.99999999988</v>
      </c>
      <c r="V111" s="120">
        <f t="shared" si="23"/>
        <v>381076.49999999988</v>
      </c>
      <c r="W111" s="120">
        <f t="shared" si="24"/>
        <v>163318.5</v>
      </c>
    </row>
    <row r="112" spans="1:23" x14ac:dyDescent="0.25">
      <c r="A112" s="55" t="s">
        <v>390</v>
      </c>
      <c r="B112" s="56" t="s">
        <v>476</v>
      </c>
      <c r="C112" s="37" t="s">
        <v>488</v>
      </c>
      <c r="D112" s="37">
        <v>5</v>
      </c>
      <c r="E112" s="56" t="s">
        <v>502</v>
      </c>
      <c r="F112" s="38">
        <v>13698430</v>
      </c>
      <c r="G112" s="38"/>
      <c r="H112" s="38">
        <f>SUMIF(Sep!A:A,'Sheet 1'!A112,Sep!N:N)</f>
        <v>0</v>
      </c>
      <c r="I112" s="120">
        <f t="shared" si="14"/>
        <v>0</v>
      </c>
      <c r="J112" s="120">
        <f t="shared" si="15"/>
        <v>60000</v>
      </c>
      <c r="K112" s="38">
        <f>SUMIF(Sep!A:A,'Sheet 1'!A112,Sep!I:I)</f>
        <v>5</v>
      </c>
      <c r="L112" s="120">
        <f t="shared" si="16"/>
        <v>3000</v>
      </c>
      <c r="M112" s="122">
        <f>+SUMIF(Sep!A:A,'Sheet 1'!A112,Sep!E:E)</f>
        <v>0</v>
      </c>
      <c r="N112" s="127">
        <f t="shared" si="17"/>
        <v>0</v>
      </c>
      <c r="O112" s="120">
        <f t="shared" si="18"/>
        <v>63000</v>
      </c>
      <c r="P112" s="120">
        <f t="shared" si="13"/>
        <v>205476.44999999998</v>
      </c>
      <c r="Q112" s="120">
        <f t="shared" si="19"/>
        <v>63000</v>
      </c>
      <c r="R112" s="57">
        <v>0.7</v>
      </c>
      <c r="S112" s="120">
        <f t="shared" si="20"/>
        <v>44100</v>
      </c>
      <c r="T112" s="120">
        <f t="shared" si="21"/>
        <v>18900</v>
      </c>
      <c r="U112" s="120">
        <f t="shared" si="22"/>
        <v>756000</v>
      </c>
      <c r="V112" s="120">
        <f t="shared" si="23"/>
        <v>529200</v>
      </c>
      <c r="W112" s="120">
        <f t="shared" si="24"/>
        <v>226800</v>
      </c>
    </row>
    <row r="113" spans="1:23" x14ac:dyDescent="0.25">
      <c r="A113" s="55" t="s">
        <v>412</v>
      </c>
      <c r="B113" s="56" t="s">
        <v>477</v>
      </c>
      <c r="C113" s="37" t="s">
        <v>485</v>
      </c>
      <c r="D113" s="37">
        <v>5</v>
      </c>
      <c r="E113" s="56" t="s">
        <v>502</v>
      </c>
      <c r="F113" s="38">
        <v>51126730.583333336</v>
      </c>
      <c r="G113" s="38">
        <v>19031</v>
      </c>
      <c r="H113" s="38">
        <f>SUMIF(Sep!A:A,'Sheet 1'!A113,Sep!N:N)</f>
        <v>19003</v>
      </c>
      <c r="I113" s="120">
        <f t="shared" si="14"/>
        <v>75000</v>
      </c>
      <c r="J113" s="120">
        <f t="shared" si="15"/>
        <v>156000</v>
      </c>
      <c r="K113" s="38">
        <f>SUMIF(Sep!A:A,'Sheet 1'!A113,Sep!I:I)</f>
        <v>17</v>
      </c>
      <c r="L113" s="120">
        <f t="shared" si="16"/>
        <v>10200</v>
      </c>
      <c r="M113" s="122">
        <f>+SUMIF(Sep!A:A,'Sheet 1'!A113,Sep!E:E)</f>
        <v>462</v>
      </c>
      <c r="N113" s="127">
        <f t="shared" si="17"/>
        <v>554400</v>
      </c>
      <c r="O113" s="120">
        <f t="shared" si="18"/>
        <v>795600</v>
      </c>
      <c r="P113" s="120">
        <f t="shared" si="13"/>
        <v>766900.95874999999</v>
      </c>
      <c r="Q113" s="120">
        <f t="shared" si="19"/>
        <v>766900.95874999999</v>
      </c>
      <c r="R113" s="57">
        <v>0.7</v>
      </c>
      <c r="S113" s="120">
        <f t="shared" si="20"/>
        <v>536830.67112499999</v>
      </c>
      <c r="T113" s="120">
        <f t="shared" si="21"/>
        <v>230070.287625</v>
      </c>
      <c r="U113" s="120">
        <f t="shared" si="22"/>
        <v>9202811.504999999</v>
      </c>
      <c r="V113" s="120">
        <f t="shared" si="23"/>
        <v>6441968.0535000004</v>
      </c>
      <c r="W113" s="120">
        <f t="shared" si="24"/>
        <v>2760843.4515</v>
      </c>
    </row>
    <row r="114" spans="1:23" x14ac:dyDescent="0.25">
      <c r="A114" s="55" t="s">
        <v>416</v>
      </c>
      <c r="B114" s="56" t="s">
        <v>477</v>
      </c>
      <c r="C114" s="37" t="s">
        <v>485</v>
      </c>
      <c r="D114" s="37">
        <v>5</v>
      </c>
      <c r="E114" s="56" t="s">
        <v>502</v>
      </c>
      <c r="F114" s="38">
        <v>51081268.75</v>
      </c>
      <c r="G114" s="38">
        <v>35769</v>
      </c>
      <c r="H114" s="38">
        <f>SUMIF(Sep!A:A,'Sheet 1'!A114,Sep!N:N)</f>
        <v>35795</v>
      </c>
      <c r="I114" s="120">
        <f t="shared" si="14"/>
        <v>75000</v>
      </c>
      <c r="J114" s="120">
        <f t="shared" si="15"/>
        <v>156000</v>
      </c>
      <c r="K114" s="38">
        <f>SUMIF(Sep!A:A,'Sheet 1'!A114,Sep!I:I)</f>
        <v>13</v>
      </c>
      <c r="L114" s="120">
        <f t="shared" si="16"/>
        <v>7800</v>
      </c>
      <c r="M114" s="122">
        <f>+SUMIF(Sep!A:A,'Sheet 1'!A114,Sep!E:E)</f>
        <v>260</v>
      </c>
      <c r="N114" s="127">
        <f t="shared" si="17"/>
        <v>312000</v>
      </c>
      <c r="O114" s="120">
        <f t="shared" si="18"/>
        <v>550800</v>
      </c>
      <c r="P114" s="120">
        <f t="shared" si="13"/>
        <v>766219.03125</v>
      </c>
      <c r="Q114" s="120">
        <f t="shared" si="19"/>
        <v>550800</v>
      </c>
      <c r="R114" s="57">
        <v>0.7</v>
      </c>
      <c r="S114" s="120">
        <f t="shared" si="20"/>
        <v>385560</v>
      </c>
      <c r="T114" s="120">
        <f t="shared" si="21"/>
        <v>165240</v>
      </c>
      <c r="U114" s="120">
        <f t="shared" si="22"/>
        <v>6609600</v>
      </c>
      <c r="V114" s="120">
        <f t="shared" si="23"/>
        <v>4626720</v>
      </c>
      <c r="W114" s="120">
        <f t="shared" si="24"/>
        <v>1982880</v>
      </c>
    </row>
    <row r="115" spans="1:23" x14ac:dyDescent="0.25">
      <c r="A115" s="55" t="s">
        <v>417</v>
      </c>
      <c r="B115" s="56" t="s">
        <v>477</v>
      </c>
      <c r="C115" s="37" t="s">
        <v>485</v>
      </c>
      <c r="D115" s="37">
        <v>5</v>
      </c>
      <c r="E115" s="56" t="s">
        <v>502</v>
      </c>
      <c r="F115" s="38">
        <v>14209149.25</v>
      </c>
      <c r="G115" s="38">
        <v>8690</v>
      </c>
      <c r="H115" s="38">
        <f>SUMIF(Sep!A:A,'Sheet 1'!A115,Sep!N:N)</f>
        <v>8747</v>
      </c>
      <c r="I115" s="120">
        <f t="shared" si="14"/>
        <v>15000</v>
      </c>
      <c r="J115" s="120">
        <f t="shared" si="15"/>
        <v>156000</v>
      </c>
      <c r="K115" s="38">
        <f>SUMIF(Sep!A:A,'Sheet 1'!A115,Sep!I:I)</f>
        <v>10</v>
      </c>
      <c r="L115" s="120">
        <f t="shared" si="16"/>
        <v>6000</v>
      </c>
      <c r="M115" s="122">
        <f>+SUMIF(Sep!A:A,'Sheet 1'!A115,Sep!E:E)</f>
        <v>58</v>
      </c>
      <c r="N115" s="127">
        <f t="shared" si="17"/>
        <v>69600</v>
      </c>
      <c r="O115" s="120">
        <f t="shared" si="18"/>
        <v>246600</v>
      </c>
      <c r="P115" s="120">
        <f t="shared" si="13"/>
        <v>213137.23874999999</v>
      </c>
      <c r="Q115" s="120">
        <f t="shared" si="19"/>
        <v>213137.23874999999</v>
      </c>
      <c r="R115" s="57">
        <v>0.7</v>
      </c>
      <c r="S115" s="120">
        <f t="shared" si="20"/>
        <v>149196.06712499997</v>
      </c>
      <c r="T115" s="120">
        <f t="shared" si="21"/>
        <v>63941.171625000017</v>
      </c>
      <c r="U115" s="120">
        <f t="shared" si="22"/>
        <v>2557646.8649999998</v>
      </c>
      <c r="V115" s="120">
        <f t="shared" si="23"/>
        <v>1790352.8054999998</v>
      </c>
      <c r="W115" s="120">
        <f t="shared" si="24"/>
        <v>767294.05950000021</v>
      </c>
    </row>
    <row r="116" spans="1:23" x14ac:dyDescent="0.25">
      <c r="A116" s="55" t="s">
        <v>420</v>
      </c>
      <c r="B116" s="56" t="s">
        <v>477</v>
      </c>
      <c r="C116" s="37" t="s">
        <v>485</v>
      </c>
      <c r="D116" s="37">
        <v>5</v>
      </c>
      <c r="E116" s="56" t="s">
        <v>502</v>
      </c>
      <c r="F116" s="38">
        <v>21111077.583333332</v>
      </c>
      <c r="G116" s="38">
        <v>14176</v>
      </c>
      <c r="H116" s="38">
        <f>SUMIF(Sep!A:A,'Sheet 1'!A116,Sep!N:N)</f>
        <v>14196</v>
      </c>
      <c r="I116" s="120">
        <f t="shared" si="14"/>
        <v>56784</v>
      </c>
      <c r="J116" s="120">
        <f t="shared" si="15"/>
        <v>156000</v>
      </c>
      <c r="K116" s="38">
        <f>SUMIF(Sep!A:A,'Sheet 1'!A116,Sep!I:I)</f>
        <v>35</v>
      </c>
      <c r="L116" s="120">
        <f t="shared" si="16"/>
        <v>21000</v>
      </c>
      <c r="M116" s="122">
        <f>+SUMIF(Sep!A:A,'Sheet 1'!A116,Sep!E:E)</f>
        <v>124</v>
      </c>
      <c r="N116" s="127">
        <f t="shared" si="17"/>
        <v>148800</v>
      </c>
      <c r="O116" s="120">
        <f t="shared" si="18"/>
        <v>382584</v>
      </c>
      <c r="P116" s="120">
        <f t="shared" si="13"/>
        <v>316666.16374999995</v>
      </c>
      <c r="Q116" s="120">
        <f t="shared" si="19"/>
        <v>316666.16374999995</v>
      </c>
      <c r="R116" s="57">
        <v>0.7</v>
      </c>
      <c r="S116" s="120">
        <f t="shared" si="20"/>
        <v>221666.31462499994</v>
      </c>
      <c r="T116" s="120">
        <f t="shared" si="21"/>
        <v>94999.849125000008</v>
      </c>
      <c r="U116" s="120">
        <f t="shared" si="22"/>
        <v>3799993.9649999994</v>
      </c>
      <c r="V116" s="120">
        <f t="shared" si="23"/>
        <v>2659995.7754999995</v>
      </c>
      <c r="W116" s="120">
        <f t="shared" si="24"/>
        <v>1139998.1895000001</v>
      </c>
    </row>
    <row r="117" spans="1:23" x14ac:dyDescent="0.25">
      <c r="A117" s="55" t="s">
        <v>422</v>
      </c>
      <c r="B117" s="56" t="s">
        <v>477</v>
      </c>
      <c r="C117" s="37" t="s">
        <v>485</v>
      </c>
      <c r="D117" s="37">
        <v>5</v>
      </c>
      <c r="E117" s="56" t="s">
        <v>502</v>
      </c>
      <c r="F117" s="38">
        <v>8717555.833333334</v>
      </c>
      <c r="G117" s="38"/>
      <c r="H117" s="38">
        <f>SUMIF(Sep!A:A,'Sheet 1'!A117,Sep!N:N)</f>
        <v>0</v>
      </c>
      <c r="I117" s="120">
        <f t="shared" si="14"/>
        <v>0</v>
      </c>
      <c r="J117" s="120">
        <f t="shared" si="15"/>
        <v>156000</v>
      </c>
      <c r="K117" s="38">
        <f>SUMIF(Sep!A:A,'Sheet 1'!A117,Sep!I:I)</f>
        <v>4</v>
      </c>
      <c r="L117" s="120">
        <f t="shared" si="16"/>
        <v>2400</v>
      </c>
      <c r="M117" s="122">
        <f>+SUMIF(Sep!A:A,'Sheet 1'!A117,Sep!E:E)</f>
        <v>63</v>
      </c>
      <c r="N117" s="127">
        <f t="shared" si="17"/>
        <v>75600</v>
      </c>
      <c r="O117" s="120">
        <f t="shared" si="18"/>
        <v>234000</v>
      </c>
      <c r="P117" s="120">
        <f t="shared" si="13"/>
        <v>130763.33750000001</v>
      </c>
      <c r="Q117" s="120">
        <f t="shared" si="19"/>
        <v>130763.33750000001</v>
      </c>
      <c r="R117" s="57">
        <v>0.7</v>
      </c>
      <c r="S117" s="120">
        <f t="shared" si="20"/>
        <v>91534.336250000008</v>
      </c>
      <c r="T117" s="120">
        <f t="shared" si="21"/>
        <v>39229.001250000001</v>
      </c>
      <c r="U117" s="120">
        <f t="shared" si="22"/>
        <v>1569160.05</v>
      </c>
      <c r="V117" s="120">
        <f t="shared" si="23"/>
        <v>1098412.0350000001</v>
      </c>
      <c r="W117" s="120">
        <f t="shared" si="24"/>
        <v>470748.01500000001</v>
      </c>
    </row>
    <row r="118" spans="1:23" x14ac:dyDescent="0.25">
      <c r="A118" s="55" t="s">
        <v>427</v>
      </c>
      <c r="B118" s="56" t="s">
        <v>477</v>
      </c>
      <c r="C118" s="37" t="s">
        <v>485</v>
      </c>
      <c r="D118" s="37">
        <v>5</v>
      </c>
      <c r="E118" s="56" t="s">
        <v>502</v>
      </c>
      <c r="F118" s="38">
        <v>5996562.75</v>
      </c>
      <c r="G118" s="38">
        <v>6615</v>
      </c>
      <c r="H118" s="38">
        <f>SUMIF(Sep!A:A,'Sheet 1'!A118,Sep!N:N)</f>
        <v>6523</v>
      </c>
      <c r="I118" s="120">
        <f t="shared" si="14"/>
        <v>15000</v>
      </c>
      <c r="J118" s="120">
        <f t="shared" si="15"/>
        <v>156000</v>
      </c>
      <c r="K118" s="38">
        <f>SUMIF(Sep!A:A,'Sheet 1'!A118,Sep!I:I)</f>
        <v>3</v>
      </c>
      <c r="L118" s="120">
        <f t="shared" si="16"/>
        <v>1800</v>
      </c>
      <c r="M118" s="122">
        <f>+SUMIF(Sep!A:A,'Sheet 1'!A118,Sep!E:E)</f>
        <v>20</v>
      </c>
      <c r="N118" s="127">
        <f t="shared" si="17"/>
        <v>24000</v>
      </c>
      <c r="O118" s="120">
        <f t="shared" si="18"/>
        <v>196800</v>
      </c>
      <c r="P118" s="120">
        <f t="shared" si="13"/>
        <v>89948.441250000003</v>
      </c>
      <c r="Q118" s="120">
        <f t="shared" si="19"/>
        <v>89948.441250000003</v>
      </c>
      <c r="R118" s="57">
        <v>0.7</v>
      </c>
      <c r="S118" s="120">
        <f t="shared" si="20"/>
        <v>62963.908875000001</v>
      </c>
      <c r="T118" s="120">
        <f t="shared" si="21"/>
        <v>26984.532375000003</v>
      </c>
      <c r="U118" s="120">
        <f t="shared" si="22"/>
        <v>1079381.2949999999</v>
      </c>
      <c r="V118" s="120">
        <f t="shared" si="23"/>
        <v>755566.90650000004</v>
      </c>
      <c r="W118" s="120">
        <f t="shared" si="24"/>
        <v>323814.3885</v>
      </c>
    </row>
    <row r="119" spans="1:23" x14ac:dyDescent="0.25">
      <c r="A119" s="55" t="s">
        <v>428</v>
      </c>
      <c r="B119" s="56" t="s">
        <v>477</v>
      </c>
      <c r="C119" s="37" t="s">
        <v>486</v>
      </c>
      <c r="D119" s="37">
        <v>5</v>
      </c>
      <c r="E119" s="56" t="s">
        <v>502</v>
      </c>
      <c r="F119" s="38">
        <v>7069923.833333333</v>
      </c>
      <c r="G119" s="38"/>
      <c r="H119" s="38">
        <f>SUMIF(Sep!A:A,'Sheet 1'!A119,Sep!N:N)</f>
        <v>0</v>
      </c>
      <c r="I119" s="120">
        <f t="shared" si="14"/>
        <v>0</v>
      </c>
      <c r="J119" s="120">
        <f t="shared" si="15"/>
        <v>96000</v>
      </c>
      <c r="K119" s="38">
        <f>SUMIF(Sep!A:A,'Sheet 1'!A119,Sep!I:I)</f>
        <v>3</v>
      </c>
      <c r="L119" s="120">
        <f t="shared" si="16"/>
        <v>1800</v>
      </c>
      <c r="M119" s="122">
        <f>+SUMIF(Sep!A:A,'Sheet 1'!A119,Sep!E:E)</f>
        <v>8</v>
      </c>
      <c r="N119" s="127">
        <f t="shared" si="17"/>
        <v>9600</v>
      </c>
      <c r="O119" s="120">
        <f t="shared" si="18"/>
        <v>107400</v>
      </c>
      <c r="P119" s="120">
        <f t="shared" si="13"/>
        <v>106048.8575</v>
      </c>
      <c r="Q119" s="120">
        <f t="shared" si="19"/>
        <v>106048.8575</v>
      </c>
      <c r="R119" s="57">
        <v>0.7</v>
      </c>
      <c r="S119" s="120">
        <f t="shared" si="20"/>
        <v>74234.200249999994</v>
      </c>
      <c r="T119" s="120">
        <f t="shared" si="21"/>
        <v>31814.657250000004</v>
      </c>
      <c r="U119" s="120">
        <f t="shared" si="22"/>
        <v>1272586.29</v>
      </c>
      <c r="V119" s="120">
        <f t="shared" si="23"/>
        <v>890810.40299999993</v>
      </c>
      <c r="W119" s="120">
        <f t="shared" si="24"/>
        <v>381775.88700000005</v>
      </c>
    </row>
    <row r="120" spans="1:23" x14ac:dyDescent="0.25">
      <c r="A120" s="55" t="s">
        <v>432</v>
      </c>
      <c r="B120" s="56" t="s">
        <v>478</v>
      </c>
      <c r="C120" s="37" t="s">
        <v>485</v>
      </c>
      <c r="D120" s="37">
        <v>5</v>
      </c>
      <c r="E120" s="56" t="s">
        <v>502</v>
      </c>
      <c r="F120" s="38">
        <v>21113722.25</v>
      </c>
      <c r="G120" s="38">
        <v>13378</v>
      </c>
      <c r="H120" s="38">
        <f>SUMIF(Sep!A:A,'Sheet 1'!A120,Sep!N:N)</f>
        <v>13375</v>
      </c>
      <c r="I120" s="120">
        <f t="shared" si="14"/>
        <v>53500</v>
      </c>
      <c r="J120" s="120">
        <f t="shared" si="15"/>
        <v>156000</v>
      </c>
      <c r="K120" s="38">
        <f>SUMIF(Sep!A:A,'Sheet 1'!A120,Sep!I:I)</f>
        <v>3</v>
      </c>
      <c r="L120" s="120">
        <f t="shared" si="16"/>
        <v>1800</v>
      </c>
      <c r="M120" s="122">
        <f>+SUMIF(Sep!A:A,'Sheet 1'!A120,Sep!E:E)</f>
        <v>61</v>
      </c>
      <c r="N120" s="127">
        <f t="shared" si="17"/>
        <v>73200</v>
      </c>
      <c r="O120" s="120">
        <f t="shared" si="18"/>
        <v>284500</v>
      </c>
      <c r="P120" s="120">
        <f t="shared" si="13"/>
        <v>316705.83374999999</v>
      </c>
      <c r="Q120" s="120">
        <f t="shared" si="19"/>
        <v>284500</v>
      </c>
      <c r="R120" s="57">
        <v>0.7</v>
      </c>
      <c r="S120" s="120">
        <f t="shared" si="20"/>
        <v>199150</v>
      </c>
      <c r="T120" s="120">
        <f t="shared" si="21"/>
        <v>85350</v>
      </c>
      <c r="U120" s="120">
        <f t="shared" si="22"/>
        <v>3414000</v>
      </c>
      <c r="V120" s="120">
        <f t="shared" si="23"/>
        <v>2389800</v>
      </c>
      <c r="W120" s="120">
        <f t="shared" si="24"/>
        <v>1024200</v>
      </c>
    </row>
    <row r="121" spans="1:23" x14ac:dyDescent="0.25">
      <c r="A121" s="55" t="s">
        <v>436</v>
      </c>
      <c r="B121" s="56" t="s">
        <v>478</v>
      </c>
      <c r="C121" s="37" t="s">
        <v>485</v>
      </c>
      <c r="D121" s="37">
        <v>5</v>
      </c>
      <c r="E121" s="56" t="s">
        <v>502</v>
      </c>
      <c r="F121" s="38">
        <v>4105997.6666666665</v>
      </c>
      <c r="G121" s="38">
        <v>6012</v>
      </c>
      <c r="H121" s="38">
        <f>SUMIF(Sep!A:A,'Sheet 1'!A121,Sep!N:N)</f>
        <v>6014</v>
      </c>
      <c r="I121" s="120">
        <f t="shared" si="14"/>
        <v>15000</v>
      </c>
      <c r="J121" s="120">
        <f t="shared" si="15"/>
        <v>156000</v>
      </c>
      <c r="K121" s="38">
        <f>SUMIF(Sep!A:A,'Sheet 1'!A121,Sep!I:I)</f>
        <v>6</v>
      </c>
      <c r="L121" s="120">
        <f t="shared" si="16"/>
        <v>3600</v>
      </c>
      <c r="M121" s="122">
        <f>+SUMIF(Sep!A:A,'Sheet 1'!A121,Sep!E:E)</f>
        <v>5</v>
      </c>
      <c r="N121" s="127">
        <f t="shared" si="17"/>
        <v>6000</v>
      </c>
      <c r="O121" s="120">
        <f t="shared" si="18"/>
        <v>180600</v>
      </c>
      <c r="P121" s="120">
        <f t="shared" si="13"/>
        <v>61589.964999999997</v>
      </c>
      <c r="Q121" s="120">
        <f t="shared" si="19"/>
        <v>61589.964999999997</v>
      </c>
      <c r="R121" s="57">
        <v>0.7</v>
      </c>
      <c r="S121" s="120">
        <f t="shared" si="20"/>
        <v>43112.975499999993</v>
      </c>
      <c r="T121" s="120">
        <f t="shared" si="21"/>
        <v>18476.989500000003</v>
      </c>
      <c r="U121" s="120">
        <f t="shared" si="22"/>
        <v>739079.58</v>
      </c>
      <c r="V121" s="120">
        <f t="shared" si="23"/>
        <v>517355.70599999989</v>
      </c>
      <c r="W121" s="120">
        <f t="shared" si="24"/>
        <v>221723.87400000004</v>
      </c>
    </row>
    <row r="122" spans="1:23" x14ac:dyDescent="0.25">
      <c r="A122" s="55" t="s">
        <v>437</v>
      </c>
      <c r="B122" s="56" t="s">
        <v>478</v>
      </c>
      <c r="C122" s="37" t="s">
        <v>485</v>
      </c>
      <c r="D122" s="37">
        <v>5</v>
      </c>
      <c r="E122" s="56" t="s">
        <v>502</v>
      </c>
      <c r="F122" s="38">
        <v>15939007.916666666</v>
      </c>
      <c r="G122" s="38">
        <v>9173</v>
      </c>
      <c r="H122" s="38">
        <f>SUMIF(Sep!A:A,'Sheet 1'!A122,Sep!N:N)</f>
        <v>9177</v>
      </c>
      <c r="I122" s="120">
        <f t="shared" si="14"/>
        <v>15000</v>
      </c>
      <c r="J122" s="120">
        <f t="shared" si="15"/>
        <v>156000</v>
      </c>
      <c r="K122" s="38">
        <f>SUMIF(Sep!A:A,'Sheet 1'!A122,Sep!I:I)</f>
        <v>8</v>
      </c>
      <c r="L122" s="120">
        <f t="shared" si="16"/>
        <v>4800</v>
      </c>
      <c r="M122" s="122">
        <f>+SUMIF(Sep!A:A,'Sheet 1'!A122,Sep!E:E)</f>
        <v>53</v>
      </c>
      <c r="N122" s="127">
        <f t="shared" si="17"/>
        <v>63600</v>
      </c>
      <c r="O122" s="120">
        <f t="shared" si="18"/>
        <v>239400</v>
      </c>
      <c r="P122" s="120">
        <f t="shared" si="13"/>
        <v>239085.11874999999</v>
      </c>
      <c r="Q122" s="120">
        <f t="shared" si="19"/>
        <v>239085.11874999999</v>
      </c>
      <c r="R122" s="57">
        <v>0.7</v>
      </c>
      <c r="S122" s="120">
        <f t="shared" si="20"/>
        <v>167359.58312499998</v>
      </c>
      <c r="T122" s="120">
        <f t="shared" si="21"/>
        <v>71725.535625000019</v>
      </c>
      <c r="U122" s="120">
        <f t="shared" si="22"/>
        <v>2869021.4249999998</v>
      </c>
      <c r="V122" s="120">
        <f t="shared" si="23"/>
        <v>2008314.9974999996</v>
      </c>
      <c r="W122" s="120">
        <f t="shared" si="24"/>
        <v>860706.42750000022</v>
      </c>
    </row>
    <row r="123" spans="1:23" x14ac:dyDescent="0.25">
      <c r="A123" s="55" t="s">
        <v>430</v>
      </c>
      <c r="B123" s="56" t="s">
        <v>478</v>
      </c>
      <c r="C123" s="37" t="s">
        <v>486</v>
      </c>
      <c r="D123" s="37">
        <v>5</v>
      </c>
      <c r="E123" s="56" t="s">
        <v>502</v>
      </c>
      <c r="F123" s="38">
        <v>3592128.75</v>
      </c>
      <c r="G123" s="38"/>
      <c r="H123" s="38">
        <f>SUMIF(Sep!A:A,'Sheet 1'!A123,Sep!N:N)</f>
        <v>0</v>
      </c>
      <c r="I123" s="120">
        <f t="shared" si="14"/>
        <v>0</v>
      </c>
      <c r="J123" s="120">
        <f t="shared" si="15"/>
        <v>96000</v>
      </c>
      <c r="K123" s="38">
        <f>SUMIF(Sep!A:A,'Sheet 1'!A123,Sep!I:I)</f>
        <v>3</v>
      </c>
      <c r="L123" s="120">
        <f t="shared" si="16"/>
        <v>1800</v>
      </c>
      <c r="M123" s="122">
        <f>+SUMIF(Sep!A:A,'Sheet 1'!A123,Sep!E:E)</f>
        <v>0</v>
      </c>
      <c r="N123" s="127">
        <f t="shared" si="17"/>
        <v>0</v>
      </c>
      <c r="O123" s="120">
        <f t="shared" si="18"/>
        <v>97800</v>
      </c>
      <c r="P123" s="120">
        <f t="shared" si="13"/>
        <v>53881.931250000001</v>
      </c>
      <c r="Q123" s="120">
        <f t="shared" si="19"/>
        <v>53881.931250000001</v>
      </c>
      <c r="R123" s="57">
        <v>0.7</v>
      </c>
      <c r="S123" s="120">
        <f t="shared" si="20"/>
        <v>37717.351875</v>
      </c>
      <c r="T123" s="120">
        <f t="shared" si="21"/>
        <v>16164.579375000001</v>
      </c>
      <c r="U123" s="120">
        <f t="shared" si="22"/>
        <v>646583.17500000005</v>
      </c>
      <c r="V123" s="120">
        <f t="shared" si="23"/>
        <v>452608.22250000003</v>
      </c>
      <c r="W123" s="120">
        <f t="shared" si="24"/>
        <v>193974.95250000001</v>
      </c>
    </row>
    <row r="124" spans="1:23" x14ac:dyDescent="0.25">
      <c r="A124" s="55" t="s">
        <v>447</v>
      </c>
      <c r="B124" s="56" t="s">
        <v>479</v>
      </c>
      <c r="C124" s="37" t="s">
        <v>485</v>
      </c>
      <c r="D124" s="37">
        <v>5</v>
      </c>
      <c r="E124" s="56" t="s">
        <v>502</v>
      </c>
      <c r="F124" s="38">
        <v>17455737.833333332</v>
      </c>
      <c r="G124" s="38">
        <v>9221</v>
      </c>
      <c r="H124" s="38">
        <f>SUMIF(Sep!A:A,'Sheet 1'!A124,Sep!N:N)</f>
        <v>9234</v>
      </c>
      <c r="I124" s="120">
        <f t="shared" si="14"/>
        <v>15000</v>
      </c>
      <c r="J124" s="120">
        <f t="shared" si="15"/>
        <v>156000</v>
      </c>
      <c r="K124" s="38">
        <f>SUMIF(Sep!A:A,'Sheet 1'!A124,Sep!I:I)</f>
        <v>25</v>
      </c>
      <c r="L124" s="120">
        <f t="shared" si="16"/>
        <v>15000</v>
      </c>
      <c r="M124" s="122">
        <f>+SUMIF(Sep!A:A,'Sheet 1'!A124,Sep!E:E)</f>
        <v>91</v>
      </c>
      <c r="N124" s="127">
        <f t="shared" si="17"/>
        <v>109200</v>
      </c>
      <c r="O124" s="120">
        <f t="shared" si="18"/>
        <v>295200</v>
      </c>
      <c r="P124" s="120">
        <f t="shared" si="13"/>
        <v>261836.06749999998</v>
      </c>
      <c r="Q124" s="120">
        <f t="shared" si="19"/>
        <v>261836.06749999998</v>
      </c>
      <c r="R124" s="57">
        <v>0.7</v>
      </c>
      <c r="S124" s="120">
        <f t="shared" si="20"/>
        <v>183285.24724999999</v>
      </c>
      <c r="T124" s="120">
        <f t="shared" si="21"/>
        <v>78550.82024999999</v>
      </c>
      <c r="U124" s="120">
        <f t="shared" si="22"/>
        <v>3142032.8099999996</v>
      </c>
      <c r="V124" s="120">
        <f t="shared" si="23"/>
        <v>2199422.9669999997</v>
      </c>
      <c r="W124" s="120">
        <f t="shared" si="24"/>
        <v>942609.84299999988</v>
      </c>
    </row>
    <row r="125" spans="1:23" x14ac:dyDescent="0.25">
      <c r="A125" s="55" t="s">
        <v>452</v>
      </c>
      <c r="B125" s="56" t="s">
        <v>479</v>
      </c>
      <c r="C125" s="37" t="s">
        <v>485</v>
      </c>
      <c r="D125" s="37">
        <v>5</v>
      </c>
      <c r="E125" s="56" t="s">
        <v>502</v>
      </c>
      <c r="F125" s="38">
        <v>17136222.583333332</v>
      </c>
      <c r="G125" s="38"/>
      <c r="H125" s="38">
        <f>SUMIF(Sep!A:A,'Sheet 1'!A125,Sep!N:N)</f>
        <v>0</v>
      </c>
      <c r="I125" s="120">
        <f t="shared" si="14"/>
        <v>0</v>
      </c>
      <c r="J125" s="120">
        <f t="shared" si="15"/>
        <v>156000</v>
      </c>
      <c r="K125" s="38">
        <f>SUMIF(Sep!A:A,'Sheet 1'!A125,Sep!I:I)</f>
        <v>4</v>
      </c>
      <c r="L125" s="120">
        <f t="shared" si="16"/>
        <v>2400</v>
      </c>
      <c r="M125" s="122">
        <f>+SUMIF(Sep!A:A,'Sheet 1'!A125,Sep!E:E)</f>
        <v>152</v>
      </c>
      <c r="N125" s="127">
        <f t="shared" si="17"/>
        <v>182400</v>
      </c>
      <c r="O125" s="120">
        <f t="shared" si="18"/>
        <v>340800</v>
      </c>
      <c r="P125" s="120">
        <f t="shared" si="13"/>
        <v>257043.33874999997</v>
      </c>
      <c r="Q125" s="120">
        <f t="shared" si="19"/>
        <v>257043.33874999997</v>
      </c>
      <c r="R125" s="57">
        <v>0.7</v>
      </c>
      <c r="S125" s="120">
        <f t="shared" si="20"/>
        <v>179930.33712499996</v>
      </c>
      <c r="T125" s="120">
        <f t="shared" si="21"/>
        <v>77113.001625000004</v>
      </c>
      <c r="U125" s="120">
        <f t="shared" si="22"/>
        <v>3084520.0649999995</v>
      </c>
      <c r="V125" s="120">
        <f t="shared" si="23"/>
        <v>2159164.0454999995</v>
      </c>
      <c r="W125" s="120">
        <f t="shared" si="24"/>
        <v>925356.01950000005</v>
      </c>
    </row>
    <row r="126" spans="1:23" x14ac:dyDescent="0.25">
      <c r="A126" s="55" t="s">
        <v>453</v>
      </c>
      <c r="B126" s="56" t="s">
        <v>479</v>
      </c>
      <c r="C126" s="37" t="s">
        <v>485</v>
      </c>
      <c r="D126" s="37">
        <v>5</v>
      </c>
      <c r="E126" s="56" t="s">
        <v>502</v>
      </c>
      <c r="F126" s="38">
        <v>19029877.666666668</v>
      </c>
      <c r="G126" s="38">
        <v>12423</v>
      </c>
      <c r="H126" s="38">
        <f>SUMIF(Sep!A:A,'Sheet 1'!A126,Sep!N:N)</f>
        <v>12426</v>
      </c>
      <c r="I126" s="120">
        <f t="shared" si="14"/>
        <v>49704</v>
      </c>
      <c r="J126" s="120">
        <f t="shared" si="15"/>
        <v>156000</v>
      </c>
      <c r="K126" s="38">
        <f>SUMIF(Sep!A:A,'Sheet 1'!A126,Sep!I:I)</f>
        <v>4</v>
      </c>
      <c r="L126" s="120">
        <f t="shared" si="16"/>
        <v>2400</v>
      </c>
      <c r="M126" s="122">
        <f>+SUMIF(Sep!A:A,'Sheet 1'!A126,Sep!E:E)</f>
        <v>36</v>
      </c>
      <c r="N126" s="127">
        <f t="shared" si="17"/>
        <v>43200</v>
      </c>
      <c r="O126" s="120">
        <f t="shared" si="18"/>
        <v>251304</v>
      </c>
      <c r="P126" s="120">
        <f t="shared" si="13"/>
        <v>285448.16499999998</v>
      </c>
      <c r="Q126" s="120">
        <f t="shared" si="19"/>
        <v>251304</v>
      </c>
      <c r="R126" s="57">
        <v>0.7</v>
      </c>
      <c r="S126" s="120">
        <f t="shared" si="20"/>
        <v>175912.8</v>
      </c>
      <c r="T126" s="120">
        <f t="shared" si="21"/>
        <v>75391.200000000012</v>
      </c>
      <c r="U126" s="120">
        <f t="shared" si="22"/>
        <v>3015648</v>
      </c>
      <c r="V126" s="120">
        <f t="shared" si="23"/>
        <v>2110953.5999999996</v>
      </c>
      <c r="W126" s="120">
        <f t="shared" si="24"/>
        <v>904694.40000000014</v>
      </c>
    </row>
    <row r="127" spans="1:23" x14ac:dyDescent="0.25">
      <c r="A127" s="49" t="s">
        <v>168</v>
      </c>
      <c r="B127" s="50" t="s">
        <v>472</v>
      </c>
      <c r="C127" s="37" t="s">
        <v>485</v>
      </c>
      <c r="D127" s="37">
        <v>6</v>
      </c>
      <c r="E127" s="50" t="s">
        <v>501</v>
      </c>
      <c r="F127" s="38">
        <v>15164964.666666666</v>
      </c>
      <c r="G127" s="38">
        <v>10773</v>
      </c>
      <c r="H127" s="38">
        <f>SUMIF(Sep!A:A,'Sheet 1'!A127,Sep!N:N)</f>
        <v>10769</v>
      </c>
      <c r="I127" s="120">
        <f t="shared" si="14"/>
        <v>43076</v>
      </c>
      <c r="J127" s="120">
        <f t="shared" si="15"/>
        <v>156000</v>
      </c>
      <c r="K127" s="38">
        <f>SUMIF(Sep!A:A,'Sheet 1'!A127,Sep!I:I)</f>
        <v>5</v>
      </c>
      <c r="L127" s="120">
        <f t="shared" si="16"/>
        <v>3000</v>
      </c>
      <c r="M127" s="122">
        <f>+SUMIF(Sep!A:A,'Sheet 1'!A127,Sep!E:E)</f>
        <v>56</v>
      </c>
      <c r="N127" s="127">
        <f t="shared" si="17"/>
        <v>67200</v>
      </c>
      <c r="O127" s="120">
        <f t="shared" si="18"/>
        <v>269276</v>
      </c>
      <c r="P127" s="120">
        <f t="shared" si="13"/>
        <v>227474.46999999997</v>
      </c>
      <c r="Q127" s="120">
        <f t="shared" si="19"/>
        <v>227474.46999999997</v>
      </c>
      <c r="R127" s="53">
        <v>1</v>
      </c>
      <c r="S127" s="120">
        <f t="shared" si="20"/>
        <v>227474.46999999997</v>
      </c>
      <c r="T127" s="120">
        <f t="shared" si="21"/>
        <v>0</v>
      </c>
      <c r="U127" s="120">
        <f t="shared" si="22"/>
        <v>2729693.6399999997</v>
      </c>
      <c r="V127" s="120">
        <f t="shared" si="23"/>
        <v>2729693.6399999997</v>
      </c>
      <c r="W127" s="120">
        <f t="shared" si="24"/>
        <v>0</v>
      </c>
    </row>
    <row r="128" spans="1:23" x14ac:dyDescent="0.25">
      <c r="A128" s="49" t="s">
        <v>444</v>
      </c>
      <c r="B128" s="50" t="s">
        <v>479</v>
      </c>
      <c r="C128" s="45" t="s">
        <v>491</v>
      </c>
      <c r="D128" s="45">
        <v>6</v>
      </c>
      <c r="E128" s="50" t="s">
        <v>501</v>
      </c>
      <c r="F128" s="40">
        <v>6148050.083333333</v>
      </c>
      <c r="G128" s="40">
        <v>5142</v>
      </c>
      <c r="H128" s="38">
        <f>SUMIF(Sep!A:A,'Sheet 1'!A128,Sep!N:N)</f>
        <v>5156</v>
      </c>
      <c r="I128" s="120">
        <f t="shared" si="14"/>
        <v>15000</v>
      </c>
      <c r="J128" s="120">
        <f t="shared" si="15"/>
        <v>0</v>
      </c>
      <c r="K128" s="38">
        <f>SUMIF(Sep!A:A,'Sheet 1'!A128,Sep!I:I)</f>
        <v>4</v>
      </c>
      <c r="L128" s="120">
        <f t="shared" si="16"/>
        <v>2400</v>
      </c>
      <c r="M128" s="122">
        <f>+SUMIF(Sep!A:A,'Sheet 1'!A128,Sep!E:E)</f>
        <v>0</v>
      </c>
      <c r="N128" s="127">
        <f t="shared" si="17"/>
        <v>0</v>
      </c>
      <c r="O128" s="120">
        <f t="shared" si="18"/>
        <v>17400</v>
      </c>
      <c r="P128" s="120">
        <f t="shared" si="13"/>
        <v>92220.751249999987</v>
      </c>
      <c r="Q128" s="120">
        <f t="shared" si="19"/>
        <v>17400</v>
      </c>
      <c r="R128" s="53">
        <v>1</v>
      </c>
      <c r="S128" s="120">
        <f t="shared" si="20"/>
        <v>17400</v>
      </c>
      <c r="T128" s="120">
        <f t="shared" si="21"/>
        <v>0</v>
      </c>
      <c r="U128" s="120">
        <f t="shared" si="22"/>
        <v>208800</v>
      </c>
      <c r="V128" s="120">
        <f t="shared" si="23"/>
        <v>208800</v>
      </c>
      <c r="W128" s="120">
        <f t="shared" si="24"/>
        <v>0</v>
      </c>
    </row>
    <row r="129" spans="1:24" x14ac:dyDescent="0.25">
      <c r="A129" s="49" t="s">
        <v>461</v>
      </c>
      <c r="B129" s="50" t="s">
        <v>479</v>
      </c>
      <c r="C129" s="37" t="s">
        <v>485</v>
      </c>
      <c r="D129" s="37">
        <v>6</v>
      </c>
      <c r="E129" s="50" t="s">
        <v>501</v>
      </c>
      <c r="F129" s="38">
        <v>19622714</v>
      </c>
      <c r="G129" s="38">
        <v>4648</v>
      </c>
      <c r="H129" s="38">
        <f>SUMIF(Sep!A:A,'Sheet 1'!A129,Sep!N:N)</f>
        <v>4649</v>
      </c>
      <c r="I129" s="120">
        <f t="shared" si="14"/>
        <v>15000</v>
      </c>
      <c r="J129" s="120">
        <f t="shared" si="15"/>
        <v>156000</v>
      </c>
      <c r="K129" s="38">
        <f>SUMIF(Sep!A:A,'Sheet 1'!A129,Sep!I:I)</f>
        <v>9</v>
      </c>
      <c r="L129" s="120">
        <f t="shared" si="16"/>
        <v>5400</v>
      </c>
      <c r="M129" s="122">
        <f>+SUMIF(Sep!A:A,'Sheet 1'!A129,Sep!E:E)</f>
        <v>111</v>
      </c>
      <c r="N129" s="127">
        <f t="shared" si="17"/>
        <v>133200</v>
      </c>
      <c r="O129" s="120">
        <f t="shared" si="18"/>
        <v>309600</v>
      </c>
      <c r="P129" s="120">
        <f t="shared" si="13"/>
        <v>294340.70999999996</v>
      </c>
      <c r="Q129" s="120">
        <f t="shared" si="19"/>
        <v>294340.70999999996</v>
      </c>
      <c r="R129" s="53">
        <v>1</v>
      </c>
      <c r="S129" s="120">
        <f t="shared" si="20"/>
        <v>294340.70999999996</v>
      </c>
      <c r="T129" s="120">
        <f t="shared" si="21"/>
        <v>0</v>
      </c>
      <c r="U129" s="120">
        <f t="shared" si="22"/>
        <v>3532088.5199999996</v>
      </c>
      <c r="V129" s="120">
        <f t="shared" si="23"/>
        <v>3532088.5199999996</v>
      </c>
      <c r="W129" s="120">
        <f t="shared" si="24"/>
        <v>0</v>
      </c>
    </row>
    <row r="130" spans="1:24" x14ac:dyDescent="0.25">
      <c r="A130" s="49" t="s">
        <v>189</v>
      </c>
      <c r="B130" s="50" t="s">
        <v>473</v>
      </c>
      <c r="C130" s="37" t="s">
        <v>487</v>
      </c>
      <c r="D130" s="37">
        <v>7</v>
      </c>
      <c r="E130" s="50" t="s">
        <v>500</v>
      </c>
      <c r="F130" s="38">
        <v>10253017.916666666</v>
      </c>
      <c r="G130" s="38">
        <v>15386</v>
      </c>
      <c r="H130" s="38">
        <f>SUMIF(Sep!A:A,'Sheet 1'!A130,Sep!N:N)</f>
        <v>15426</v>
      </c>
      <c r="I130" s="120">
        <f t="shared" si="14"/>
        <v>61704</v>
      </c>
      <c r="J130" s="120">
        <f t="shared" si="15"/>
        <v>0</v>
      </c>
      <c r="K130" s="38">
        <f>SUMIF(Sep!A:A,'Sheet 1'!A130,Sep!I:I)</f>
        <v>4</v>
      </c>
      <c r="L130" s="120">
        <f t="shared" si="16"/>
        <v>0</v>
      </c>
      <c r="M130" s="122">
        <f>+SUMIF(Sep!A:A,'Sheet 1'!A130,Sep!E:E)</f>
        <v>0</v>
      </c>
      <c r="N130" s="127">
        <f t="shared" si="17"/>
        <v>0</v>
      </c>
      <c r="O130" s="120">
        <f t="shared" si="18"/>
        <v>61704</v>
      </c>
      <c r="P130" s="120">
        <f t="shared" si="13"/>
        <v>153795.26874999999</v>
      </c>
      <c r="Q130" s="120">
        <f t="shared" si="19"/>
        <v>61704</v>
      </c>
      <c r="R130" s="53">
        <v>1</v>
      </c>
      <c r="S130" s="120">
        <f t="shared" si="20"/>
        <v>61704</v>
      </c>
      <c r="T130" s="120">
        <f t="shared" si="21"/>
        <v>0</v>
      </c>
      <c r="U130" s="120">
        <f t="shared" si="22"/>
        <v>740448</v>
      </c>
      <c r="V130" s="120">
        <f t="shared" si="23"/>
        <v>740448</v>
      </c>
      <c r="W130" s="120">
        <f t="shared" si="24"/>
        <v>0</v>
      </c>
    </row>
    <row r="131" spans="1:24" x14ac:dyDescent="0.25">
      <c r="A131" s="49" t="s">
        <v>192</v>
      </c>
      <c r="B131" s="50" t="s">
        <v>473</v>
      </c>
      <c r="C131" s="37" t="s">
        <v>487</v>
      </c>
      <c r="D131" s="37">
        <v>7</v>
      </c>
      <c r="E131" s="50" t="s">
        <v>500</v>
      </c>
      <c r="F131" s="38">
        <v>10358924.833333334</v>
      </c>
      <c r="G131" s="38">
        <v>15258</v>
      </c>
      <c r="H131" s="38">
        <f>SUMIF(Sep!A:A,'Sheet 1'!A131,Sep!N:N)</f>
        <v>15269</v>
      </c>
      <c r="I131" s="120">
        <f t="shared" si="14"/>
        <v>61076</v>
      </c>
      <c r="J131" s="120">
        <f t="shared" si="15"/>
        <v>0</v>
      </c>
      <c r="K131" s="38">
        <f>SUMIF(Sep!A:A,'Sheet 1'!A131,Sep!I:I)</f>
        <v>96</v>
      </c>
      <c r="L131" s="120">
        <f t="shared" si="16"/>
        <v>0</v>
      </c>
      <c r="M131" s="122">
        <f>+SUMIF(Sep!A:A,'Sheet 1'!A131,Sep!E:E)</f>
        <v>0</v>
      </c>
      <c r="N131" s="127">
        <f t="shared" si="17"/>
        <v>0</v>
      </c>
      <c r="O131" s="120">
        <f t="shared" si="18"/>
        <v>61076</v>
      </c>
      <c r="P131" s="120">
        <f t="shared" si="13"/>
        <v>155383.8725</v>
      </c>
      <c r="Q131" s="120">
        <f t="shared" si="19"/>
        <v>61076</v>
      </c>
      <c r="R131" s="53">
        <v>1</v>
      </c>
      <c r="S131" s="120">
        <f t="shared" si="20"/>
        <v>61076</v>
      </c>
      <c r="T131" s="120">
        <f t="shared" si="21"/>
        <v>0</v>
      </c>
      <c r="U131" s="120">
        <f t="shared" si="22"/>
        <v>732912</v>
      </c>
      <c r="V131" s="120">
        <f t="shared" si="23"/>
        <v>732912</v>
      </c>
      <c r="W131" s="120">
        <f t="shared" si="24"/>
        <v>0</v>
      </c>
    </row>
    <row r="132" spans="1:24" x14ac:dyDescent="0.25">
      <c r="A132" s="49" t="s">
        <v>196</v>
      </c>
      <c r="B132" s="50" t="s">
        <v>473</v>
      </c>
      <c r="C132" s="37" t="s">
        <v>487</v>
      </c>
      <c r="D132" s="37">
        <v>7</v>
      </c>
      <c r="E132" s="50" t="s">
        <v>500</v>
      </c>
      <c r="F132" s="38">
        <v>13492668.666666666</v>
      </c>
      <c r="G132" s="38">
        <v>23554</v>
      </c>
      <c r="H132" s="38">
        <f>SUMIF(Sep!A:A,'Sheet 1'!A132,Sep!N:N)</f>
        <v>23564</v>
      </c>
      <c r="I132" s="120">
        <f t="shared" si="14"/>
        <v>75000</v>
      </c>
      <c r="J132" s="120">
        <f t="shared" si="15"/>
        <v>0</v>
      </c>
      <c r="K132" s="38">
        <f>SUMIF(Sep!A:A,'Sheet 1'!A132,Sep!I:I)</f>
        <v>5</v>
      </c>
      <c r="L132" s="120">
        <f t="shared" si="16"/>
        <v>0</v>
      </c>
      <c r="M132" s="122">
        <f>+SUMIF(Sep!A:A,'Sheet 1'!A132,Sep!E:E)</f>
        <v>0</v>
      </c>
      <c r="N132" s="127">
        <f t="shared" si="17"/>
        <v>0</v>
      </c>
      <c r="O132" s="120">
        <f t="shared" si="18"/>
        <v>75000</v>
      </c>
      <c r="P132" s="120">
        <f t="shared" ref="P132:P195" si="25">+F132*1.5%</f>
        <v>202390.02999999997</v>
      </c>
      <c r="Q132" s="120">
        <f t="shared" si="19"/>
        <v>75000</v>
      </c>
      <c r="R132" s="53">
        <v>1</v>
      </c>
      <c r="S132" s="120">
        <f t="shared" si="20"/>
        <v>75000</v>
      </c>
      <c r="T132" s="120">
        <f t="shared" si="21"/>
        <v>0</v>
      </c>
      <c r="U132" s="120">
        <f t="shared" si="22"/>
        <v>900000</v>
      </c>
      <c r="V132" s="120">
        <f t="shared" si="23"/>
        <v>900000</v>
      </c>
      <c r="W132" s="120">
        <f t="shared" si="24"/>
        <v>0</v>
      </c>
    </row>
    <row r="133" spans="1:24" x14ac:dyDescent="0.25">
      <c r="A133" s="49" t="s">
        <v>200</v>
      </c>
      <c r="B133" s="50" t="s">
        <v>473</v>
      </c>
      <c r="C133" s="37" t="s">
        <v>487</v>
      </c>
      <c r="D133" s="37">
        <v>7</v>
      </c>
      <c r="E133" s="50" t="s">
        <v>500</v>
      </c>
      <c r="F133" s="38">
        <v>412586</v>
      </c>
      <c r="G133" s="38"/>
      <c r="H133" s="38">
        <f>SUMIF(Sep!A:A,'Sheet 1'!A133,Sep!N:N)</f>
        <v>0</v>
      </c>
      <c r="I133" s="120">
        <f t="shared" ref="I133:I196" si="26">IF(H133&gt;0,(IF(H133&lt;=10000,MIN(15000,H133*4),MIN(H133*4,75000))),0)</f>
        <v>0</v>
      </c>
      <c r="J133" s="120">
        <f t="shared" ref="J133:J196" si="27">IF(C133="Հիվանդանոց",80000,IF(C133="Բժշկական կենտրոն",IF(M133&gt;2000,150000,130000),IF(C133="Շտապ բուժօգնություն",50000,IF(C133="ատամնաբուժարան",IF(M133&lt;=200,7000,IF(AND(M133&gt;200,M133&lt;=500),15000,2000)),IF(C133="առողջարան",50000)))))*1.2</f>
        <v>0</v>
      </c>
      <c r="K133" s="38">
        <f>SUMIF(Sep!A:A,'Sheet 1'!A133,Sep!I:I)</f>
        <v>3</v>
      </c>
      <c r="L133" s="120">
        <f t="shared" ref="L133:L196" si="28">IF(AND(C133&lt;&gt;"Ամբուլատորիա",C133&lt;&gt;"Պոլիկլինիկա"),500*K133*1.2,0)</f>
        <v>0</v>
      </c>
      <c r="M133" s="122">
        <f>+SUMIF(Sep!A:A,'Sheet 1'!A133,Sep!E:E)</f>
        <v>0</v>
      </c>
      <c r="N133" s="127">
        <f t="shared" ref="N133:N196" si="29">M133*1000*1.2</f>
        <v>0</v>
      </c>
      <c r="O133" s="120">
        <f t="shared" ref="O133:O196" si="30">I133+J133+L133+N133</f>
        <v>0</v>
      </c>
      <c r="P133" s="120">
        <f t="shared" si="25"/>
        <v>6188.79</v>
      </c>
      <c r="Q133" s="120">
        <f t="shared" ref="Q133:Q196" si="31">MIN(O133,P133)</f>
        <v>0</v>
      </c>
      <c r="R133" s="53">
        <v>1</v>
      </c>
      <c r="S133" s="120">
        <f t="shared" ref="S133:S196" si="32">Q133*R133</f>
        <v>0</v>
      </c>
      <c r="T133" s="120">
        <f t="shared" ref="T133:T196" si="33">Q133-S133</f>
        <v>0</v>
      </c>
      <c r="U133" s="120">
        <f t="shared" ref="U133:U196" si="34">+Q133*12</f>
        <v>0</v>
      </c>
      <c r="V133" s="120">
        <f t="shared" ref="V133:V196" si="35">S133*12</f>
        <v>0</v>
      </c>
      <c r="W133" s="120">
        <f t="shared" ref="W133:W196" si="36">T133*12</f>
        <v>0</v>
      </c>
    </row>
    <row r="134" spans="1:24" x14ac:dyDescent="0.25">
      <c r="A134" s="49" t="s">
        <v>206</v>
      </c>
      <c r="B134" s="50" t="s">
        <v>473</v>
      </c>
      <c r="C134" s="45" t="s">
        <v>487</v>
      </c>
      <c r="D134" s="45">
        <v>7</v>
      </c>
      <c r="E134" s="50" t="s">
        <v>500</v>
      </c>
      <c r="F134" s="40">
        <v>633501</v>
      </c>
      <c r="G134" s="40">
        <v>452</v>
      </c>
      <c r="H134" s="38">
        <f>SUMIF(Sep!A:A,'Sheet 1'!A134,Sep!N:N)</f>
        <v>450</v>
      </c>
      <c r="I134" s="120">
        <f t="shared" si="26"/>
        <v>1800</v>
      </c>
      <c r="J134" s="120">
        <f t="shared" si="27"/>
        <v>0</v>
      </c>
      <c r="K134" s="38">
        <f>SUMIF(Sep!A:A,'Sheet 1'!A134,Sep!I:I)</f>
        <v>4</v>
      </c>
      <c r="L134" s="120">
        <f t="shared" si="28"/>
        <v>0</v>
      </c>
      <c r="M134" s="122">
        <f>+SUMIF(Sep!A:A,'Sheet 1'!A134,Sep!E:E)</f>
        <v>0</v>
      </c>
      <c r="N134" s="127">
        <f t="shared" si="29"/>
        <v>0</v>
      </c>
      <c r="O134" s="120">
        <f t="shared" si="30"/>
        <v>1800</v>
      </c>
      <c r="P134" s="120">
        <f t="shared" si="25"/>
        <v>9502.5149999999994</v>
      </c>
      <c r="Q134" s="120">
        <f t="shared" si="31"/>
        <v>1800</v>
      </c>
      <c r="R134" s="53">
        <v>1</v>
      </c>
      <c r="S134" s="120">
        <f t="shared" si="32"/>
        <v>1800</v>
      </c>
      <c r="T134" s="120">
        <f t="shared" si="33"/>
        <v>0</v>
      </c>
      <c r="U134" s="120">
        <f t="shared" si="34"/>
        <v>21600</v>
      </c>
      <c r="V134" s="120">
        <f t="shared" si="35"/>
        <v>21600</v>
      </c>
      <c r="W134" s="120">
        <f t="shared" si="36"/>
        <v>0</v>
      </c>
    </row>
    <row r="135" spans="1:24" x14ac:dyDescent="0.25">
      <c r="A135" s="49" t="s">
        <v>211</v>
      </c>
      <c r="B135" s="50" t="s">
        <v>473</v>
      </c>
      <c r="C135" s="37" t="s">
        <v>487</v>
      </c>
      <c r="D135" s="37">
        <v>7</v>
      </c>
      <c r="E135" s="50" t="s">
        <v>500</v>
      </c>
      <c r="F135" s="38">
        <v>6347818.833333333</v>
      </c>
      <c r="G135" s="38"/>
      <c r="H135" s="38">
        <f>SUMIF(Sep!A:A,'Sheet 1'!A135,Sep!N:N)</f>
        <v>11642</v>
      </c>
      <c r="I135" s="120">
        <f t="shared" si="26"/>
        <v>46568</v>
      </c>
      <c r="J135" s="120">
        <f t="shared" si="27"/>
        <v>0</v>
      </c>
      <c r="K135" s="38">
        <f>SUMIF(Sep!A:A,'Sheet 1'!A135,Sep!I:I)</f>
        <v>3</v>
      </c>
      <c r="L135" s="120">
        <f t="shared" si="28"/>
        <v>0</v>
      </c>
      <c r="M135" s="122">
        <f>+SUMIF(Sep!A:A,'Sheet 1'!A135,Sep!E:E)</f>
        <v>0</v>
      </c>
      <c r="N135" s="127">
        <f t="shared" si="29"/>
        <v>0</v>
      </c>
      <c r="O135" s="120">
        <f t="shared" si="30"/>
        <v>46568</v>
      </c>
      <c r="P135" s="120">
        <f t="shared" si="25"/>
        <v>95217.282499999987</v>
      </c>
      <c r="Q135" s="120">
        <f t="shared" si="31"/>
        <v>46568</v>
      </c>
      <c r="R135" s="53">
        <v>1</v>
      </c>
      <c r="S135" s="120">
        <f t="shared" si="32"/>
        <v>46568</v>
      </c>
      <c r="T135" s="120">
        <f t="shared" si="33"/>
        <v>0</v>
      </c>
      <c r="U135" s="120">
        <f t="shared" si="34"/>
        <v>558816</v>
      </c>
      <c r="V135" s="120">
        <f t="shared" si="35"/>
        <v>558816</v>
      </c>
      <c r="W135" s="120">
        <f t="shared" si="36"/>
        <v>0</v>
      </c>
      <c r="X135" s="43">
        <f>W135*12</f>
        <v>0</v>
      </c>
    </row>
    <row r="136" spans="1:24" x14ac:dyDescent="0.25">
      <c r="A136" s="49" t="s">
        <v>212</v>
      </c>
      <c r="B136" s="50" t="s">
        <v>473</v>
      </c>
      <c r="C136" s="37" t="s">
        <v>487</v>
      </c>
      <c r="D136" s="37">
        <v>7</v>
      </c>
      <c r="E136" s="50" t="s">
        <v>500</v>
      </c>
      <c r="F136" s="38">
        <v>22464584.916666668</v>
      </c>
      <c r="G136" s="38">
        <v>41798</v>
      </c>
      <c r="H136" s="38">
        <f>SUMIF(Sep!A:A,'Sheet 1'!A136,Sep!N:N)</f>
        <v>41834</v>
      </c>
      <c r="I136" s="120">
        <f t="shared" si="26"/>
        <v>75000</v>
      </c>
      <c r="J136" s="120">
        <f t="shared" si="27"/>
        <v>0</v>
      </c>
      <c r="K136" s="38">
        <f>SUMIF(Sep!A:A,'Sheet 1'!A136,Sep!I:I)</f>
        <v>40</v>
      </c>
      <c r="L136" s="120">
        <f t="shared" si="28"/>
        <v>0</v>
      </c>
      <c r="M136" s="122">
        <f>+SUMIF(Sep!A:A,'Sheet 1'!A136,Sep!E:E)</f>
        <v>0</v>
      </c>
      <c r="N136" s="127">
        <f t="shared" si="29"/>
        <v>0</v>
      </c>
      <c r="O136" s="120">
        <f t="shared" si="30"/>
        <v>75000</v>
      </c>
      <c r="P136" s="120">
        <f t="shared" si="25"/>
        <v>336968.77374999999</v>
      </c>
      <c r="Q136" s="120">
        <f t="shared" si="31"/>
        <v>75000</v>
      </c>
      <c r="R136" s="53">
        <v>1</v>
      </c>
      <c r="S136" s="120">
        <f t="shared" si="32"/>
        <v>75000</v>
      </c>
      <c r="T136" s="120">
        <f t="shared" si="33"/>
        <v>0</v>
      </c>
      <c r="U136" s="120">
        <f t="shared" si="34"/>
        <v>900000</v>
      </c>
      <c r="V136" s="120">
        <f t="shared" si="35"/>
        <v>900000</v>
      </c>
      <c r="W136" s="120">
        <f t="shared" si="36"/>
        <v>0</v>
      </c>
      <c r="X136" s="43">
        <f t="shared" ref="X136:X186" si="37">W136*12</f>
        <v>0</v>
      </c>
    </row>
    <row r="137" spans="1:24" x14ac:dyDescent="0.25">
      <c r="A137" s="49" t="s">
        <v>213</v>
      </c>
      <c r="B137" s="50" t="s">
        <v>473</v>
      </c>
      <c r="C137" s="37" t="s">
        <v>487</v>
      </c>
      <c r="D137" s="37">
        <v>7</v>
      </c>
      <c r="E137" s="50" t="s">
        <v>500</v>
      </c>
      <c r="F137" s="38">
        <v>16118158.5</v>
      </c>
      <c r="G137" s="38">
        <v>30521</v>
      </c>
      <c r="H137" s="38">
        <f>SUMIF(Sep!A:A,'Sheet 1'!A137,Sep!N:N)</f>
        <v>30547</v>
      </c>
      <c r="I137" s="120">
        <f t="shared" si="26"/>
        <v>75000</v>
      </c>
      <c r="J137" s="120">
        <f t="shared" si="27"/>
        <v>0</v>
      </c>
      <c r="K137" s="38">
        <f>SUMIF(Sep!A:A,'Sheet 1'!A137,Sep!I:I)</f>
        <v>11</v>
      </c>
      <c r="L137" s="120">
        <f t="shared" si="28"/>
        <v>0</v>
      </c>
      <c r="M137" s="122">
        <f>+SUMIF(Sep!A:A,'Sheet 1'!A137,Sep!E:E)</f>
        <v>0</v>
      </c>
      <c r="N137" s="127">
        <f t="shared" si="29"/>
        <v>0</v>
      </c>
      <c r="O137" s="120">
        <f t="shared" si="30"/>
        <v>75000</v>
      </c>
      <c r="P137" s="120">
        <f t="shared" si="25"/>
        <v>241772.3775</v>
      </c>
      <c r="Q137" s="120">
        <f t="shared" si="31"/>
        <v>75000</v>
      </c>
      <c r="R137" s="53">
        <v>1</v>
      </c>
      <c r="S137" s="120">
        <f t="shared" si="32"/>
        <v>75000</v>
      </c>
      <c r="T137" s="120">
        <f t="shared" si="33"/>
        <v>0</v>
      </c>
      <c r="U137" s="120">
        <f t="shared" si="34"/>
        <v>900000</v>
      </c>
      <c r="V137" s="120">
        <f t="shared" si="35"/>
        <v>900000</v>
      </c>
      <c r="W137" s="120">
        <f t="shared" si="36"/>
        <v>0</v>
      </c>
      <c r="X137" s="43">
        <f t="shared" si="37"/>
        <v>0</v>
      </c>
    </row>
    <row r="138" spans="1:24" x14ac:dyDescent="0.25">
      <c r="A138" s="49" t="s">
        <v>214</v>
      </c>
      <c r="B138" s="50" t="s">
        <v>473</v>
      </c>
      <c r="C138" s="37" t="s">
        <v>487</v>
      </c>
      <c r="D138" s="37">
        <v>7</v>
      </c>
      <c r="E138" s="50" t="s">
        <v>500</v>
      </c>
      <c r="F138" s="38">
        <v>14130226.5</v>
      </c>
      <c r="G138" s="38">
        <v>29658</v>
      </c>
      <c r="H138" s="38">
        <f>SUMIF(Sep!A:A,'Sheet 1'!A138,Sep!N:N)</f>
        <v>29668</v>
      </c>
      <c r="I138" s="120">
        <f t="shared" si="26"/>
        <v>75000</v>
      </c>
      <c r="J138" s="120">
        <f t="shared" si="27"/>
        <v>0</v>
      </c>
      <c r="K138" s="38">
        <f>SUMIF(Sep!A:A,'Sheet 1'!A138,Sep!I:I)</f>
        <v>7</v>
      </c>
      <c r="L138" s="120">
        <f t="shared" si="28"/>
        <v>0</v>
      </c>
      <c r="M138" s="122">
        <f>+SUMIF(Sep!A:A,'Sheet 1'!A138,Sep!E:E)</f>
        <v>0</v>
      </c>
      <c r="N138" s="127">
        <f t="shared" si="29"/>
        <v>0</v>
      </c>
      <c r="O138" s="120">
        <f t="shared" si="30"/>
        <v>75000</v>
      </c>
      <c r="P138" s="120">
        <f t="shared" si="25"/>
        <v>211953.39749999999</v>
      </c>
      <c r="Q138" s="120">
        <f t="shared" si="31"/>
        <v>75000</v>
      </c>
      <c r="R138" s="53">
        <v>1</v>
      </c>
      <c r="S138" s="120">
        <f t="shared" si="32"/>
        <v>75000</v>
      </c>
      <c r="T138" s="120">
        <f t="shared" si="33"/>
        <v>0</v>
      </c>
      <c r="U138" s="120">
        <f t="shared" si="34"/>
        <v>900000</v>
      </c>
      <c r="V138" s="120">
        <f t="shared" si="35"/>
        <v>900000</v>
      </c>
      <c r="W138" s="120">
        <f t="shared" si="36"/>
        <v>0</v>
      </c>
      <c r="X138" s="43">
        <f t="shared" si="37"/>
        <v>0</v>
      </c>
    </row>
    <row r="139" spans="1:24" x14ac:dyDescent="0.25">
      <c r="A139" s="49" t="s">
        <v>215</v>
      </c>
      <c r="B139" s="50" t="s">
        <v>473</v>
      </c>
      <c r="C139" s="37" t="s">
        <v>487</v>
      </c>
      <c r="D139" s="37">
        <v>7</v>
      </c>
      <c r="E139" s="50" t="s">
        <v>500</v>
      </c>
      <c r="F139" s="38">
        <v>17976712.083333332</v>
      </c>
      <c r="G139" s="38">
        <v>27641</v>
      </c>
      <c r="H139" s="38">
        <f>SUMIF(Sep!A:A,'Sheet 1'!A139,Sep!N:N)</f>
        <v>27696</v>
      </c>
      <c r="I139" s="120">
        <f t="shared" si="26"/>
        <v>75000</v>
      </c>
      <c r="J139" s="120">
        <f t="shared" si="27"/>
        <v>0</v>
      </c>
      <c r="K139" s="38">
        <f>SUMIF(Sep!A:A,'Sheet 1'!A139,Sep!I:I)</f>
        <v>4</v>
      </c>
      <c r="L139" s="120">
        <f t="shared" si="28"/>
        <v>0</v>
      </c>
      <c r="M139" s="122">
        <f>+SUMIF(Sep!A:A,'Sheet 1'!A139,Sep!E:E)</f>
        <v>0</v>
      </c>
      <c r="N139" s="127">
        <f t="shared" si="29"/>
        <v>0</v>
      </c>
      <c r="O139" s="120">
        <f t="shared" si="30"/>
        <v>75000</v>
      </c>
      <c r="P139" s="120">
        <f t="shared" si="25"/>
        <v>269650.68124999997</v>
      </c>
      <c r="Q139" s="120">
        <f t="shared" si="31"/>
        <v>75000</v>
      </c>
      <c r="R139" s="53">
        <v>1</v>
      </c>
      <c r="S139" s="120">
        <f t="shared" si="32"/>
        <v>75000</v>
      </c>
      <c r="T139" s="120">
        <f t="shared" si="33"/>
        <v>0</v>
      </c>
      <c r="U139" s="120">
        <f t="shared" si="34"/>
        <v>900000</v>
      </c>
      <c r="V139" s="120">
        <f t="shared" si="35"/>
        <v>900000</v>
      </c>
      <c r="W139" s="120">
        <f t="shared" si="36"/>
        <v>0</v>
      </c>
      <c r="X139" s="43">
        <f t="shared" si="37"/>
        <v>0</v>
      </c>
    </row>
    <row r="140" spans="1:24" x14ac:dyDescent="0.25">
      <c r="A140" s="49" t="s">
        <v>216</v>
      </c>
      <c r="B140" s="50" t="s">
        <v>473</v>
      </c>
      <c r="C140" s="37" t="s">
        <v>487</v>
      </c>
      <c r="D140" s="37">
        <v>7</v>
      </c>
      <c r="E140" s="50" t="s">
        <v>500</v>
      </c>
      <c r="F140" s="38">
        <v>20927252.583333332</v>
      </c>
      <c r="G140" s="38">
        <v>35597</v>
      </c>
      <c r="H140" s="38">
        <f>SUMIF(Sep!A:A,'Sheet 1'!A140,Sep!N:N)</f>
        <v>36548</v>
      </c>
      <c r="I140" s="120">
        <f t="shared" si="26"/>
        <v>75000</v>
      </c>
      <c r="J140" s="120">
        <f t="shared" si="27"/>
        <v>0</v>
      </c>
      <c r="K140" s="38">
        <f>SUMIF(Sep!A:A,'Sheet 1'!A140,Sep!I:I)</f>
        <v>3</v>
      </c>
      <c r="L140" s="120">
        <f t="shared" si="28"/>
        <v>0</v>
      </c>
      <c r="M140" s="122">
        <f>+SUMIF(Sep!A:A,'Sheet 1'!A140,Sep!E:E)</f>
        <v>0</v>
      </c>
      <c r="N140" s="127">
        <f t="shared" si="29"/>
        <v>0</v>
      </c>
      <c r="O140" s="120">
        <f t="shared" si="30"/>
        <v>75000</v>
      </c>
      <c r="P140" s="120">
        <f t="shared" si="25"/>
        <v>313908.78874999995</v>
      </c>
      <c r="Q140" s="120">
        <f t="shared" si="31"/>
        <v>75000</v>
      </c>
      <c r="R140" s="53">
        <v>1</v>
      </c>
      <c r="S140" s="120">
        <f t="shared" si="32"/>
        <v>75000</v>
      </c>
      <c r="T140" s="120">
        <f t="shared" si="33"/>
        <v>0</v>
      </c>
      <c r="U140" s="120">
        <f t="shared" si="34"/>
        <v>900000</v>
      </c>
      <c r="V140" s="120">
        <f t="shared" si="35"/>
        <v>900000</v>
      </c>
      <c r="W140" s="120">
        <f t="shared" si="36"/>
        <v>0</v>
      </c>
      <c r="X140" s="43">
        <f t="shared" si="37"/>
        <v>0</v>
      </c>
    </row>
    <row r="141" spans="1:24" x14ac:dyDescent="0.25">
      <c r="A141" s="49" t="s">
        <v>217</v>
      </c>
      <c r="B141" s="50" t="s">
        <v>473</v>
      </c>
      <c r="C141" s="37" t="s">
        <v>487</v>
      </c>
      <c r="D141" s="37">
        <v>7</v>
      </c>
      <c r="E141" s="50" t="s">
        <v>500</v>
      </c>
      <c r="F141" s="38">
        <v>45043168.25</v>
      </c>
      <c r="G141" s="38">
        <v>80541</v>
      </c>
      <c r="H141" s="38">
        <f>SUMIF(Sep!A:A,'Sheet 1'!A141,Sep!N:N)</f>
        <v>80553</v>
      </c>
      <c r="I141" s="120">
        <f t="shared" si="26"/>
        <v>75000</v>
      </c>
      <c r="J141" s="120">
        <f t="shared" si="27"/>
        <v>0</v>
      </c>
      <c r="K141" s="38">
        <f>SUMIF(Sep!A:A,'Sheet 1'!A141,Sep!I:I)</f>
        <v>3</v>
      </c>
      <c r="L141" s="120">
        <f t="shared" si="28"/>
        <v>0</v>
      </c>
      <c r="M141" s="122">
        <f>+SUMIF(Sep!A:A,'Sheet 1'!A141,Sep!E:E)</f>
        <v>0</v>
      </c>
      <c r="N141" s="127">
        <f t="shared" si="29"/>
        <v>0</v>
      </c>
      <c r="O141" s="120">
        <f t="shared" si="30"/>
        <v>75000</v>
      </c>
      <c r="P141" s="120">
        <f t="shared" si="25"/>
        <v>675647.52374999993</v>
      </c>
      <c r="Q141" s="120">
        <f t="shared" si="31"/>
        <v>75000</v>
      </c>
      <c r="R141" s="53">
        <v>1</v>
      </c>
      <c r="S141" s="120">
        <f t="shared" si="32"/>
        <v>75000</v>
      </c>
      <c r="T141" s="120">
        <f t="shared" si="33"/>
        <v>0</v>
      </c>
      <c r="U141" s="120">
        <f t="shared" si="34"/>
        <v>900000</v>
      </c>
      <c r="V141" s="120">
        <f t="shared" si="35"/>
        <v>900000</v>
      </c>
      <c r="W141" s="120">
        <f t="shared" si="36"/>
        <v>0</v>
      </c>
      <c r="X141" s="43">
        <f t="shared" si="37"/>
        <v>0</v>
      </c>
    </row>
    <row r="142" spans="1:24" x14ac:dyDescent="0.25">
      <c r="A142" s="49" t="s">
        <v>219</v>
      </c>
      <c r="B142" s="50" t="s">
        <v>473</v>
      </c>
      <c r="C142" s="37" t="s">
        <v>487</v>
      </c>
      <c r="D142" s="37">
        <v>7</v>
      </c>
      <c r="E142" s="50" t="s">
        <v>500</v>
      </c>
      <c r="F142" s="38">
        <v>20736853.75</v>
      </c>
      <c r="G142" s="38">
        <v>40085</v>
      </c>
      <c r="H142" s="38">
        <f>SUMIF(Sep!A:A,'Sheet 1'!A142,Sep!N:N)</f>
        <v>40093</v>
      </c>
      <c r="I142" s="120">
        <f t="shared" si="26"/>
        <v>75000</v>
      </c>
      <c r="J142" s="120">
        <f t="shared" si="27"/>
        <v>0</v>
      </c>
      <c r="K142" s="38">
        <f>SUMIF(Sep!A:A,'Sheet 1'!A142,Sep!I:I)</f>
        <v>38</v>
      </c>
      <c r="L142" s="120">
        <f t="shared" si="28"/>
        <v>0</v>
      </c>
      <c r="M142" s="122">
        <f>+SUMIF(Sep!A:A,'Sheet 1'!A142,Sep!E:E)</f>
        <v>0</v>
      </c>
      <c r="N142" s="127">
        <f t="shared" si="29"/>
        <v>0</v>
      </c>
      <c r="O142" s="120">
        <f t="shared" si="30"/>
        <v>75000</v>
      </c>
      <c r="P142" s="120">
        <f t="shared" si="25"/>
        <v>311052.80624999997</v>
      </c>
      <c r="Q142" s="120">
        <f t="shared" si="31"/>
        <v>75000</v>
      </c>
      <c r="R142" s="53">
        <v>1</v>
      </c>
      <c r="S142" s="120">
        <f t="shared" si="32"/>
        <v>75000</v>
      </c>
      <c r="T142" s="120">
        <f t="shared" si="33"/>
        <v>0</v>
      </c>
      <c r="U142" s="120">
        <f t="shared" si="34"/>
        <v>900000</v>
      </c>
      <c r="V142" s="120">
        <f t="shared" si="35"/>
        <v>900000</v>
      </c>
      <c r="W142" s="120">
        <f t="shared" si="36"/>
        <v>0</v>
      </c>
      <c r="X142" s="43">
        <f t="shared" si="37"/>
        <v>0</v>
      </c>
    </row>
    <row r="143" spans="1:24" x14ac:dyDescent="0.25">
      <c r="A143" s="49" t="s">
        <v>220</v>
      </c>
      <c r="B143" s="50" t="s">
        <v>473</v>
      </c>
      <c r="C143" s="37" t="s">
        <v>487</v>
      </c>
      <c r="D143" s="37">
        <v>7</v>
      </c>
      <c r="E143" s="50" t="s">
        <v>500</v>
      </c>
      <c r="F143" s="38">
        <v>15354272.666666666</v>
      </c>
      <c r="G143" s="38">
        <v>27524</v>
      </c>
      <c r="H143" s="38">
        <f>SUMIF(Sep!A:A,'Sheet 1'!A143,Sep!N:N)</f>
        <v>27540</v>
      </c>
      <c r="I143" s="120">
        <f t="shared" si="26"/>
        <v>75000</v>
      </c>
      <c r="J143" s="120">
        <f t="shared" si="27"/>
        <v>0</v>
      </c>
      <c r="K143" s="38">
        <f>SUMIF(Sep!A:A,'Sheet 1'!A143,Sep!I:I)</f>
        <v>24</v>
      </c>
      <c r="L143" s="120">
        <f t="shared" si="28"/>
        <v>0</v>
      </c>
      <c r="M143" s="122">
        <f>+SUMIF(Sep!A:A,'Sheet 1'!A143,Sep!E:E)</f>
        <v>0</v>
      </c>
      <c r="N143" s="127">
        <f t="shared" si="29"/>
        <v>0</v>
      </c>
      <c r="O143" s="120">
        <f t="shared" si="30"/>
        <v>75000</v>
      </c>
      <c r="P143" s="120">
        <f t="shared" si="25"/>
        <v>230314.09</v>
      </c>
      <c r="Q143" s="120">
        <f t="shared" si="31"/>
        <v>75000</v>
      </c>
      <c r="R143" s="53">
        <v>1</v>
      </c>
      <c r="S143" s="120">
        <f t="shared" si="32"/>
        <v>75000</v>
      </c>
      <c r="T143" s="120">
        <f t="shared" si="33"/>
        <v>0</v>
      </c>
      <c r="U143" s="120">
        <f t="shared" si="34"/>
        <v>900000</v>
      </c>
      <c r="V143" s="120">
        <f t="shared" si="35"/>
        <v>900000</v>
      </c>
      <c r="W143" s="120">
        <f t="shared" si="36"/>
        <v>0</v>
      </c>
      <c r="X143" s="43">
        <f t="shared" si="37"/>
        <v>0</v>
      </c>
    </row>
    <row r="144" spans="1:24" x14ac:dyDescent="0.25">
      <c r="A144" s="49" t="s">
        <v>223</v>
      </c>
      <c r="B144" s="50" t="s">
        <v>473</v>
      </c>
      <c r="C144" s="37" t="s">
        <v>487</v>
      </c>
      <c r="D144" s="37">
        <v>7</v>
      </c>
      <c r="E144" s="50" t="s">
        <v>500</v>
      </c>
      <c r="F144" s="38">
        <v>7520253.333333333</v>
      </c>
      <c r="G144" s="38">
        <v>14703</v>
      </c>
      <c r="H144" s="38">
        <f>SUMIF(Sep!A:A,'Sheet 1'!A144,Sep!N:N)</f>
        <v>14709</v>
      </c>
      <c r="I144" s="120">
        <f t="shared" si="26"/>
        <v>58836</v>
      </c>
      <c r="J144" s="120">
        <f t="shared" si="27"/>
        <v>0</v>
      </c>
      <c r="K144" s="38">
        <f>SUMIF(Sep!A:A,'Sheet 1'!A144,Sep!I:I)</f>
        <v>21</v>
      </c>
      <c r="L144" s="120">
        <f t="shared" si="28"/>
        <v>0</v>
      </c>
      <c r="M144" s="122">
        <f>+SUMIF(Sep!A:A,'Sheet 1'!A144,Sep!E:E)</f>
        <v>0</v>
      </c>
      <c r="N144" s="127">
        <f t="shared" si="29"/>
        <v>0</v>
      </c>
      <c r="O144" s="120">
        <f t="shared" si="30"/>
        <v>58836</v>
      </c>
      <c r="P144" s="120">
        <f t="shared" si="25"/>
        <v>112803.79999999999</v>
      </c>
      <c r="Q144" s="120">
        <f t="shared" si="31"/>
        <v>58836</v>
      </c>
      <c r="R144" s="53">
        <v>1</v>
      </c>
      <c r="S144" s="120">
        <f t="shared" si="32"/>
        <v>58836</v>
      </c>
      <c r="T144" s="120">
        <f t="shared" si="33"/>
        <v>0</v>
      </c>
      <c r="U144" s="120">
        <f t="shared" si="34"/>
        <v>706032</v>
      </c>
      <c r="V144" s="120">
        <f t="shared" si="35"/>
        <v>706032</v>
      </c>
      <c r="W144" s="120">
        <f t="shared" si="36"/>
        <v>0</v>
      </c>
      <c r="X144" s="43">
        <f t="shared" si="37"/>
        <v>0</v>
      </c>
    </row>
    <row r="145" spans="1:27" x14ac:dyDescent="0.25">
      <c r="A145" s="49" t="s">
        <v>224</v>
      </c>
      <c r="B145" s="50" t="s">
        <v>473</v>
      </c>
      <c r="C145" s="37" t="s">
        <v>487</v>
      </c>
      <c r="D145" s="37">
        <v>7</v>
      </c>
      <c r="E145" s="50" t="s">
        <v>500</v>
      </c>
      <c r="F145" s="38">
        <v>5650584.416666667</v>
      </c>
      <c r="G145" s="38">
        <v>11957</v>
      </c>
      <c r="H145" s="38">
        <f>SUMIF(Sep!A:A,'Sheet 1'!A145,Sep!N:N)</f>
        <v>11960</v>
      </c>
      <c r="I145" s="120">
        <f t="shared" si="26"/>
        <v>47840</v>
      </c>
      <c r="J145" s="120">
        <f t="shared" si="27"/>
        <v>0</v>
      </c>
      <c r="K145" s="38">
        <f>SUMIF(Sep!A:A,'Sheet 1'!A145,Sep!I:I)</f>
        <v>3</v>
      </c>
      <c r="L145" s="120">
        <f t="shared" si="28"/>
        <v>0</v>
      </c>
      <c r="M145" s="122">
        <f>+SUMIF(Sep!A:A,'Sheet 1'!A145,Sep!E:E)</f>
        <v>0</v>
      </c>
      <c r="N145" s="127">
        <f t="shared" si="29"/>
        <v>0</v>
      </c>
      <c r="O145" s="120">
        <f t="shared" si="30"/>
        <v>47840</v>
      </c>
      <c r="P145" s="120">
        <f t="shared" si="25"/>
        <v>84758.766250000001</v>
      </c>
      <c r="Q145" s="120">
        <f t="shared" si="31"/>
        <v>47840</v>
      </c>
      <c r="R145" s="53">
        <v>1</v>
      </c>
      <c r="S145" s="120">
        <f t="shared" si="32"/>
        <v>47840</v>
      </c>
      <c r="T145" s="120">
        <f t="shared" si="33"/>
        <v>0</v>
      </c>
      <c r="U145" s="120">
        <f t="shared" si="34"/>
        <v>574080</v>
      </c>
      <c r="V145" s="120">
        <f t="shared" si="35"/>
        <v>574080</v>
      </c>
      <c r="W145" s="120">
        <f t="shared" si="36"/>
        <v>0</v>
      </c>
      <c r="X145" s="43">
        <f t="shared" si="37"/>
        <v>0</v>
      </c>
    </row>
    <row r="146" spans="1:27" x14ac:dyDescent="0.25">
      <c r="A146" s="49" t="s">
        <v>225</v>
      </c>
      <c r="B146" s="50" t="s">
        <v>473</v>
      </c>
      <c r="C146" s="37" t="s">
        <v>487</v>
      </c>
      <c r="D146" s="37">
        <v>7</v>
      </c>
      <c r="E146" s="50" t="s">
        <v>500</v>
      </c>
      <c r="F146" s="38">
        <v>23110526.583333332</v>
      </c>
      <c r="G146" s="38">
        <v>42525</v>
      </c>
      <c r="H146" s="38">
        <f>SUMIF(Sep!A:A,'Sheet 1'!A146,Sep!N:N)</f>
        <v>42428</v>
      </c>
      <c r="I146" s="120">
        <f t="shared" si="26"/>
        <v>75000</v>
      </c>
      <c r="J146" s="120">
        <f t="shared" si="27"/>
        <v>0</v>
      </c>
      <c r="K146" s="38">
        <f>SUMIF(Sep!A:A,'Sheet 1'!A146,Sep!I:I)</f>
        <v>3</v>
      </c>
      <c r="L146" s="120">
        <f t="shared" si="28"/>
        <v>0</v>
      </c>
      <c r="M146" s="122">
        <f>+SUMIF(Sep!A:A,'Sheet 1'!A146,Sep!E:E)</f>
        <v>0</v>
      </c>
      <c r="N146" s="127">
        <f t="shared" si="29"/>
        <v>0</v>
      </c>
      <c r="O146" s="120">
        <f t="shared" si="30"/>
        <v>75000</v>
      </c>
      <c r="P146" s="120">
        <f t="shared" si="25"/>
        <v>346657.89874999999</v>
      </c>
      <c r="Q146" s="120">
        <f t="shared" si="31"/>
        <v>75000</v>
      </c>
      <c r="R146" s="53">
        <v>1</v>
      </c>
      <c r="S146" s="120">
        <f t="shared" si="32"/>
        <v>75000</v>
      </c>
      <c r="T146" s="120">
        <f t="shared" si="33"/>
        <v>0</v>
      </c>
      <c r="U146" s="120">
        <f t="shared" si="34"/>
        <v>900000</v>
      </c>
      <c r="V146" s="120">
        <f t="shared" si="35"/>
        <v>900000</v>
      </c>
      <c r="W146" s="120">
        <f t="shared" si="36"/>
        <v>0</v>
      </c>
      <c r="X146" s="43">
        <f t="shared" si="37"/>
        <v>0</v>
      </c>
    </row>
    <row r="147" spans="1:27" x14ac:dyDescent="0.25">
      <c r="A147" s="49" t="s">
        <v>226</v>
      </c>
      <c r="B147" s="50" t="s">
        <v>473</v>
      </c>
      <c r="C147" s="37" t="s">
        <v>487</v>
      </c>
      <c r="D147" s="37">
        <v>7</v>
      </c>
      <c r="E147" s="50" t="s">
        <v>500</v>
      </c>
      <c r="F147" s="38">
        <v>9522716.083333334</v>
      </c>
      <c r="G147" s="38">
        <v>13645</v>
      </c>
      <c r="H147" s="38">
        <f>SUMIF(Sep!A:A,'Sheet 1'!A147,Sep!N:N)</f>
        <v>13644</v>
      </c>
      <c r="I147" s="120">
        <f t="shared" si="26"/>
        <v>54576</v>
      </c>
      <c r="J147" s="120">
        <f t="shared" si="27"/>
        <v>0</v>
      </c>
      <c r="K147" s="38">
        <f>SUMIF(Sep!A:A,'Sheet 1'!A147,Sep!I:I)</f>
        <v>4</v>
      </c>
      <c r="L147" s="120">
        <f t="shared" si="28"/>
        <v>0</v>
      </c>
      <c r="M147" s="122">
        <f>+SUMIF(Sep!A:A,'Sheet 1'!A147,Sep!E:E)</f>
        <v>0</v>
      </c>
      <c r="N147" s="127">
        <f t="shared" si="29"/>
        <v>0</v>
      </c>
      <c r="O147" s="120">
        <f t="shared" si="30"/>
        <v>54576</v>
      </c>
      <c r="P147" s="120">
        <f t="shared" si="25"/>
        <v>142840.74124999999</v>
      </c>
      <c r="Q147" s="120">
        <f t="shared" si="31"/>
        <v>54576</v>
      </c>
      <c r="R147" s="53">
        <v>1</v>
      </c>
      <c r="S147" s="120">
        <f t="shared" si="32"/>
        <v>54576</v>
      </c>
      <c r="T147" s="120">
        <f t="shared" si="33"/>
        <v>0</v>
      </c>
      <c r="U147" s="120">
        <f t="shared" si="34"/>
        <v>654912</v>
      </c>
      <c r="V147" s="120">
        <f t="shared" si="35"/>
        <v>654912</v>
      </c>
      <c r="W147" s="120">
        <f t="shared" si="36"/>
        <v>0</v>
      </c>
      <c r="X147" s="43">
        <f t="shared" si="37"/>
        <v>0</v>
      </c>
    </row>
    <row r="148" spans="1:27" s="61" customFormat="1" ht="14.25" x14ac:dyDescent="0.25">
      <c r="A148" s="49" t="s">
        <v>227</v>
      </c>
      <c r="B148" s="50" t="s">
        <v>473</v>
      </c>
      <c r="C148" s="37" t="s">
        <v>487</v>
      </c>
      <c r="D148" s="37">
        <v>7</v>
      </c>
      <c r="E148" s="50" t="s">
        <v>500</v>
      </c>
      <c r="F148" s="38">
        <v>960738.91666666663</v>
      </c>
      <c r="G148" s="38"/>
      <c r="H148" s="38">
        <f>SUMIF(Sep!A:A,'Sheet 1'!A148,Sep!N:N)</f>
        <v>1754</v>
      </c>
      <c r="I148" s="120">
        <f t="shared" si="26"/>
        <v>7016</v>
      </c>
      <c r="J148" s="120">
        <f t="shared" si="27"/>
        <v>0</v>
      </c>
      <c r="K148" s="38">
        <f>SUMIF(Sep!A:A,'Sheet 1'!A148,Sep!I:I)</f>
        <v>4</v>
      </c>
      <c r="L148" s="120">
        <f t="shared" si="28"/>
        <v>0</v>
      </c>
      <c r="M148" s="122">
        <f>+SUMIF(Sep!A:A,'Sheet 1'!A148,Sep!E:E)</f>
        <v>0</v>
      </c>
      <c r="N148" s="127">
        <f t="shared" si="29"/>
        <v>0</v>
      </c>
      <c r="O148" s="120">
        <f t="shared" si="30"/>
        <v>7016</v>
      </c>
      <c r="P148" s="120">
        <f t="shared" si="25"/>
        <v>14411.08375</v>
      </c>
      <c r="Q148" s="120">
        <f t="shared" si="31"/>
        <v>7016</v>
      </c>
      <c r="R148" s="53">
        <v>1</v>
      </c>
      <c r="S148" s="120">
        <f t="shared" si="32"/>
        <v>7016</v>
      </c>
      <c r="T148" s="120">
        <f t="shared" si="33"/>
        <v>0</v>
      </c>
      <c r="U148" s="120">
        <f t="shared" si="34"/>
        <v>84192</v>
      </c>
      <c r="V148" s="120">
        <f t="shared" si="35"/>
        <v>84192</v>
      </c>
      <c r="W148" s="120">
        <f t="shared" si="36"/>
        <v>0</v>
      </c>
      <c r="X148" s="43">
        <f t="shared" si="37"/>
        <v>0</v>
      </c>
      <c r="Y148" s="42"/>
      <c r="Z148" s="42"/>
      <c r="AA148" s="42"/>
    </row>
    <row r="149" spans="1:27" s="62" customFormat="1" x14ac:dyDescent="0.25">
      <c r="A149" s="49" t="s">
        <v>231</v>
      </c>
      <c r="B149" s="50" t="s">
        <v>473</v>
      </c>
      <c r="C149" s="37" t="s">
        <v>487</v>
      </c>
      <c r="D149" s="37">
        <v>7</v>
      </c>
      <c r="E149" s="50" t="s">
        <v>500</v>
      </c>
      <c r="F149" s="38">
        <v>18197449</v>
      </c>
      <c r="G149" s="38">
        <v>35399</v>
      </c>
      <c r="H149" s="38">
        <f>SUMIF(Sep!A:A,'Sheet 1'!A149,Sep!N:N)</f>
        <v>35413</v>
      </c>
      <c r="I149" s="120">
        <f t="shared" si="26"/>
        <v>75000</v>
      </c>
      <c r="J149" s="120">
        <f t="shared" si="27"/>
        <v>0</v>
      </c>
      <c r="K149" s="38">
        <f>SUMIF(Sep!A:A,'Sheet 1'!A149,Sep!I:I)</f>
        <v>5</v>
      </c>
      <c r="L149" s="120">
        <f t="shared" si="28"/>
        <v>0</v>
      </c>
      <c r="M149" s="122">
        <f>+SUMIF(Sep!A:A,'Sheet 1'!A149,Sep!E:E)</f>
        <v>0</v>
      </c>
      <c r="N149" s="127">
        <f t="shared" si="29"/>
        <v>0</v>
      </c>
      <c r="O149" s="120">
        <f t="shared" si="30"/>
        <v>75000</v>
      </c>
      <c r="P149" s="120">
        <f t="shared" si="25"/>
        <v>272961.73499999999</v>
      </c>
      <c r="Q149" s="120">
        <f t="shared" si="31"/>
        <v>75000</v>
      </c>
      <c r="R149" s="53">
        <v>1</v>
      </c>
      <c r="S149" s="120">
        <f t="shared" si="32"/>
        <v>75000</v>
      </c>
      <c r="T149" s="120">
        <f t="shared" si="33"/>
        <v>0</v>
      </c>
      <c r="U149" s="120">
        <f t="shared" si="34"/>
        <v>900000</v>
      </c>
      <c r="V149" s="120">
        <f t="shared" si="35"/>
        <v>900000</v>
      </c>
      <c r="W149" s="120">
        <f t="shared" si="36"/>
        <v>0</v>
      </c>
      <c r="X149" s="43">
        <f t="shared" si="37"/>
        <v>0</v>
      </c>
      <c r="Y149" s="44"/>
      <c r="Z149" s="44"/>
      <c r="AA149" s="44"/>
    </row>
    <row r="150" spans="1:27" x14ac:dyDescent="0.25">
      <c r="A150" s="49" t="s">
        <v>232</v>
      </c>
      <c r="B150" s="50" t="s">
        <v>473</v>
      </c>
      <c r="C150" s="37" t="s">
        <v>487</v>
      </c>
      <c r="D150" s="37">
        <v>7</v>
      </c>
      <c r="E150" s="50" t="s">
        <v>500</v>
      </c>
      <c r="F150" s="38">
        <v>8474368.416666666</v>
      </c>
      <c r="G150" s="38">
        <v>18888</v>
      </c>
      <c r="H150" s="38">
        <f>SUMIF(Sep!A:A,'Sheet 1'!A150,Sep!N:N)</f>
        <v>18890</v>
      </c>
      <c r="I150" s="120">
        <f t="shared" si="26"/>
        <v>75000</v>
      </c>
      <c r="J150" s="120">
        <f t="shared" si="27"/>
        <v>0</v>
      </c>
      <c r="K150" s="38">
        <f>SUMIF(Sep!A:A,'Sheet 1'!A150,Sep!I:I)</f>
        <v>3</v>
      </c>
      <c r="L150" s="120">
        <f t="shared" si="28"/>
        <v>0</v>
      </c>
      <c r="M150" s="122">
        <f>+SUMIF(Sep!A:A,'Sheet 1'!A150,Sep!E:E)</f>
        <v>0</v>
      </c>
      <c r="N150" s="127">
        <f t="shared" si="29"/>
        <v>0</v>
      </c>
      <c r="O150" s="120">
        <f t="shared" si="30"/>
        <v>75000</v>
      </c>
      <c r="P150" s="120">
        <f t="shared" si="25"/>
        <v>127115.52624999998</v>
      </c>
      <c r="Q150" s="120">
        <f t="shared" si="31"/>
        <v>75000</v>
      </c>
      <c r="R150" s="53">
        <v>1</v>
      </c>
      <c r="S150" s="120">
        <f t="shared" si="32"/>
        <v>75000</v>
      </c>
      <c r="T150" s="120">
        <f t="shared" si="33"/>
        <v>0</v>
      </c>
      <c r="U150" s="120">
        <f t="shared" si="34"/>
        <v>900000</v>
      </c>
      <c r="V150" s="120">
        <f t="shared" si="35"/>
        <v>900000</v>
      </c>
      <c r="W150" s="120">
        <f t="shared" si="36"/>
        <v>0</v>
      </c>
      <c r="X150" s="43">
        <f t="shared" si="37"/>
        <v>0</v>
      </c>
    </row>
    <row r="151" spans="1:27" x14ac:dyDescent="0.25">
      <c r="A151" s="49" t="s">
        <v>237</v>
      </c>
      <c r="B151" s="50" t="s">
        <v>473</v>
      </c>
      <c r="C151" s="37" t="s">
        <v>487</v>
      </c>
      <c r="D151" s="37">
        <v>7</v>
      </c>
      <c r="E151" s="50" t="s">
        <v>500</v>
      </c>
      <c r="F151" s="38">
        <v>12205494.5</v>
      </c>
      <c r="G151" s="38"/>
      <c r="H151" s="38">
        <f>SUMIF(Sep!A:A,'Sheet 1'!A151,Sep!N:N)</f>
        <v>0</v>
      </c>
      <c r="I151" s="120">
        <f t="shared" si="26"/>
        <v>0</v>
      </c>
      <c r="J151" s="120">
        <f t="shared" si="27"/>
        <v>0</v>
      </c>
      <c r="K151" s="38">
        <f>SUMIF(Sep!A:A,'Sheet 1'!A151,Sep!I:I)</f>
        <v>56</v>
      </c>
      <c r="L151" s="120">
        <f t="shared" si="28"/>
        <v>0</v>
      </c>
      <c r="M151" s="122">
        <f>+SUMIF(Sep!A:A,'Sheet 1'!A151,Sep!E:E)</f>
        <v>0</v>
      </c>
      <c r="N151" s="127">
        <f t="shared" si="29"/>
        <v>0</v>
      </c>
      <c r="O151" s="120">
        <f t="shared" si="30"/>
        <v>0</v>
      </c>
      <c r="P151" s="120">
        <f t="shared" si="25"/>
        <v>183082.41749999998</v>
      </c>
      <c r="Q151" s="120">
        <f t="shared" si="31"/>
        <v>0</v>
      </c>
      <c r="R151" s="53">
        <v>1</v>
      </c>
      <c r="S151" s="120">
        <f t="shared" si="32"/>
        <v>0</v>
      </c>
      <c r="T151" s="120">
        <f t="shared" si="33"/>
        <v>0</v>
      </c>
      <c r="U151" s="120">
        <f t="shared" si="34"/>
        <v>0</v>
      </c>
      <c r="V151" s="120">
        <f t="shared" si="35"/>
        <v>0</v>
      </c>
      <c r="W151" s="120">
        <f t="shared" si="36"/>
        <v>0</v>
      </c>
      <c r="X151" s="43">
        <f t="shared" si="37"/>
        <v>0</v>
      </c>
    </row>
    <row r="152" spans="1:27" x14ac:dyDescent="0.25">
      <c r="A152" s="49" t="s">
        <v>239</v>
      </c>
      <c r="B152" s="50" t="s">
        <v>473</v>
      </c>
      <c r="C152" s="37" t="s">
        <v>487</v>
      </c>
      <c r="D152" s="37">
        <v>7</v>
      </c>
      <c r="E152" s="50" t="s">
        <v>500</v>
      </c>
      <c r="F152" s="38">
        <v>21908666.666666668</v>
      </c>
      <c r="G152" s="38"/>
      <c r="H152" s="38">
        <f>SUMIF(Sep!A:A,'Sheet 1'!A152,Sep!N:N)</f>
        <v>0</v>
      </c>
      <c r="I152" s="120">
        <f t="shared" si="26"/>
        <v>0</v>
      </c>
      <c r="J152" s="120">
        <f t="shared" si="27"/>
        <v>0</v>
      </c>
      <c r="K152" s="38">
        <f>SUMIF(Sep!A:A,'Sheet 1'!A152,Sep!I:I)</f>
        <v>5</v>
      </c>
      <c r="L152" s="120">
        <f t="shared" si="28"/>
        <v>0</v>
      </c>
      <c r="M152" s="122">
        <f>+SUMIF(Sep!A:A,'Sheet 1'!A152,Sep!E:E)</f>
        <v>0</v>
      </c>
      <c r="N152" s="127">
        <f t="shared" si="29"/>
        <v>0</v>
      </c>
      <c r="O152" s="120">
        <f t="shared" si="30"/>
        <v>0</v>
      </c>
      <c r="P152" s="120">
        <f t="shared" si="25"/>
        <v>328630</v>
      </c>
      <c r="Q152" s="120">
        <f t="shared" si="31"/>
        <v>0</v>
      </c>
      <c r="R152" s="53">
        <v>1</v>
      </c>
      <c r="S152" s="120">
        <f t="shared" si="32"/>
        <v>0</v>
      </c>
      <c r="T152" s="120">
        <f t="shared" si="33"/>
        <v>0</v>
      </c>
      <c r="U152" s="120">
        <f t="shared" si="34"/>
        <v>0</v>
      </c>
      <c r="V152" s="120">
        <f t="shared" si="35"/>
        <v>0</v>
      </c>
      <c r="W152" s="120">
        <f t="shared" si="36"/>
        <v>0</v>
      </c>
      <c r="X152" s="43">
        <f t="shared" si="37"/>
        <v>0</v>
      </c>
    </row>
    <row r="153" spans="1:27" x14ac:dyDescent="0.25">
      <c r="A153" s="49" t="s">
        <v>246</v>
      </c>
      <c r="B153" s="50" t="s">
        <v>473</v>
      </c>
      <c r="C153" s="37" t="s">
        <v>487</v>
      </c>
      <c r="D153" s="37">
        <v>7</v>
      </c>
      <c r="E153" s="50" t="s">
        <v>500</v>
      </c>
      <c r="F153" s="38">
        <v>680585.5</v>
      </c>
      <c r="G153" s="38">
        <v>1834</v>
      </c>
      <c r="H153" s="38">
        <f>SUMIF(Sep!A:A,'Sheet 1'!A153,Sep!N:N)</f>
        <v>1831</v>
      </c>
      <c r="I153" s="120">
        <f t="shared" si="26"/>
        <v>7324</v>
      </c>
      <c r="J153" s="120">
        <f t="shared" si="27"/>
        <v>0</v>
      </c>
      <c r="K153" s="38">
        <f>SUMIF(Sep!A:A,'Sheet 1'!A153,Sep!I:I)</f>
        <v>3</v>
      </c>
      <c r="L153" s="120">
        <f t="shared" si="28"/>
        <v>0</v>
      </c>
      <c r="M153" s="122">
        <f>+SUMIF(Sep!A:A,'Sheet 1'!A153,Sep!E:E)</f>
        <v>0</v>
      </c>
      <c r="N153" s="127">
        <f t="shared" si="29"/>
        <v>0</v>
      </c>
      <c r="O153" s="120">
        <f t="shared" si="30"/>
        <v>7324</v>
      </c>
      <c r="P153" s="120">
        <f t="shared" si="25"/>
        <v>10208.782499999999</v>
      </c>
      <c r="Q153" s="120">
        <f t="shared" si="31"/>
        <v>7324</v>
      </c>
      <c r="R153" s="53">
        <v>1</v>
      </c>
      <c r="S153" s="120">
        <f t="shared" si="32"/>
        <v>7324</v>
      </c>
      <c r="T153" s="120">
        <f t="shared" si="33"/>
        <v>0</v>
      </c>
      <c r="U153" s="120">
        <f t="shared" si="34"/>
        <v>87888</v>
      </c>
      <c r="V153" s="120">
        <f t="shared" si="35"/>
        <v>87888</v>
      </c>
      <c r="W153" s="120">
        <f t="shared" si="36"/>
        <v>0</v>
      </c>
      <c r="X153" s="43">
        <f t="shared" si="37"/>
        <v>0</v>
      </c>
    </row>
    <row r="154" spans="1:27" x14ac:dyDescent="0.25">
      <c r="A154" s="49" t="s">
        <v>253</v>
      </c>
      <c r="B154" s="50" t="s">
        <v>473</v>
      </c>
      <c r="C154" s="37" t="s">
        <v>487</v>
      </c>
      <c r="D154" s="37">
        <v>7</v>
      </c>
      <c r="E154" s="50" t="s">
        <v>500</v>
      </c>
      <c r="F154" s="38">
        <v>24711973.666666668</v>
      </c>
      <c r="G154" s="38">
        <v>46718</v>
      </c>
      <c r="H154" s="38">
        <f>SUMIF(Sep!A:A,'Sheet 1'!A154,Sep!N:N)</f>
        <v>46744</v>
      </c>
      <c r="I154" s="120">
        <f t="shared" si="26"/>
        <v>75000</v>
      </c>
      <c r="J154" s="120">
        <f t="shared" si="27"/>
        <v>0</v>
      </c>
      <c r="K154" s="38">
        <f>SUMIF(Sep!A:A,'Sheet 1'!A154,Sep!I:I)</f>
        <v>6</v>
      </c>
      <c r="L154" s="120">
        <f t="shared" si="28"/>
        <v>0</v>
      </c>
      <c r="M154" s="122">
        <f>+SUMIF(Sep!A:A,'Sheet 1'!A154,Sep!E:E)</f>
        <v>0</v>
      </c>
      <c r="N154" s="127">
        <f t="shared" si="29"/>
        <v>0</v>
      </c>
      <c r="O154" s="120">
        <f t="shared" si="30"/>
        <v>75000</v>
      </c>
      <c r="P154" s="120">
        <f t="shared" si="25"/>
        <v>370679.60499999998</v>
      </c>
      <c r="Q154" s="120">
        <f t="shared" si="31"/>
        <v>75000</v>
      </c>
      <c r="R154" s="53">
        <v>1</v>
      </c>
      <c r="S154" s="120">
        <f t="shared" si="32"/>
        <v>75000</v>
      </c>
      <c r="T154" s="120">
        <f t="shared" si="33"/>
        <v>0</v>
      </c>
      <c r="U154" s="120">
        <f t="shared" si="34"/>
        <v>900000</v>
      </c>
      <c r="V154" s="120">
        <f t="shared" si="35"/>
        <v>900000</v>
      </c>
      <c r="W154" s="120">
        <f t="shared" si="36"/>
        <v>0</v>
      </c>
      <c r="X154" s="43">
        <f t="shared" si="37"/>
        <v>0</v>
      </c>
    </row>
    <row r="155" spans="1:27" x14ac:dyDescent="0.25">
      <c r="A155" s="49" t="s">
        <v>254</v>
      </c>
      <c r="B155" s="50" t="s">
        <v>473</v>
      </c>
      <c r="C155" s="37" t="s">
        <v>487</v>
      </c>
      <c r="D155" s="37">
        <v>7</v>
      </c>
      <c r="E155" s="50" t="s">
        <v>500</v>
      </c>
      <c r="F155" s="38">
        <v>16042688.25</v>
      </c>
      <c r="G155" s="38">
        <v>25068</v>
      </c>
      <c r="H155" s="38">
        <f>SUMIF(Sep!A:A,'Sheet 1'!A155,Sep!N:N)</f>
        <v>25066</v>
      </c>
      <c r="I155" s="120">
        <f t="shared" si="26"/>
        <v>75000</v>
      </c>
      <c r="J155" s="120">
        <f t="shared" si="27"/>
        <v>0</v>
      </c>
      <c r="K155" s="38">
        <f>SUMIF(Sep!A:A,'Sheet 1'!A155,Sep!I:I)</f>
        <v>15</v>
      </c>
      <c r="L155" s="120">
        <f t="shared" si="28"/>
        <v>0</v>
      </c>
      <c r="M155" s="122">
        <f>+SUMIF(Sep!A:A,'Sheet 1'!A155,Sep!E:E)</f>
        <v>0</v>
      </c>
      <c r="N155" s="127">
        <f t="shared" si="29"/>
        <v>0</v>
      </c>
      <c r="O155" s="120">
        <f t="shared" si="30"/>
        <v>75000</v>
      </c>
      <c r="P155" s="120">
        <f t="shared" si="25"/>
        <v>240640.32374999998</v>
      </c>
      <c r="Q155" s="120">
        <f t="shared" si="31"/>
        <v>75000</v>
      </c>
      <c r="R155" s="53">
        <v>1</v>
      </c>
      <c r="S155" s="120">
        <f t="shared" si="32"/>
        <v>75000</v>
      </c>
      <c r="T155" s="120">
        <f t="shared" si="33"/>
        <v>0</v>
      </c>
      <c r="U155" s="120">
        <f t="shared" si="34"/>
        <v>900000</v>
      </c>
      <c r="V155" s="120">
        <f t="shared" si="35"/>
        <v>900000</v>
      </c>
      <c r="W155" s="120">
        <f t="shared" si="36"/>
        <v>0</v>
      </c>
      <c r="X155" s="43">
        <f t="shared" si="37"/>
        <v>0</v>
      </c>
    </row>
    <row r="156" spans="1:27" x14ac:dyDescent="0.25">
      <c r="A156" s="49" t="s">
        <v>255</v>
      </c>
      <c r="B156" s="50" t="s">
        <v>473</v>
      </c>
      <c r="C156" s="37" t="s">
        <v>487</v>
      </c>
      <c r="D156" s="37">
        <v>7</v>
      </c>
      <c r="E156" s="50" t="s">
        <v>500</v>
      </c>
      <c r="F156" s="38">
        <v>5694287.5</v>
      </c>
      <c r="G156" s="38">
        <v>11202</v>
      </c>
      <c r="H156" s="38">
        <f>SUMIF(Sep!A:A,'Sheet 1'!A156,Sep!N:N)</f>
        <v>11204</v>
      </c>
      <c r="I156" s="120">
        <f t="shared" si="26"/>
        <v>44816</v>
      </c>
      <c r="J156" s="120">
        <f t="shared" si="27"/>
        <v>0</v>
      </c>
      <c r="K156" s="38">
        <f>SUMIF(Sep!A:A,'Sheet 1'!A156,Sep!I:I)</f>
        <v>4</v>
      </c>
      <c r="L156" s="120">
        <f t="shared" si="28"/>
        <v>0</v>
      </c>
      <c r="M156" s="122">
        <f>+SUMIF(Sep!A:A,'Sheet 1'!A156,Sep!E:E)</f>
        <v>0</v>
      </c>
      <c r="N156" s="127">
        <f t="shared" si="29"/>
        <v>0</v>
      </c>
      <c r="O156" s="120">
        <f t="shared" si="30"/>
        <v>44816</v>
      </c>
      <c r="P156" s="120">
        <f t="shared" si="25"/>
        <v>85414.3125</v>
      </c>
      <c r="Q156" s="120">
        <f t="shared" si="31"/>
        <v>44816</v>
      </c>
      <c r="R156" s="53">
        <v>1</v>
      </c>
      <c r="S156" s="120">
        <f t="shared" si="32"/>
        <v>44816</v>
      </c>
      <c r="T156" s="120">
        <f t="shared" si="33"/>
        <v>0</v>
      </c>
      <c r="U156" s="120">
        <f t="shared" si="34"/>
        <v>537792</v>
      </c>
      <c r="V156" s="120">
        <f t="shared" si="35"/>
        <v>537792</v>
      </c>
      <c r="W156" s="120">
        <f t="shared" si="36"/>
        <v>0</v>
      </c>
      <c r="X156" s="43">
        <f t="shared" si="37"/>
        <v>0</v>
      </c>
    </row>
    <row r="157" spans="1:27" x14ac:dyDescent="0.25">
      <c r="A157" s="49" t="s">
        <v>262</v>
      </c>
      <c r="B157" s="50" t="s">
        <v>473</v>
      </c>
      <c r="C157" s="37" t="s">
        <v>487</v>
      </c>
      <c r="D157" s="37">
        <v>7</v>
      </c>
      <c r="E157" s="50" t="s">
        <v>500</v>
      </c>
      <c r="F157" s="38">
        <v>4784622.75</v>
      </c>
      <c r="G157" s="38">
        <v>10021</v>
      </c>
      <c r="H157" s="38">
        <f>SUMIF(Sep!A:A,'Sheet 1'!A157,Sep!N:N)</f>
        <v>10024</v>
      </c>
      <c r="I157" s="120">
        <f t="shared" si="26"/>
        <v>40096</v>
      </c>
      <c r="J157" s="120">
        <f t="shared" si="27"/>
        <v>0</v>
      </c>
      <c r="K157" s="38">
        <f>SUMIF(Sep!A:A,'Sheet 1'!A157,Sep!I:I)</f>
        <v>3</v>
      </c>
      <c r="L157" s="120">
        <f t="shared" si="28"/>
        <v>0</v>
      </c>
      <c r="M157" s="122">
        <f>+SUMIF(Sep!A:A,'Sheet 1'!A157,Sep!E:E)</f>
        <v>0</v>
      </c>
      <c r="N157" s="127">
        <f t="shared" si="29"/>
        <v>0</v>
      </c>
      <c r="O157" s="120">
        <f t="shared" si="30"/>
        <v>40096</v>
      </c>
      <c r="P157" s="120">
        <f t="shared" si="25"/>
        <v>71769.341249999998</v>
      </c>
      <c r="Q157" s="120">
        <f t="shared" si="31"/>
        <v>40096</v>
      </c>
      <c r="R157" s="53">
        <v>1</v>
      </c>
      <c r="S157" s="120">
        <f t="shared" si="32"/>
        <v>40096</v>
      </c>
      <c r="T157" s="120">
        <f t="shared" si="33"/>
        <v>0</v>
      </c>
      <c r="U157" s="120">
        <f t="shared" si="34"/>
        <v>481152</v>
      </c>
      <c r="V157" s="120">
        <f t="shared" si="35"/>
        <v>481152</v>
      </c>
      <c r="W157" s="120">
        <f t="shared" si="36"/>
        <v>0</v>
      </c>
      <c r="X157" s="43">
        <f t="shared" si="37"/>
        <v>0</v>
      </c>
    </row>
    <row r="158" spans="1:27" x14ac:dyDescent="0.25">
      <c r="A158" s="49" t="s">
        <v>270</v>
      </c>
      <c r="B158" s="50" t="s">
        <v>473</v>
      </c>
      <c r="C158" s="37" t="s">
        <v>487</v>
      </c>
      <c r="D158" s="37">
        <v>7</v>
      </c>
      <c r="E158" s="50" t="s">
        <v>500</v>
      </c>
      <c r="F158" s="38">
        <v>5691499.666666667</v>
      </c>
      <c r="G158" s="38">
        <v>11264</v>
      </c>
      <c r="H158" s="38">
        <f>SUMIF(Sep!A:A,'Sheet 1'!A158,Sep!N:N)</f>
        <v>11272</v>
      </c>
      <c r="I158" s="120">
        <f t="shared" si="26"/>
        <v>45088</v>
      </c>
      <c r="J158" s="120">
        <f t="shared" si="27"/>
        <v>0</v>
      </c>
      <c r="K158" s="38">
        <f>SUMIF(Sep!A:A,'Sheet 1'!A158,Sep!I:I)</f>
        <v>11</v>
      </c>
      <c r="L158" s="120">
        <f t="shared" si="28"/>
        <v>0</v>
      </c>
      <c r="M158" s="122">
        <f>+SUMIF(Sep!A:A,'Sheet 1'!A158,Sep!E:E)</f>
        <v>0</v>
      </c>
      <c r="N158" s="127">
        <f t="shared" si="29"/>
        <v>0</v>
      </c>
      <c r="O158" s="120">
        <f t="shared" si="30"/>
        <v>45088</v>
      </c>
      <c r="P158" s="120">
        <f t="shared" si="25"/>
        <v>85372.494999999995</v>
      </c>
      <c r="Q158" s="120">
        <f t="shared" si="31"/>
        <v>45088</v>
      </c>
      <c r="R158" s="53">
        <v>1</v>
      </c>
      <c r="S158" s="120">
        <f t="shared" si="32"/>
        <v>45088</v>
      </c>
      <c r="T158" s="120">
        <f t="shared" si="33"/>
        <v>0</v>
      </c>
      <c r="U158" s="120">
        <f t="shared" si="34"/>
        <v>541056</v>
      </c>
      <c r="V158" s="120">
        <f t="shared" si="35"/>
        <v>541056</v>
      </c>
      <c r="W158" s="120">
        <f t="shared" si="36"/>
        <v>0</v>
      </c>
      <c r="X158" s="43">
        <f t="shared" si="37"/>
        <v>0</v>
      </c>
    </row>
    <row r="159" spans="1:27" x14ac:dyDescent="0.25">
      <c r="A159" s="49" t="s">
        <v>284</v>
      </c>
      <c r="B159" s="50" t="s">
        <v>473</v>
      </c>
      <c r="C159" s="37" t="s">
        <v>487</v>
      </c>
      <c r="D159" s="37">
        <v>7</v>
      </c>
      <c r="E159" s="50" t="s">
        <v>500</v>
      </c>
      <c r="F159" s="38">
        <v>1457800</v>
      </c>
      <c r="G159" s="38"/>
      <c r="H159" s="38">
        <f>SUMIF(Sep!A:A,'Sheet 1'!A159,Sep!N:N)</f>
        <v>0</v>
      </c>
      <c r="I159" s="120">
        <f t="shared" si="26"/>
        <v>0</v>
      </c>
      <c r="J159" s="120">
        <f t="shared" si="27"/>
        <v>0</v>
      </c>
      <c r="K159" s="38">
        <f>SUMIF(Sep!A:A,'Sheet 1'!A159,Sep!I:I)</f>
        <v>3</v>
      </c>
      <c r="L159" s="120">
        <f t="shared" si="28"/>
        <v>0</v>
      </c>
      <c r="M159" s="122">
        <f>+SUMIF(Sep!A:A,'Sheet 1'!A159,Sep!E:E)</f>
        <v>0</v>
      </c>
      <c r="N159" s="127">
        <f t="shared" si="29"/>
        <v>0</v>
      </c>
      <c r="O159" s="120">
        <f t="shared" si="30"/>
        <v>0</v>
      </c>
      <c r="P159" s="120">
        <f t="shared" si="25"/>
        <v>21867</v>
      </c>
      <c r="Q159" s="120">
        <f t="shared" si="31"/>
        <v>0</v>
      </c>
      <c r="R159" s="53">
        <v>1</v>
      </c>
      <c r="S159" s="120">
        <f t="shared" si="32"/>
        <v>0</v>
      </c>
      <c r="T159" s="120">
        <f t="shared" si="33"/>
        <v>0</v>
      </c>
      <c r="U159" s="120">
        <f t="shared" si="34"/>
        <v>0</v>
      </c>
      <c r="V159" s="120">
        <f t="shared" si="35"/>
        <v>0</v>
      </c>
      <c r="W159" s="120">
        <f t="shared" si="36"/>
        <v>0</v>
      </c>
      <c r="X159" s="43">
        <f t="shared" si="37"/>
        <v>0</v>
      </c>
    </row>
    <row r="160" spans="1:27" ht="27" x14ac:dyDescent="0.25">
      <c r="A160" s="49" t="s">
        <v>142</v>
      </c>
      <c r="B160" s="50" t="s">
        <v>471</v>
      </c>
      <c r="C160" s="45" t="s">
        <v>487</v>
      </c>
      <c r="D160" s="45">
        <v>8</v>
      </c>
      <c r="E160" s="50" t="s">
        <v>499</v>
      </c>
      <c r="F160" s="40">
        <v>5023755.083333333</v>
      </c>
      <c r="G160" s="40">
        <v>3690</v>
      </c>
      <c r="H160" s="38">
        <f>SUMIF(Sep!A:A,'Sheet 1'!A160,Sep!N:N)</f>
        <v>3690</v>
      </c>
      <c r="I160" s="120">
        <f t="shared" si="26"/>
        <v>14760</v>
      </c>
      <c r="J160" s="120">
        <f t="shared" si="27"/>
        <v>0</v>
      </c>
      <c r="K160" s="38">
        <f>SUMIF(Sep!A:A,'Sheet 1'!A160,Sep!I:I)</f>
        <v>4</v>
      </c>
      <c r="L160" s="120">
        <f t="shared" si="28"/>
        <v>0</v>
      </c>
      <c r="M160" s="122">
        <f>+SUMIF(Sep!A:A,'Sheet 1'!A160,Sep!E:E)</f>
        <v>0</v>
      </c>
      <c r="N160" s="127">
        <f t="shared" si="29"/>
        <v>0</v>
      </c>
      <c r="O160" s="120">
        <f t="shared" si="30"/>
        <v>14760</v>
      </c>
      <c r="P160" s="120">
        <f t="shared" si="25"/>
        <v>75356.326249999998</v>
      </c>
      <c r="Q160" s="120">
        <f t="shared" si="31"/>
        <v>14760</v>
      </c>
      <c r="R160" s="53">
        <v>1</v>
      </c>
      <c r="S160" s="120">
        <f t="shared" si="32"/>
        <v>14760</v>
      </c>
      <c r="T160" s="120">
        <f t="shared" si="33"/>
        <v>0</v>
      </c>
      <c r="U160" s="120">
        <f t="shared" si="34"/>
        <v>177120</v>
      </c>
      <c r="V160" s="120">
        <f t="shared" si="35"/>
        <v>177120</v>
      </c>
      <c r="W160" s="120">
        <f t="shared" si="36"/>
        <v>0</v>
      </c>
      <c r="X160" s="43">
        <f t="shared" si="37"/>
        <v>0</v>
      </c>
    </row>
    <row r="161" spans="1:25" x14ac:dyDescent="0.25">
      <c r="A161" s="49" t="s">
        <v>148</v>
      </c>
      <c r="B161" s="50" t="s">
        <v>472</v>
      </c>
      <c r="C161" s="37" t="s">
        <v>487</v>
      </c>
      <c r="D161" s="37">
        <v>8</v>
      </c>
      <c r="E161" s="50" t="s">
        <v>499</v>
      </c>
      <c r="F161" s="38">
        <v>12785962.25</v>
      </c>
      <c r="G161" s="38">
        <v>22263</v>
      </c>
      <c r="H161" s="38">
        <f>SUMIF(Sep!A:A,'Sheet 1'!A161,Sep!N:N)</f>
        <v>22336</v>
      </c>
      <c r="I161" s="120">
        <f t="shared" si="26"/>
        <v>75000</v>
      </c>
      <c r="J161" s="120">
        <f t="shared" si="27"/>
        <v>0</v>
      </c>
      <c r="K161" s="38">
        <f>SUMIF(Sep!A:A,'Sheet 1'!A161,Sep!I:I)</f>
        <v>7</v>
      </c>
      <c r="L161" s="120">
        <f t="shared" si="28"/>
        <v>0</v>
      </c>
      <c r="M161" s="122">
        <f>+SUMIF(Sep!A:A,'Sheet 1'!A161,Sep!E:E)</f>
        <v>0</v>
      </c>
      <c r="N161" s="127">
        <f t="shared" si="29"/>
        <v>0</v>
      </c>
      <c r="O161" s="120">
        <f t="shared" si="30"/>
        <v>75000</v>
      </c>
      <c r="P161" s="120">
        <f t="shared" si="25"/>
        <v>191789.43375</v>
      </c>
      <c r="Q161" s="120">
        <f t="shared" si="31"/>
        <v>75000</v>
      </c>
      <c r="R161" s="53">
        <v>1</v>
      </c>
      <c r="S161" s="120">
        <f t="shared" si="32"/>
        <v>75000</v>
      </c>
      <c r="T161" s="120">
        <f t="shared" si="33"/>
        <v>0</v>
      </c>
      <c r="U161" s="120">
        <f t="shared" si="34"/>
        <v>900000</v>
      </c>
      <c r="V161" s="120">
        <f t="shared" si="35"/>
        <v>900000</v>
      </c>
      <c r="W161" s="120">
        <f t="shared" si="36"/>
        <v>0</v>
      </c>
      <c r="X161" s="43">
        <f t="shared" si="37"/>
        <v>0</v>
      </c>
    </row>
    <row r="162" spans="1:25" x14ac:dyDescent="0.25">
      <c r="A162" s="49" t="s">
        <v>181</v>
      </c>
      <c r="B162" s="50" t="s">
        <v>472</v>
      </c>
      <c r="C162" s="45" t="s">
        <v>487</v>
      </c>
      <c r="D162" s="45">
        <v>8</v>
      </c>
      <c r="E162" s="50" t="s">
        <v>499</v>
      </c>
      <c r="F162" s="40">
        <v>10815608.666666666</v>
      </c>
      <c r="G162" s="40">
        <v>9768</v>
      </c>
      <c r="H162" s="38">
        <f>SUMIF(Sep!A:A,'Sheet 1'!A162,Sep!N:N)</f>
        <v>9761</v>
      </c>
      <c r="I162" s="120">
        <f t="shared" si="26"/>
        <v>15000</v>
      </c>
      <c r="J162" s="120">
        <f t="shared" si="27"/>
        <v>0</v>
      </c>
      <c r="K162" s="38">
        <f>SUMIF(Sep!A:A,'Sheet 1'!A162,Sep!I:I)</f>
        <v>3</v>
      </c>
      <c r="L162" s="120">
        <f t="shared" si="28"/>
        <v>0</v>
      </c>
      <c r="M162" s="122">
        <f>+SUMIF(Sep!A:A,'Sheet 1'!A162,Sep!E:E)</f>
        <v>0</v>
      </c>
      <c r="N162" s="127">
        <f t="shared" si="29"/>
        <v>0</v>
      </c>
      <c r="O162" s="120">
        <f t="shared" si="30"/>
        <v>15000</v>
      </c>
      <c r="P162" s="120">
        <f t="shared" si="25"/>
        <v>162234.12999999998</v>
      </c>
      <c r="Q162" s="120">
        <f t="shared" si="31"/>
        <v>15000</v>
      </c>
      <c r="R162" s="53">
        <v>1</v>
      </c>
      <c r="S162" s="120">
        <f t="shared" si="32"/>
        <v>15000</v>
      </c>
      <c r="T162" s="120">
        <f t="shared" si="33"/>
        <v>0</v>
      </c>
      <c r="U162" s="120">
        <f t="shared" si="34"/>
        <v>180000</v>
      </c>
      <c r="V162" s="120">
        <f t="shared" si="35"/>
        <v>180000</v>
      </c>
      <c r="W162" s="120">
        <f t="shared" si="36"/>
        <v>0</v>
      </c>
      <c r="X162" s="43">
        <f t="shared" si="37"/>
        <v>0</v>
      </c>
      <c r="Y162" s="41"/>
    </row>
    <row r="163" spans="1:25" x14ac:dyDescent="0.25">
      <c r="A163" s="49" t="s">
        <v>295</v>
      </c>
      <c r="B163" s="50" t="s">
        <v>474</v>
      </c>
      <c r="C163" s="37" t="s">
        <v>487</v>
      </c>
      <c r="D163" s="37">
        <v>8</v>
      </c>
      <c r="E163" s="50" t="s">
        <v>499</v>
      </c>
      <c r="F163" s="38">
        <v>696643.25</v>
      </c>
      <c r="G163" s="38">
        <v>1864</v>
      </c>
      <c r="H163" s="38">
        <f>SUMIF(Sep!A:A,'Sheet 1'!A163,Sep!N:N)</f>
        <v>1864</v>
      </c>
      <c r="I163" s="120">
        <f t="shared" si="26"/>
        <v>7456</v>
      </c>
      <c r="J163" s="120">
        <f t="shared" si="27"/>
        <v>0</v>
      </c>
      <c r="K163" s="38">
        <f>SUMIF(Sep!A:A,'Sheet 1'!A163,Sep!I:I)</f>
        <v>4</v>
      </c>
      <c r="L163" s="120">
        <f t="shared" si="28"/>
        <v>0</v>
      </c>
      <c r="M163" s="122">
        <f>+SUMIF(Sep!A:A,'Sheet 1'!A163,Sep!E:E)</f>
        <v>0</v>
      </c>
      <c r="N163" s="127">
        <f t="shared" si="29"/>
        <v>0</v>
      </c>
      <c r="O163" s="120">
        <f t="shared" si="30"/>
        <v>7456</v>
      </c>
      <c r="P163" s="120">
        <f t="shared" si="25"/>
        <v>10449.64875</v>
      </c>
      <c r="Q163" s="120">
        <f t="shared" si="31"/>
        <v>7456</v>
      </c>
      <c r="R163" s="53">
        <v>1</v>
      </c>
      <c r="S163" s="120">
        <f t="shared" si="32"/>
        <v>7456</v>
      </c>
      <c r="T163" s="120">
        <f t="shared" si="33"/>
        <v>0</v>
      </c>
      <c r="U163" s="120">
        <f t="shared" si="34"/>
        <v>89472</v>
      </c>
      <c r="V163" s="120">
        <f t="shared" si="35"/>
        <v>89472</v>
      </c>
      <c r="W163" s="120">
        <f t="shared" si="36"/>
        <v>0</v>
      </c>
      <c r="X163" s="43">
        <f t="shared" si="37"/>
        <v>0</v>
      </c>
      <c r="Y163" s="41"/>
    </row>
    <row r="164" spans="1:25" x14ac:dyDescent="0.25">
      <c r="A164" s="49" t="s">
        <v>296</v>
      </c>
      <c r="B164" s="50" t="s">
        <v>474</v>
      </c>
      <c r="C164" s="37" t="s">
        <v>487</v>
      </c>
      <c r="D164" s="37">
        <v>8</v>
      </c>
      <c r="E164" s="50" t="s">
        <v>499</v>
      </c>
      <c r="F164" s="38">
        <v>13283765.25</v>
      </c>
      <c r="G164" s="38">
        <v>19030</v>
      </c>
      <c r="H164" s="38">
        <f>SUMIF(Sep!A:A,'Sheet 1'!A164,Sep!N:N)</f>
        <v>19075</v>
      </c>
      <c r="I164" s="120">
        <f t="shared" si="26"/>
        <v>75000</v>
      </c>
      <c r="J164" s="120">
        <f t="shared" si="27"/>
        <v>0</v>
      </c>
      <c r="K164" s="38">
        <f>SUMIF(Sep!A:A,'Sheet 1'!A164,Sep!I:I)</f>
        <v>5</v>
      </c>
      <c r="L164" s="120">
        <f t="shared" si="28"/>
        <v>0</v>
      </c>
      <c r="M164" s="122">
        <f>+SUMIF(Sep!A:A,'Sheet 1'!A164,Sep!E:E)</f>
        <v>0</v>
      </c>
      <c r="N164" s="127">
        <f t="shared" si="29"/>
        <v>0</v>
      </c>
      <c r="O164" s="120">
        <f t="shared" si="30"/>
        <v>75000</v>
      </c>
      <c r="P164" s="120">
        <f t="shared" si="25"/>
        <v>199256.47874999998</v>
      </c>
      <c r="Q164" s="120">
        <f t="shared" si="31"/>
        <v>75000</v>
      </c>
      <c r="R164" s="53">
        <v>1</v>
      </c>
      <c r="S164" s="120">
        <f t="shared" si="32"/>
        <v>75000</v>
      </c>
      <c r="T164" s="120">
        <f t="shared" si="33"/>
        <v>0</v>
      </c>
      <c r="U164" s="120">
        <f t="shared" si="34"/>
        <v>900000</v>
      </c>
      <c r="V164" s="120">
        <f t="shared" si="35"/>
        <v>900000</v>
      </c>
      <c r="W164" s="120">
        <f t="shared" si="36"/>
        <v>0</v>
      </c>
      <c r="X164" s="43">
        <f t="shared" si="37"/>
        <v>0</v>
      </c>
    </row>
    <row r="165" spans="1:25" x14ac:dyDescent="0.25">
      <c r="A165" s="49" t="s">
        <v>307</v>
      </c>
      <c r="B165" s="50" t="s">
        <v>474</v>
      </c>
      <c r="C165" s="37" t="s">
        <v>487</v>
      </c>
      <c r="D165" s="37">
        <v>8</v>
      </c>
      <c r="E165" s="50" t="s">
        <v>499</v>
      </c>
      <c r="F165" s="38">
        <v>2550749.75</v>
      </c>
      <c r="G165" s="38">
        <v>4987</v>
      </c>
      <c r="H165" s="38">
        <f>SUMIF(Sep!A:A,'Sheet 1'!A165,Sep!N:N)</f>
        <v>4987</v>
      </c>
      <c r="I165" s="120">
        <f t="shared" si="26"/>
        <v>15000</v>
      </c>
      <c r="J165" s="120">
        <f t="shared" si="27"/>
        <v>0</v>
      </c>
      <c r="K165" s="38">
        <f>SUMIF(Sep!A:A,'Sheet 1'!A165,Sep!I:I)</f>
        <v>9</v>
      </c>
      <c r="L165" s="120">
        <f t="shared" si="28"/>
        <v>0</v>
      </c>
      <c r="M165" s="122">
        <f>+SUMIF(Sep!A:A,'Sheet 1'!A165,Sep!E:E)</f>
        <v>0</v>
      </c>
      <c r="N165" s="127">
        <f t="shared" si="29"/>
        <v>0</v>
      </c>
      <c r="O165" s="120">
        <f t="shared" si="30"/>
        <v>15000</v>
      </c>
      <c r="P165" s="120">
        <f t="shared" si="25"/>
        <v>38261.246249999997</v>
      </c>
      <c r="Q165" s="120">
        <f t="shared" si="31"/>
        <v>15000</v>
      </c>
      <c r="R165" s="53">
        <v>1</v>
      </c>
      <c r="S165" s="120">
        <f t="shared" si="32"/>
        <v>15000</v>
      </c>
      <c r="T165" s="120">
        <f t="shared" si="33"/>
        <v>0</v>
      </c>
      <c r="U165" s="120">
        <f t="shared" si="34"/>
        <v>180000</v>
      </c>
      <c r="V165" s="120">
        <f t="shared" si="35"/>
        <v>180000</v>
      </c>
      <c r="W165" s="120">
        <f t="shared" si="36"/>
        <v>0</v>
      </c>
      <c r="X165" s="43">
        <f t="shared" si="37"/>
        <v>0</v>
      </c>
    </row>
    <row r="166" spans="1:25" x14ac:dyDescent="0.25">
      <c r="A166" s="49" t="s">
        <v>318</v>
      </c>
      <c r="B166" s="50" t="s">
        <v>474</v>
      </c>
      <c r="C166" s="37" t="s">
        <v>487</v>
      </c>
      <c r="D166" s="37">
        <v>8</v>
      </c>
      <c r="E166" s="50" t="s">
        <v>499</v>
      </c>
      <c r="F166" s="38">
        <v>21500726.666666668</v>
      </c>
      <c r="G166" s="38">
        <v>41614</v>
      </c>
      <c r="H166" s="38">
        <f>SUMIF(Sep!A:A,'Sheet 1'!A166,Sep!N:N)</f>
        <v>41627</v>
      </c>
      <c r="I166" s="120">
        <f t="shared" si="26"/>
        <v>75000</v>
      </c>
      <c r="J166" s="120">
        <f t="shared" si="27"/>
        <v>0</v>
      </c>
      <c r="K166" s="38">
        <f>SUMIF(Sep!A:A,'Sheet 1'!A166,Sep!I:I)</f>
        <v>52</v>
      </c>
      <c r="L166" s="120">
        <f t="shared" si="28"/>
        <v>0</v>
      </c>
      <c r="M166" s="122">
        <f>+SUMIF(Sep!A:A,'Sheet 1'!A166,Sep!E:E)</f>
        <v>0</v>
      </c>
      <c r="N166" s="127">
        <f t="shared" si="29"/>
        <v>0</v>
      </c>
      <c r="O166" s="120">
        <f t="shared" si="30"/>
        <v>75000</v>
      </c>
      <c r="P166" s="120">
        <f t="shared" si="25"/>
        <v>322510.90000000002</v>
      </c>
      <c r="Q166" s="120">
        <f t="shared" si="31"/>
        <v>75000</v>
      </c>
      <c r="R166" s="53">
        <v>1</v>
      </c>
      <c r="S166" s="120">
        <f t="shared" si="32"/>
        <v>75000</v>
      </c>
      <c r="T166" s="120">
        <f t="shared" si="33"/>
        <v>0</v>
      </c>
      <c r="U166" s="120">
        <f t="shared" si="34"/>
        <v>900000</v>
      </c>
      <c r="V166" s="120">
        <f t="shared" si="35"/>
        <v>900000</v>
      </c>
      <c r="W166" s="120">
        <f t="shared" si="36"/>
        <v>0</v>
      </c>
      <c r="X166" s="43">
        <f t="shared" si="37"/>
        <v>0</v>
      </c>
    </row>
    <row r="167" spans="1:25" x14ac:dyDescent="0.25">
      <c r="A167" s="49" t="s">
        <v>320</v>
      </c>
      <c r="B167" s="50" t="s">
        <v>474</v>
      </c>
      <c r="C167" s="37" t="s">
        <v>487</v>
      </c>
      <c r="D167" s="37">
        <v>8</v>
      </c>
      <c r="E167" s="50" t="s">
        <v>499</v>
      </c>
      <c r="F167" s="38">
        <v>13358829.916666666</v>
      </c>
      <c r="G167" s="38">
        <v>26012</v>
      </c>
      <c r="H167" s="38">
        <f>SUMIF(Sep!A:A,'Sheet 1'!A167,Sep!N:N)</f>
        <v>26056</v>
      </c>
      <c r="I167" s="120">
        <f t="shared" si="26"/>
        <v>75000</v>
      </c>
      <c r="J167" s="120">
        <f t="shared" si="27"/>
        <v>0</v>
      </c>
      <c r="K167" s="38">
        <f>SUMIF(Sep!A:A,'Sheet 1'!A167,Sep!I:I)</f>
        <v>9</v>
      </c>
      <c r="L167" s="120">
        <f t="shared" si="28"/>
        <v>0</v>
      </c>
      <c r="M167" s="122">
        <f>+SUMIF(Sep!A:A,'Sheet 1'!A167,Sep!E:E)</f>
        <v>0</v>
      </c>
      <c r="N167" s="127">
        <f t="shared" si="29"/>
        <v>0</v>
      </c>
      <c r="O167" s="120">
        <f t="shared" si="30"/>
        <v>75000</v>
      </c>
      <c r="P167" s="120">
        <f t="shared" si="25"/>
        <v>200382.44874999998</v>
      </c>
      <c r="Q167" s="120">
        <f t="shared" si="31"/>
        <v>75000</v>
      </c>
      <c r="R167" s="53">
        <v>1</v>
      </c>
      <c r="S167" s="120">
        <f t="shared" si="32"/>
        <v>75000</v>
      </c>
      <c r="T167" s="120">
        <f t="shared" si="33"/>
        <v>0</v>
      </c>
      <c r="U167" s="120">
        <f t="shared" si="34"/>
        <v>900000</v>
      </c>
      <c r="V167" s="120">
        <f t="shared" si="35"/>
        <v>900000</v>
      </c>
      <c r="W167" s="120">
        <f t="shared" si="36"/>
        <v>0</v>
      </c>
      <c r="X167" s="43">
        <f t="shared" si="37"/>
        <v>0</v>
      </c>
    </row>
    <row r="168" spans="1:25" x14ac:dyDescent="0.25">
      <c r="A168" s="49" t="s">
        <v>321</v>
      </c>
      <c r="B168" s="50" t="s">
        <v>474</v>
      </c>
      <c r="C168" s="37" t="s">
        <v>487</v>
      </c>
      <c r="D168" s="37">
        <v>8</v>
      </c>
      <c r="E168" s="50" t="s">
        <v>499</v>
      </c>
      <c r="F168" s="38">
        <v>10336789.083333334</v>
      </c>
      <c r="G168" s="38">
        <v>20400</v>
      </c>
      <c r="H168" s="38">
        <f>SUMIF(Sep!A:A,'Sheet 1'!A168,Sep!N:N)</f>
        <v>20415</v>
      </c>
      <c r="I168" s="120">
        <f t="shared" si="26"/>
        <v>75000</v>
      </c>
      <c r="J168" s="120">
        <f t="shared" si="27"/>
        <v>0</v>
      </c>
      <c r="K168" s="38">
        <f>SUMIF(Sep!A:A,'Sheet 1'!A168,Sep!I:I)</f>
        <v>5</v>
      </c>
      <c r="L168" s="120">
        <f t="shared" si="28"/>
        <v>0</v>
      </c>
      <c r="M168" s="122">
        <f>+SUMIF(Sep!A:A,'Sheet 1'!A168,Sep!E:E)</f>
        <v>0</v>
      </c>
      <c r="N168" s="127">
        <f t="shared" si="29"/>
        <v>0</v>
      </c>
      <c r="O168" s="120">
        <f t="shared" si="30"/>
        <v>75000</v>
      </c>
      <c r="P168" s="120">
        <f t="shared" si="25"/>
        <v>155051.83624999999</v>
      </c>
      <c r="Q168" s="120">
        <f t="shared" si="31"/>
        <v>75000</v>
      </c>
      <c r="R168" s="53">
        <v>1</v>
      </c>
      <c r="S168" s="120">
        <f t="shared" si="32"/>
        <v>75000</v>
      </c>
      <c r="T168" s="120">
        <f t="shared" si="33"/>
        <v>0</v>
      </c>
      <c r="U168" s="120">
        <f t="shared" si="34"/>
        <v>900000</v>
      </c>
      <c r="V168" s="120">
        <f t="shared" si="35"/>
        <v>900000</v>
      </c>
      <c r="W168" s="120">
        <f t="shared" si="36"/>
        <v>0</v>
      </c>
      <c r="X168" s="43">
        <f t="shared" si="37"/>
        <v>0</v>
      </c>
    </row>
    <row r="169" spans="1:25" x14ac:dyDescent="0.25">
      <c r="A169" s="49" t="s">
        <v>337</v>
      </c>
      <c r="B169" s="50" t="s">
        <v>475</v>
      </c>
      <c r="C169" s="37" t="s">
        <v>487</v>
      </c>
      <c r="D169" s="37">
        <v>8</v>
      </c>
      <c r="E169" s="50" t="s">
        <v>499</v>
      </c>
      <c r="F169" s="38">
        <v>5313425</v>
      </c>
      <c r="G169" s="38">
        <v>8534</v>
      </c>
      <c r="H169" s="38">
        <f>SUMIF(Sep!A:A,'Sheet 1'!A169,Sep!N:N)</f>
        <v>8510</v>
      </c>
      <c r="I169" s="120">
        <f t="shared" si="26"/>
        <v>15000</v>
      </c>
      <c r="J169" s="120">
        <f t="shared" si="27"/>
        <v>0</v>
      </c>
      <c r="K169" s="38">
        <f>SUMIF(Sep!A:A,'Sheet 1'!A169,Sep!I:I)</f>
        <v>7</v>
      </c>
      <c r="L169" s="120">
        <f t="shared" si="28"/>
        <v>0</v>
      </c>
      <c r="M169" s="122">
        <f>+SUMIF(Sep!A:A,'Sheet 1'!A169,Sep!E:E)</f>
        <v>0</v>
      </c>
      <c r="N169" s="127">
        <f t="shared" si="29"/>
        <v>0</v>
      </c>
      <c r="O169" s="120">
        <f t="shared" si="30"/>
        <v>15000</v>
      </c>
      <c r="P169" s="120">
        <f t="shared" si="25"/>
        <v>79701.375</v>
      </c>
      <c r="Q169" s="120">
        <f t="shared" si="31"/>
        <v>15000</v>
      </c>
      <c r="R169" s="53">
        <v>1</v>
      </c>
      <c r="S169" s="120">
        <f t="shared" si="32"/>
        <v>15000</v>
      </c>
      <c r="T169" s="120">
        <f t="shared" si="33"/>
        <v>0</v>
      </c>
      <c r="U169" s="120">
        <f t="shared" si="34"/>
        <v>180000</v>
      </c>
      <c r="V169" s="120">
        <f t="shared" si="35"/>
        <v>180000</v>
      </c>
      <c r="W169" s="120">
        <f t="shared" si="36"/>
        <v>0</v>
      </c>
      <c r="X169" s="43">
        <f t="shared" si="37"/>
        <v>0</v>
      </c>
    </row>
    <row r="170" spans="1:25" x14ac:dyDescent="0.25">
      <c r="A170" s="49" t="s">
        <v>361</v>
      </c>
      <c r="B170" s="50" t="s">
        <v>475</v>
      </c>
      <c r="C170" s="37" t="s">
        <v>487</v>
      </c>
      <c r="D170" s="37">
        <v>8</v>
      </c>
      <c r="E170" s="50" t="s">
        <v>499</v>
      </c>
      <c r="F170" s="38">
        <v>8253511.583333333</v>
      </c>
      <c r="G170" s="38">
        <v>12160</v>
      </c>
      <c r="H170" s="38">
        <f>SUMIF(Sep!A:A,'Sheet 1'!A170,Sep!N:N)</f>
        <v>12158</v>
      </c>
      <c r="I170" s="120">
        <f t="shared" si="26"/>
        <v>48632</v>
      </c>
      <c r="J170" s="120">
        <f t="shared" si="27"/>
        <v>0</v>
      </c>
      <c r="K170" s="38">
        <f>SUMIF(Sep!A:A,'Sheet 1'!A170,Sep!I:I)</f>
        <v>13</v>
      </c>
      <c r="L170" s="120">
        <f t="shared" si="28"/>
        <v>0</v>
      </c>
      <c r="M170" s="122">
        <f>+SUMIF(Sep!A:A,'Sheet 1'!A170,Sep!E:E)</f>
        <v>0</v>
      </c>
      <c r="N170" s="127">
        <f t="shared" si="29"/>
        <v>0</v>
      </c>
      <c r="O170" s="120">
        <f t="shared" si="30"/>
        <v>48632</v>
      </c>
      <c r="P170" s="120">
        <f t="shared" si="25"/>
        <v>123802.67374999999</v>
      </c>
      <c r="Q170" s="120">
        <f t="shared" si="31"/>
        <v>48632</v>
      </c>
      <c r="R170" s="53">
        <v>1</v>
      </c>
      <c r="S170" s="120">
        <f t="shared" si="32"/>
        <v>48632</v>
      </c>
      <c r="T170" s="120">
        <f t="shared" si="33"/>
        <v>0</v>
      </c>
      <c r="U170" s="120">
        <f t="shared" si="34"/>
        <v>583584</v>
      </c>
      <c r="V170" s="120">
        <f t="shared" si="35"/>
        <v>583584</v>
      </c>
      <c r="W170" s="120">
        <f t="shared" si="36"/>
        <v>0</v>
      </c>
      <c r="X170" s="43">
        <f t="shared" si="37"/>
        <v>0</v>
      </c>
    </row>
    <row r="171" spans="1:25" x14ac:dyDescent="0.25">
      <c r="A171" s="49" t="s">
        <v>377</v>
      </c>
      <c r="B171" s="50" t="s">
        <v>476</v>
      </c>
      <c r="C171" s="45" t="s">
        <v>487</v>
      </c>
      <c r="D171" s="45">
        <v>8</v>
      </c>
      <c r="E171" s="50" t="s">
        <v>499</v>
      </c>
      <c r="F171" s="40">
        <v>6003614.583333333</v>
      </c>
      <c r="G171" s="40">
        <v>5700</v>
      </c>
      <c r="H171" s="38">
        <f>SUMIF(Sep!A:A,'Sheet 1'!A171,Sep!N:N)</f>
        <v>5705</v>
      </c>
      <c r="I171" s="120">
        <f t="shared" si="26"/>
        <v>15000</v>
      </c>
      <c r="J171" s="120">
        <f t="shared" si="27"/>
        <v>0</v>
      </c>
      <c r="K171" s="38">
        <f>SUMIF(Sep!A:A,'Sheet 1'!A171,Sep!I:I)</f>
        <v>5</v>
      </c>
      <c r="L171" s="120">
        <f t="shared" si="28"/>
        <v>0</v>
      </c>
      <c r="M171" s="122">
        <f>+SUMIF(Sep!A:A,'Sheet 1'!A171,Sep!E:E)</f>
        <v>0</v>
      </c>
      <c r="N171" s="127">
        <f t="shared" si="29"/>
        <v>0</v>
      </c>
      <c r="O171" s="120">
        <f t="shared" si="30"/>
        <v>15000</v>
      </c>
      <c r="P171" s="120">
        <f t="shared" si="25"/>
        <v>90054.218749999985</v>
      </c>
      <c r="Q171" s="120">
        <f t="shared" si="31"/>
        <v>15000</v>
      </c>
      <c r="R171" s="53">
        <v>1</v>
      </c>
      <c r="S171" s="120">
        <f t="shared" si="32"/>
        <v>15000</v>
      </c>
      <c r="T171" s="120">
        <f t="shared" si="33"/>
        <v>0</v>
      </c>
      <c r="U171" s="120">
        <f t="shared" si="34"/>
        <v>180000</v>
      </c>
      <c r="V171" s="120">
        <f t="shared" si="35"/>
        <v>180000</v>
      </c>
      <c r="W171" s="120">
        <f t="shared" si="36"/>
        <v>0</v>
      </c>
      <c r="X171" s="43">
        <f t="shared" si="37"/>
        <v>0</v>
      </c>
    </row>
    <row r="172" spans="1:25" x14ac:dyDescent="0.25">
      <c r="A172" s="49" t="s">
        <v>381</v>
      </c>
      <c r="B172" s="50" t="s">
        <v>476</v>
      </c>
      <c r="C172" s="37" t="s">
        <v>487</v>
      </c>
      <c r="D172" s="37">
        <v>8</v>
      </c>
      <c r="E172" s="50" t="s">
        <v>499</v>
      </c>
      <c r="F172" s="38">
        <v>8562808.75</v>
      </c>
      <c r="G172" s="38">
        <v>15855</v>
      </c>
      <c r="H172" s="38">
        <f>SUMIF(Sep!A:A,'Sheet 1'!A172,Sep!N:N)</f>
        <v>15868</v>
      </c>
      <c r="I172" s="120">
        <f t="shared" si="26"/>
        <v>63472</v>
      </c>
      <c r="J172" s="120">
        <f t="shared" si="27"/>
        <v>0</v>
      </c>
      <c r="K172" s="38">
        <f>SUMIF(Sep!A:A,'Sheet 1'!A172,Sep!I:I)</f>
        <v>9</v>
      </c>
      <c r="L172" s="120">
        <f t="shared" si="28"/>
        <v>0</v>
      </c>
      <c r="M172" s="122">
        <f>+SUMIF(Sep!A:A,'Sheet 1'!A172,Sep!E:E)</f>
        <v>0</v>
      </c>
      <c r="N172" s="127">
        <f t="shared" si="29"/>
        <v>0</v>
      </c>
      <c r="O172" s="120">
        <f t="shared" si="30"/>
        <v>63472</v>
      </c>
      <c r="P172" s="120">
        <f t="shared" si="25"/>
        <v>128442.13124999999</v>
      </c>
      <c r="Q172" s="120">
        <f t="shared" si="31"/>
        <v>63472</v>
      </c>
      <c r="R172" s="53">
        <v>1</v>
      </c>
      <c r="S172" s="120">
        <f t="shared" si="32"/>
        <v>63472</v>
      </c>
      <c r="T172" s="120">
        <f t="shared" si="33"/>
        <v>0</v>
      </c>
      <c r="U172" s="120">
        <f t="shared" si="34"/>
        <v>761664</v>
      </c>
      <c r="V172" s="120">
        <f t="shared" si="35"/>
        <v>761664</v>
      </c>
      <c r="W172" s="120">
        <f t="shared" si="36"/>
        <v>0</v>
      </c>
      <c r="X172" s="43">
        <f t="shared" si="37"/>
        <v>0</v>
      </c>
    </row>
    <row r="173" spans="1:25" x14ac:dyDescent="0.25">
      <c r="A173" s="49" t="s">
        <v>382</v>
      </c>
      <c r="B173" s="50" t="s">
        <v>476</v>
      </c>
      <c r="C173" s="37" t="s">
        <v>487</v>
      </c>
      <c r="D173" s="37">
        <v>8</v>
      </c>
      <c r="E173" s="50" t="s">
        <v>499</v>
      </c>
      <c r="F173" s="38">
        <v>7695789.583333333</v>
      </c>
      <c r="G173" s="38">
        <v>15595</v>
      </c>
      <c r="H173" s="38">
        <f>SUMIF(Sep!A:A,'Sheet 1'!A173,Sep!N:N)</f>
        <v>15623</v>
      </c>
      <c r="I173" s="120">
        <f t="shared" si="26"/>
        <v>62492</v>
      </c>
      <c r="J173" s="120">
        <f t="shared" si="27"/>
        <v>0</v>
      </c>
      <c r="K173" s="38">
        <f>SUMIF(Sep!A:A,'Sheet 1'!A173,Sep!I:I)</f>
        <v>3</v>
      </c>
      <c r="L173" s="120">
        <f t="shared" si="28"/>
        <v>0</v>
      </c>
      <c r="M173" s="122">
        <f>+SUMIF(Sep!A:A,'Sheet 1'!A173,Sep!E:E)</f>
        <v>0</v>
      </c>
      <c r="N173" s="127">
        <f t="shared" si="29"/>
        <v>0</v>
      </c>
      <c r="O173" s="120">
        <f t="shared" si="30"/>
        <v>62492</v>
      </c>
      <c r="P173" s="120">
        <f t="shared" si="25"/>
        <v>115436.84374999999</v>
      </c>
      <c r="Q173" s="120">
        <f t="shared" si="31"/>
        <v>62492</v>
      </c>
      <c r="R173" s="53">
        <v>1</v>
      </c>
      <c r="S173" s="120">
        <f t="shared" si="32"/>
        <v>62492</v>
      </c>
      <c r="T173" s="120">
        <f t="shared" si="33"/>
        <v>0</v>
      </c>
      <c r="U173" s="120">
        <f t="shared" si="34"/>
        <v>749904</v>
      </c>
      <c r="V173" s="120">
        <f t="shared" si="35"/>
        <v>749904</v>
      </c>
      <c r="W173" s="120">
        <f t="shared" si="36"/>
        <v>0</v>
      </c>
      <c r="X173" s="43">
        <f t="shared" si="37"/>
        <v>0</v>
      </c>
    </row>
    <row r="174" spans="1:25" x14ac:dyDescent="0.25">
      <c r="A174" s="49" t="s">
        <v>388</v>
      </c>
      <c r="B174" s="50" t="s">
        <v>476</v>
      </c>
      <c r="C174" s="37" t="s">
        <v>487</v>
      </c>
      <c r="D174" s="37">
        <v>8</v>
      </c>
      <c r="E174" s="50" t="s">
        <v>499</v>
      </c>
      <c r="F174" s="38">
        <v>13639004</v>
      </c>
      <c r="G174" s="38">
        <v>27704</v>
      </c>
      <c r="H174" s="38">
        <f>SUMIF(Sep!A:A,'Sheet 1'!A174,Sep!N:N)</f>
        <v>27694</v>
      </c>
      <c r="I174" s="120">
        <f t="shared" si="26"/>
        <v>75000</v>
      </c>
      <c r="J174" s="120">
        <f t="shared" si="27"/>
        <v>0</v>
      </c>
      <c r="K174" s="38">
        <f>SUMIF(Sep!A:A,'Sheet 1'!A174,Sep!I:I)</f>
        <v>5</v>
      </c>
      <c r="L174" s="120">
        <f t="shared" si="28"/>
        <v>0</v>
      </c>
      <c r="M174" s="122">
        <f>+SUMIF(Sep!A:A,'Sheet 1'!A174,Sep!E:E)</f>
        <v>0</v>
      </c>
      <c r="N174" s="127">
        <f t="shared" si="29"/>
        <v>0</v>
      </c>
      <c r="O174" s="120">
        <f t="shared" si="30"/>
        <v>75000</v>
      </c>
      <c r="P174" s="120">
        <f t="shared" si="25"/>
        <v>204585.06</v>
      </c>
      <c r="Q174" s="120">
        <f t="shared" si="31"/>
        <v>75000</v>
      </c>
      <c r="R174" s="53">
        <v>1</v>
      </c>
      <c r="S174" s="120">
        <f t="shared" si="32"/>
        <v>75000</v>
      </c>
      <c r="T174" s="120">
        <f t="shared" si="33"/>
        <v>0</v>
      </c>
      <c r="U174" s="120">
        <f t="shared" si="34"/>
        <v>900000</v>
      </c>
      <c r="V174" s="120">
        <f t="shared" si="35"/>
        <v>900000</v>
      </c>
      <c r="W174" s="120">
        <f t="shared" si="36"/>
        <v>0</v>
      </c>
      <c r="X174" s="43">
        <f t="shared" si="37"/>
        <v>0</v>
      </c>
    </row>
    <row r="175" spans="1:25" x14ac:dyDescent="0.25">
      <c r="A175" s="49" t="s">
        <v>391</v>
      </c>
      <c r="B175" s="50" t="s">
        <v>476</v>
      </c>
      <c r="C175" s="37" t="s">
        <v>487</v>
      </c>
      <c r="D175" s="37">
        <v>8</v>
      </c>
      <c r="E175" s="50" t="s">
        <v>499</v>
      </c>
      <c r="F175" s="38">
        <v>9774630.833333334</v>
      </c>
      <c r="G175" s="38">
        <v>19732</v>
      </c>
      <c r="H175" s="38">
        <f>SUMIF(Sep!A:A,'Sheet 1'!A175,Sep!N:N)</f>
        <v>19741</v>
      </c>
      <c r="I175" s="120">
        <f t="shared" si="26"/>
        <v>75000</v>
      </c>
      <c r="J175" s="120">
        <f t="shared" si="27"/>
        <v>0</v>
      </c>
      <c r="K175" s="38">
        <f>SUMIF(Sep!A:A,'Sheet 1'!A175,Sep!I:I)</f>
        <v>8</v>
      </c>
      <c r="L175" s="120">
        <f t="shared" si="28"/>
        <v>0</v>
      </c>
      <c r="M175" s="122">
        <f>+SUMIF(Sep!A:A,'Sheet 1'!A175,Sep!E:E)</f>
        <v>0</v>
      </c>
      <c r="N175" s="127">
        <f t="shared" si="29"/>
        <v>0</v>
      </c>
      <c r="O175" s="120">
        <f t="shared" si="30"/>
        <v>75000</v>
      </c>
      <c r="P175" s="120">
        <f t="shared" si="25"/>
        <v>146619.46249999999</v>
      </c>
      <c r="Q175" s="120">
        <f t="shared" si="31"/>
        <v>75000</v>
      </c>
      <c r="R175" s="53">
        <v>1</v>
      </c>
      <c r="S175" s="120">
        <f t="shared" si="32"/>
        <v>75000</v>
      </c>
      <c r="T175" s="120">
        <f t="shared" si="33"/>
        <v>0</v>
      </c>
      <c r="U175" s="120">
        <f t="shared" si="34"/>
        <v>900000</v>
      </c>
      <c r="V175" s="120">
        <f t="shared" si="35"/>
        <v>900000</v>
      </c>
      <c r="W175" s="120">
        <f t="shared" si="36"/>
        <v>0</v>
      </c>
      <c r="X175" s="43">
        <f t="shared" si="37"/>
        <v>0</v>
      </c>
    </row>
    <row r="176" spans="1:25" x14ac:dyDescent="0.25">
      <c r="A176" s="49" t="s">
        <v>392</v>
      </c>
      <c r="B176" s="50" t="s">
        <v>476</v>
      </c>
      <c r="C176" s="37" t="s">
        <v>487</v>
      </c>
      <c r="D176" s="37">
        <v>8</v>
      </c>
      <c r="E176" s="50" t="s">
        <v>499</v>
      </c>
      <c r="F176" s="38">
        <v>14641338.333333334</v>
      </c>
      <c r="G176" s="38">
        <v>25792</v>
      </c>
      <c r="H176" s="38">
        <f>SUMIF(Sep!A:A,'Sheet 1'!A176,Sep!N:N)</f>
        <v>25884</v>
      </c>
      <c r="I176" s="120">
        <f t="shared" si="26"/>
        <v>75000</v>
      </c>
      <c r="J176" s="120">
        <f t="shared" si="27"/>
        <v>0</v>
      </c>
      <c r="K176" s="38">
        <f>SUMIF(Sep!A:A,'Sheet 1'!A176,Sep!I:I)</f>
        <v>6</v>
      </c>
      <c r="L176" s="120">
        <f t="shared" si="28"/>
        <v>0</v>
      </c>
      <c r="M176" s="122">
        <f>+SUMIF(Sep!A:A,'Sheet 1'!A176,Sep!E:E)</f>
        <v>0</v>
      </c>
      <c r="N176" s="127">
        <f t="shared" si="29"/>
        <v>0</v>
      </c>
      <c r="O176" s="120">
        <f t="shared" si="30"/>
        <v>75000</v>
      </c>
      <c r="P176" s="120">
        <f t="shared" si="25"/>
        <v>219620.07500000001</v>
      </c>
      <c r="Q176" s="120">
        <f t="shared" si="31"/>
        <v>75000</v>
      </c>
      <c r="R176" s="53">
        <v>1</v>
      </c>
      <c r="S176" s="120">
        <f t="shared" si="32"/>
        <v>75000</v>
      </c>
      <c r="T176" s="120">
        <f t="shared" si="33"/>
        <v>0</v>
      </c>
      <c r="U176" s="120">
        <f t="shared" si="34"/>
        <v>900000</v>
      </c>
      <c r="V176" s="120">
        <f t="shared" si="35"/>
        <v>900000</v>
      </c>
      <c r="W176" s="120">
        <f t="shared" si="36"/>
        <v>0</v>
      </c>
      <c r="X176" s="43">
        <f t="shared" si="37"/>
        <v>0</v>
      </c>
    </row>
    <row r="177" spans="1:27" x14ac:dyDescent="0.25">
      <c r="A177" s="49" t="s">
        <v>396</v>
      </c>
      <c r="B177" s="50" t="s">
        <v>476</v>
      </c>
      <c r="C177" s="37" t="s">
        <v>487</v>
      </c>
      <c r="D177" s="37">
        <v>8</v>
      </c>
      <c r="E177" s="50" t="s">
        <v>499</v>
      </c>
      <c r="F177" s="38">
        <v>442410.75</v>
      </c>
      <c r="G177" s="38"/>
      <c r="H177" s="38">
        <f>SUMIF(Sep!A:A,'Sheet 1'!A177,Sep!N:N)</f>
        <v>0</v>
      </c>
      <c r="I177" s="120">
        <f t="shared" si="26"/>
        <v>0</v>
      </c>
      <c r="J177" s="120">
        <f t="shared" si="27"/>
        <v>0</v>
      </c>
      <c r="K177" s="38">
        <f>SUMIF(Sep!A:A,'Sheet 1'!A177,Sep!I:I)</f>
        <v>4</v>
      </c>
      <c r="L177" s="120">
        <f t="shared" si="28"/>
        <v>0</v>
      </c>
      <c r="M177" s="122">
        <f>+SUMIF(Sep!A:A,'Sheet 1'!A177,Sep!E:E)</f>
        <v>0</v>
      </c>
      <c r="N177" s="127">
        <f t="shared" si="29"/>
        <v>0</v>
      </c>
      <c r="O177" s="120">
        <f t="shared" si="30"/>
        <v>0</v>
      </c>
      <c r="P177" s="120">
        <f t="shared" si="25"/>
        <v>6636.1612500000001</v>
      </c>
      <c r="Q177" s="120">
        <f t="shared" si="31"/>
        <v>0</v>
      </c>
      <c r="R177" s="53">
        <v>1</v>
      </c>
      <c r="S177" s="120">
        <f t="shared" si="32"/>
        <v>0</v>
      </c>
      <c r="T177" s="120">
        <f t="shared" si="33"/>
        <v>0</v>
      </c>
      <c r="U177" s="120">
        <f t="shared" si="34"/>
        <v>0</v>
      </c>
      <c r="V177" s="120">
        <f t="shared" si="35"/>
        <v>0</v>
      </c>
      <c r="W177" s="120">
        <f t="shared" si="36"/>
        <v>0</v>
      </c>
      <c r="X177" s="43">
        <f t="shared" si="37"/>
        <v>0</v>
      </c>
    </row>
    <row r="178" spans="1:27" x14ac:dyDescent="0.25">
      <c r="A178" s="49" t="s">
        <v>401</v>
      </c>
      <c r="B178" s="50" t="s">
        <v>476</v>
      </c>
      <c r="C178" s="37" t="s">
        <v>487</v>
      </c>
      <c r="D178" s="37">
        <v>8</v>
      </c>
      <c r="E178" s="50" t="s">
        <v>499</v>
      </c>
      <c r="F178" s="38">
        <v>14463022.666666666</v>
      </c>
      <c r="G178" s="38">
        <v>24186</v>
      </c>
      <c r="H178" s="38">
        <f>SUMIF(Sep!A:A,'Sheet 1'!A178,Sep!N:N)</f>
        <v>24411</v>
      </c>
      <c r="I178" s="120">
        <f t="shared" si="26"/>
        <v>75000</v>
      </c>
      <c r="J178" s="120">
        <f t="shared" si="27"/>
        <v>0</v>
      </c>
      <c r="K178" s="38">
        <f>SUMIF(Sep!A:A,'Sheet 1'!A178,Sep!I:I)</f>
        <v>6</v>
      </c>
      <c r="L178" s="120">
        <f t="shared" si="28"/>
        <v>0</v>
      </c>
      <c r="M178" s="122">
        <f>+SUMIF(Sep!A:A,'Sheet 1'!A178,Sep!E:E)</f>
        <v>0</v>
      </c>
      <c r="N178" s="127">
        <f t="shared" si="29"/>
        <v>0</v>
      </c>
      <c r="O178" s="120">
        <f t="shared" si="30"/>
        <v>75000</v>
      </c>
      <c r="P178" s="120">
        <f t="shared" si="25"/>
        <v>216945.34</v>
      </c>
      <c r="Q178" s="120">
        <f t="shared" si="31"/>
        <v>75000</v>
      </c>
      <c r="R178" s="53">
        <v>1</v>
      </c>
      <c r="S178" s="120">
        <f t="shared" si="32"/>
        <v>75000</v>
      </c>
      <c r="T178" s="120">
        <f t="shared" si="33"/>
        <v>0</v>
      </c>
      <c r="U178" s="120">
        <f t="shared" si="34"/>
        <v>900000</v>
      </c>
      <c r="V178" s="120">
        <f t="shared" si="35"/>
        <v>900000</v>
      </c>
      <c r="W178" s="120">
        <f t="shared" si="36"/>
        <v>0</v>
      </c>
      <c r="X178" s="43">
        <f t="shared" si="37"/>
        <v>0</v>
      </c>
    </row>
    <row r="179" spans="1:27" x14ac:dyDescent="0.25">
      <c r="A179" s="49" t="s">
        <v>451</v>
      </c>
      <c r="B179" s="50" t="s">
        <v>479</v>
      </c>
      <c r="C179" s="37" t="s">
        <v>487</v>
      </c>
      <c r="D179" s="37">
        <v>8</v>
      </c>
      <c r="E179" s="50" t="s">
        <v>499</v>
      </c>
      <c r="F179" s="38">
        <v>11869767.083333334</v>
      </c>
      <c r="G179" s="38">
        <v>18096</v>
      </c>
      <c r="H179" s="38">
        <f>SUMIF(Sep!A:A,'Sheet 1'!A179,Sep!N:N)</f>
        <v>18113</v>
      </c>
      <c r="I179" s="120">
        <f t="shared" si="26"/>
        <v>72452</v>
      </c>
      <c r="J179" s="120">
        <f t="shared" si="27"/>
        <v>0</v>
      </c>
      <c r="K179" s="38">
        <f>SUMIF(Sep!A:A,'Sheet 1'!A179,Sep!I:I)</f>
        <v>9</v>
      </c>
      <c r="L179" s="120">
        <f t="shared" si="28"/>
        <v>0</v>
      </c>
      <c r="M179" s="122">
        <f>+SUMIF(Sep!A:A,'Sheet 1'!A179,Sep!E:E)</f>
        <v>0</v>
      </c>
      <c r="N179" s="127">
        <f t="shared" si="29"/>
        <v>0</v>
      </c>
      <c r="O179" s="120">
        <f t="shared" si="30"/>
        <v>72452</v>
      </c>
      <c r="P179" s="120">
        <f t="shared" si="25"/>
        <v>178046.50625000001</v>
      </c>
      <c r="Q179" s="120">
        <f t="shared" si="31"/>
        <v>72452</v>
      </c>
      <c r="R179" s="53">
        <v>1</v>
      </c>
      <c r="S179" s="120">
        <f t="shared" si="32"/>
        <v>72452</v>
      </c>
      <c r="T179" s="120">
        <f t="shared" si="33"/>
        <v>0</v>
      </c>
      <c r="U179" s="120">
        <f t="shared" si="34"/>
        <v>869424</v>
      </c>
      <c r="V179" s="120">
        <f t="shared" si="35"/>
        <v>869424</v>
      </c>
      <c r="W179" s="120">
        <f t="shared" si="36"/>
        <v>0</v>
      </c>
      <c r="X179" s="43">
        <f t="shared" si="37"/>
        <v>0</v>
      </c>
    </row>
    <row r="180" spans="1:27" x14ac:dyDescent="0.25">
      <c r="A180" s="49" t="s">
        <v>0</v>
      </c>
      <c r="B180" s="50" t="s">
        <v>469</v>
      </c>
      <c r="C180" s="37" t="s">
        <v>482</v>
      </c>
      <c r="D180" s="37">
        <v>9</v>
      </c>
      <c r="E180" s="50" t="s">
        <v>509</v>
      </c>
      <c r="F180" s="38">
        <v>1452257.3333333333</v>
      </c>
      <c r="G180" s="38">
        <v>3150</v>
      </c>
      <c r="H180" s="38">
        <f>SUMIF(Sep!A:A,'Sheet 1'!A180,Sep!N:N)</f>
        <v>3151</v>
      </c>
      <c r="I180" s="120">
        <f t="shared" si="26"/>
        <v>12604</v>
      </c>
      <c r="J180" s="120">
        <f t="shared" si="27"/>
        <v>0</v>
      </c>
      <c r="K180" s="38">
        <f>SUMIF(Sep!A:A,'Sheet 1'!A180,Sep!I:I)</f>
        <v>3</v>
      </c>
      <c r="L180" s="120">
        <f t="shared" si="28"/>
        <v>0</v>
      </c>
      <c r="M180" s="122">
        <f>+SUMIF(Sep!A:A,'Sheet 1'!A180,Sep!E:E)</f>
        <v>0</v>
      </c>
      <c r="N180" s="127">
        <f t="shared" si="29"/>
        <v>0</v>
      </c>
      <c r="O180" s="120">
        <f t="shared" si="30"/>
        <v>12604</v>
      </c>
      <c r="P180" s="120">
        <f t="shared" si="25"/>
        <v>21783.859999999997</v>
      </c>
      <c r="Q180" s="120">
        <f t="shared" si="31"/>
        <v>12604</v>
      </c>
      <c r="R180" s="53">
        <v>1</v>
      </c>
      <c r="S180" s="120">
        <f t="shared" si="32"/>
        <v>12604</v>
      </c>
      <c r="T180" s="120">
        <f t="shared" si="33"/>
        <v>0</v>
      </c>
      <c r="U180" s="120">
        <f t="shared" si="34"/>
        <v>151248</v>
      </c>
      <c r="V180" s="120">
        <f t="shared" si="35"/>
        <v>151248</v>
      </c>
      <c r="W180" s="120">
        <f t="shared" si="36"/>
        <v>0</v>
      </c>
      <c r="X180" s="43">
        <f t="shared" si="37"/>
        <v>0</v>
      </c>
    </row>
    <row r="181" spans="1:27" x14ac:dyDescent="0.25">
      <c r="A181" s="49" t="s">
        <v>4</v>
      </c>
      <c r="B181" s="50" t="s">
        <v>469</v>
      </c>
      <c r="C181" s="37" t="s">
        <v>482</v>
      </c>
      <c r="D181" s="37">
        <v>9</v>
      </c>
      <c r="E181" s="50" t="s">
        <v>509</v>
      </c>
      <c r="F181" s="38">
        <v>1833788.8333333333</v>
      </c>
      <c r="G181" s="38">
        <v>3964</v>
      </c>
      <c r="H181" s="38">
        <f>SUMIF(Sep!A:A,'Sheet 1'!A181,Sep!N:N)</f>
        <v>3962</v>
      </c>
      <c r="I181" s="120">
        <f t="shared" si="26"/>
        <v>15000</v>
      </c>
      <c r="J181" s="120">
        <f t="shared" si="27"/>
        <v>0</v>
      </c>
      <c r="K181" s="38">
        <f>SUMIF(Sep!A:A,'Sheet 1'!A181,Sep!I:I)</f>
        <v>3</v>
      </c>
      <c r="L181" s="120">
        <f t="shared" si="28"/>
        <v>0</v>
      </c>
      <c r="M181" s="122">
        <f>+SUMIF(Sep!A:A,'Sheet 1'!A181,Sep!E:E)</f>
        <v>0</v>
      </c>
      <c r="N181" s="127">
        <f t="shared" si="29"/>
        <v>0</v>
      </c>
      <c r="O181" s="120">
        <f t="shared" si="30"/>
        <v>15000</v>
      </c>
      <c r="P181" s="120">
        <f t="shared" si="25"/>
        <v>27506.832499999997</v>
      </c>
      <c r="Q181" s="120">
        <f t="shared" si="31"/>
        <v>15000</v>
      </c>
      <c r="R181" s="53">
        <v>1</v>
      </c>
      <c r="S181" s="120">
        <f t="shared" si="32"/>
        <v>15000</v>
      </c>
      <c r="T181" s="120">
        <f t="shared" si="33"/>
        <v>0</v>
      </c>
      <c r="U181" s="120">
        <f t="shared" si="34"/>
        <v>180000</v>
      </c>
      <c r="V181" s="120">
        <f t="shared" si="35"/>
        <v>180000</v>
      </c>
      <c r="W181" s="120">
        <f t="shared" si="36"/>
        <v>0</v>
      </c>
      <c r="X181" s="43">
        <f t="shared" si="37"/>
        <v>0</v>
      </c>
    </row>
    <row r="182" spans="1:27" x14ac:dyDescent="0.25">
      <c r="A182" s="49" t="s">
        <v>5</v>
      </c>
      <c r="B182" s="50" t="s">
        <v>469</v>
      </c>
      <c r="C182" s="37" t="s">
        <v>482</v>
      </c>
      <c r="D182" s="37">
        <v>9</v>
      </c>
      <c r="E182" s="50" t="s">
        <v>509</v>
      </c>
      <c r="F182" s="38">
        <v>2528046.9166666665</v>
      </c>
      <c r="G182" s="38">
        <v>5265</v>
      </c>
      <c r="H182" s="38">
        <f>SUMIF(Sep!A:A,'Sheet 1'!A182,Sep!N:N)</f>
        <v>5265</v>
      </c>
      <c r="I182" s="120">
        <f t="shared" si="26"/>
        <v>15000</v>
      </c>
      <c r="J182" s="120">
        <f t="shared" si="27"/>
        <v>0</v>
      </c>
      <c r="K182" s="38">
        <f>SUMIF(Sep!A:A,'Sheet 1'!A182,Sep!I:I)</f>
        <v>3</v>
      </c>
      <c r="L182" s="120">
        <f t="shared" si="28"/>
        <v>0</v>
      </c>
      <c r="M182" s="122">
        <f>+SUMIF(Sep!A:A,'Sheet 1'!A182,Sep!E:E)</f>
        <v>0</v>
      </c>
      <c r="N182" s="127">
        <f t="shared" si="29"/>
        <v>0</v>
      </c>
      <c r="O182" s="120">
        <f t="shared" si="30"/>
        <v>15000</v>
      </c>
      <c r="P182" s="120">
        <f t="shared" si="25"/>
        <v>37920.703749999993</v>
      </c>
      <c r="Q182" s="120">
        <f t="shared" si="31"/>
        <v>15000</v>
      </c>
      <c r="R182" s="53">
        <v>1</v>
      </c>
      <c r="S182" s="120">
        <f t="shared" si="32"/>
        <v>15000</v>
      </c>
      <c r="T182" s="120">
        <f t="shared" si="33"/>
        <v>0</v>
      </c>
      <c r="U182" s="120">
        <f t="shared" si="34"/>
        <v>180000</v>
      </c>
      <c r="V182" s="120">
        <f t="shared" si="35"/>
        <v>180000</v>
      </c>
      <c r="W182" s="120">
        <f t="shared" si="36"/>
        <v>0</v>
      </c>
      <c r="X182" s="43">
        <f t="shared" si="37"/>
        <v>0</v>
      </c>
    </row>
    <row r="183" spans="1:27" x14ac:dyDescent="0.25">
      <c r="A183" s="49" t="s">
        <v>8</v>
      </c>
      <c r="B183" s="50" t="s">
        <v>469</v>
      </c>
      <c r="C183" s="37" t="s">
        <v>482</v>
      </c>
      <c r="D183" s="37">
        <v>9</v>
      </c>
      <c r="E183" s="50" t="s">
        <v>509</v>
      </c>
      <c r="F183" s="38">
        <v>1343089.5</v>
      </c>
      <c r="G183" s="38">
        <v>2527</v>
      </c>
      <c r="H183" s="38">
        <f>SUMIF(Sep!A:A,'Sheet 1'!A183,Sep!N:N)</f>
        <v>2481</v>
      </c>
      <c r="I183" s="120">
        <f t="shared" si="26"/>
        <v>9924</v>
      </c>
      <c r="J183" s="120">
        <f t="shared" si="27"/>
        <v>0</v>
      </c>
      <c r="K183" s="38">
        <f>SUMIF(Sep!A:A,'Sheet 1'!A183,Sep!I:I)</f>
        <v>5</v>
      </c>
      <c r="L183" s="120">
        <f t="shared" si="28"/>
        <v>0</v>
      </c>
      <c r="M183" s="122">
        <f>+SUMIF(Sep!A:A,'Sheet 1'!A183,Sep!E:E)</f>
        <v>0</v>
      </c>
      <c r="N183" s="127">
        <f t="shared" si="29"/>
        <v>0</v>
      </c>
      <c r="O183" s="120">
        <f t="shared" si="30"/>
        <v>9924</v>
      </c>
      <c r="P183" s="120">
        <f t="shared" si="25"/>
        <v>20146.342499999999</v>
      </c>
      <c r="Q183" s="120">
        <f t="shared" si="31"/>
        <v>9924</v>
      </c>
      <c r="R183" s="53">
        <v>1</v>
      </c>
      <c r="S183" s="120">
        <f t="shared" si="32"/>
        <v>9924</v>
      </c>
      <c r="T183" s="120">
        <f t="shared" si="33"/>
        <v>0</v>
      </c>
      <c r="U183" s="120">
        <f t="shared" si="34"/>
        <v>119088</v>
      </c>
      <c r="V183" s="120">
        <f t="shared" si="35"/>
        <v>119088</v>
      </c>
      <c r="W183" s="120">
        <f t="shared" si="36"/>
        <v>0</v>
      </c>
      <c r="X183" s="43">
        <f t="shared" si="37"/>
        <v>0</v>
      </c>
    </row>
    <row r="184" spans="1:27" x14ac:dyDescent="0.25">
      <c r="A184" s="49" t="s">
        <v>10</v>
      </c>
      <c r="B184" s="50" t="s">
        <v>469</v>
      </c>
      <c r="C184" s="37" t="s">
        <v>482</v>
      </c>
      <c r="D184" s="37">
        <v>9</v>
      </c>
      <c r="E184" s="50" t="s">
        <v>509</v>
      </c>
      <c r="F184" s="38">
        <v>2223764.4166666665</v>
      </c>
      <c r="G184" s="38">
        <v>4546</v>
      </c>
      <c r="H184" s="38">
        <f>SUMIF(Sep!A:A,'Sheet 1'!A184,Sep!N:N)</f>
        <v>4546</v>
      </c>
      <c r="I184" s="120">
        <f t="shared" si="26"/>
        <v>15000</v>
      </c>
      <c r="J184" s="120">
        <f t="shared" si="27"/>
        <v>0</v>
      </c>
      <c r="K184" s="38">
        <f>SUMIF(Sep!A:A,'Sheet 1'!A184,Sep!I:I)</f>
        <v>3</v>
      </c>
      <c r="L184" s="120">
        <f t="shared" si="28"/>
        <v>0</v>
      </c>
      <c r="M184" s="122">
        <f>+SUMIF(Sep!A:A,'Sheet 1'!A184,Sep!E:E)</f>
        <v>0</v>
      </c>
      <c r="N184" s="127">
        <f t="shared" si="29"/>
        <v>0</v>
      </c>
      <c r="O184" s="120">
        <f t="shared" si="30"/>
        <v>15000</v>
      </c>
      <c r="P184" s="120">
        <f t="shared" si="25"/>
        <v>33356.466249999998</v>
      </c>
      <c r="Q184" s="120">
        <f t="shared" si="31"/>
        <v>15000</v>
      </c>
      <c r="R184" s="53">
        <v>1</v>
      </c>
      <c r="S184" s="120">
        <f t="shared" si="32"/>
        <v>15000</v>
      </c>
      <c r="T184" s="120">
        <f t="shared" si="33"/>
        <v>0</v>
      </c>
      <c r="U184" s="120">
        <f t="shared" si="34"/>
        <v>180000</v>
      </c>
      <c r="V184" s="120">
        <f t="shared" si="35"/>
        <v>180000</v>
      </c>
      <c r="W184" s="120">
        <f t="shared" si="36"/>
        <v>0</v>
      </c>
      <c r="X184" s="43">
        <f t="shared" si="37"/>
        <v>0</v>
      </c>
    </row>
    <row r="185" spans="1:27" x14ac:dyDescent="0.25">
      <c r="A185" s="49" t="s">
        <v>14</v>
      </c>
      <c r="B185" s="50" t="s">
        <v>469</v>
      </c>
      <c r="C185" s="37" t="s">
        <v>482</v>
      </c>
      <c r="D185" s="37">
        <v>9</v>
      </c>
      <c r="E185" s="50" t="s">
        <v>509</v>
      </c>
      <c r="F185" s="38">
        <v>3173412.4166666665</v>
      </c>
      <c r="G185" s="38">
        <v>6675</v>
      </c>
      <c r="H185" s="38">
        <f>SUMIF(Sep!A:A,'Sheet 1'!A185,Sep!N:N)</f>
        <v>6677</v>
      </c>
      <c r="I185" s="120">
        <f t="shared" si="26"/>
        <v>15000</v>
      </c>
      <c r="J185" s="120">
        <f t="shared" si="27"/>
        <v>0</v>
      </c>
      <c r="K185" s="38">
        <f>SUMIF(Sep!A:A,'Sheet 1'!A185,Sep!I:I)</f>
        <v>3</v>
      </c>
      <c r="L185" s="120">
        <f t="shared" si="28"/>
        <v>0</v>
      </c>
      <c r="M185" s="122">
        <f>+SUMIF(Sep!A:A,'Sheet 1'!A185,Sep!E:E)</f>
        <v>0</v>
      </c>
      <c r="N185" s="127">
        <f t="shared" si="29"/>
        <v>0</v>
      </c>
      <c r="O185" s="120">
        <f t="shared" si="30"/>
        <v>15000</v>
      </c>
      <c r="P185" s="120">
        <f t="shared" si="25"/>
        <v>47601.186249999999</v>
      </c>
      <c r="Q185" s="120">
        <f t="shared" si="31"/>
        <v>15000</v>
      </c>
      <c r="R185" s="53">
        <v>1</v>
      </c>
      <c r="S185" s="120">
        <f t="shared" si="32"/>
        <v>15000</v>
      </c>
      <c r="T185" s="120">
        <f t="shared" si="33"/>
        <v>0</v>
      </c>
      <c r="U185" s="120">
        <f t="shared" si="34"/>
        <v>180000</v>
      </c>
      <c r="V185" s="120">
        <f t="shared" si="35"/>
        <v>180000</v>
      </c>
      <c r="W185" s="120">
        <f t="shared" si="36"/>
        <v>0</v>
      </c>
      <c r="X185" s="43">
        <f t="shared" si="37"/>
        <v>0</v>
      </c>
    </row>
    <row r="186" spans="1:27" x14ac:dyDescent="0.25">
      <c r="A186" s="49" t="s">
        <v>15</v>
      </c>
      <c r="B186" s="50" t="s">
        <v>469</v>
      </c>
      <c r="C186" s="37" t="s">
        <v>482</v>
      </c>
      <c r="D186" s="37">
        <v>9</v>
      </c>
      <c r="E186" s="50" t="s">
        <v>509</v>
      </c>
      <c r="F186" s="38">
        <v>1694406.0833333333</v>
      </c>
      <c r="G186" s="38">
        <v>3367</v>
      </c>
      <c r="H186" s="38">
        <f>SUMIF(Sep!A:A,'Sheet 1'!A186,Sep!N:N)</f>
        <v>3370</v>
      </c>
      <c r="I186" s="120">
        <f t="shared" si="26"/>
        <v>13480</v>
      </c>
      <c r="J186" s="120">
        <f t="shared" si="27"/>
        <v>0</v>
      </c>
      <c r="K186" s="38">
        <f>SUMIF(Sep!A:A,'Sheet 1'!A186,Sep!I:I)</f>
        <v>3</v>
      </c>
      <c r="L186" s="120">
        <f t="shared" si="28"/>
        <v>0</v>
      </c>
      <c r="M186" s="122">
        <f>+SUMIF(Sep!A:A,'Sheet 1'!A186,Sep!E:E)</f>
        <v>0</v>
      </c>
      <c r="N186" s="127">
        <f t="shared" si="29"/>
        <v>0</v>
      </c>
      <c r="O186" s="120">
        <f t="shared" si="30"/>
        <v>13480</v>
      </c>
      <c r="P186" s="120">
        <f t="shared" si="25"/>
        <v>25416.091249999998</v>
      </c>
      <c r="Q186" s="120">
        <f t="shared" si="31"/>
        <v>13480</v>
      </c>
      <c r="R186" s="53">
        <v>1</v>
      </c>
      <c r="S186" s="120">
        <f t="shared" si="32"/>
        <v>13480</v>
      </c>
      <c r="T186" s="120">
        <f t="shared" si="33"/>
        <v>0</v>
      </c>
      <c r="U186" s="120">
        <f t="shared" si="34"/>
        <v>161760</v>
      </c>
      <c r="V186" s="120">
        <f t="shared" si="35"/>
        <v>161760</v>
      </c>
      <c r="W186" s="120">
        <f t="shared" si="36"/>
        <v>0</v>
      </c>
      <c r="X186" s="43">
        <f t="shared" si="37"/>
        <v>0</v>
      </c>
    </row>
    <row r="187" spans="1:27" x14ac:dyDescent="0.25">
      <c r="A187" s="49" t="s">
        <v>16</v>
      </c>
      <c r="B187" s="50" t="s">
        <v>469</v>
      </c>
      <c r="C187" s="37" t="s">
        <v>482</v>
      </c>
      <c r="D187" s="37">
        <v>9</v>
      </c>
      <c r="E187" s="50" t="s">
        <v>509</v>
      </c>
      <c r="F187" s="38">
        <v>3306338.0833333335</v>
      </c>
      <c r="G187" s="38">
        <v>5943</v>
      </c>
      <c r="H187" s="38">
        <f>SUMIF(Sep!A:A,'Sheet 1'!A187,Sep!N:N)</f>
        <v>5107</v>
      </c>
      <c r="I187" s="120">
        <f t="shared" si="26"/>
        <v>15000</v>
      </c>
      <c r="J187" s="120">
        <f t="shared" si="27"/>
        <v>0</v>
      </c>
      <c r="K187" s="38">
        <f>SUMIF(Sep!A:A,'Sheet 1'!A187,Sep!I:I)</f>
        <v>4</v>
      </c>
      <c r="L187" s="120">
        <f t="shared" si="28"/>
        <v>0</v>
      </c>
      <c r="M187" s="122">
        <f>+SUMIF(Sep!A:A,'Sheet 1'!A187,Sep!E:E)</f>
        <v>0</v>
      </c>
      <c r="N187" s="127">
        <f t="shared" si="29"/>
        <v>0</v>
      </c>
      <c r="O187" s="120">
        <f t="shared" si="30"/>
        <v>15000</v>
      </c>
      <c r="P187" s="120">
        <f t="shared" si="25"/>
        <v>49595.071250000001</v>
      </c>
      <c r="Q187" s="120">
        <f t="shared" si="31"/>
        <v>15000</v>
      </c>
      <c r="R187" s="53">
        <v>1</v>
      </c>
      <c r="S187" s="120">
        <f t="shared" si="32"/>
        <v>15000</v>
      </c>
      <c r="T187" s="120">
        <f t="shared" si="33"/>
        <v>0</v>
      </c>
      <c r="U187" s="120">
        <f t="shared" si="34"/>
        <v>180000</v>
      </c>
      <c r="V187" s="120">
        <f t="shared" si="35"/>
        <v>180000</v>
      </c>
      <c r="W187" s="120">
        <f t="shared" si="36"/>
        <v>0</v>
      </c>
    </row>
    <row r="188" spans="1:27" x14ac:dyDescent="0.25">
      <c r="A188" s="49" t="s">
        <v>17</v>
      </c>
      <c r="B188" s="50" t="s">
        <v>469</v>
      </c>
      <c r="C188" s="37" t="s">
        <v>482</v>
      </c>
      <c r="D188" s="37">
        <v>9</v>
      </c>
      <c r="E188" s="50" t="s">
        <v>509</v>
      </c>
      <c r="F188" s="38">
        <v>816936.66666666663</v>
      </c>
      <c r="G188" s="38">
        <v>3012</v>
      </c>
      <c r="H188" s="38">
        <f>SUMIF(Sep!A:A,'Sheet 1'!A188,Sep!N:N)</f>
        <v>3011</v>
      </c>
      <c r="I188" s="120">
        <f t="shared" si="26"/>
        <v>12044</v>
      </c>
      <c r="J188" s="120">
        <f t="shared" si="27"/>
        <v>0</v>
      </c>
      <c r="K188" s="38">
        <f>SUMIF(Sep!A:A,'Sheet 1'!A188,Sep!I:I)</f>
        <v>7</v>
      </c>
      <c r="L188" s="120">
        <f t="shared" si="28"/>
        <v>0</v>
      </c>
      <c r="M188" s="122">
        <f>+SUMIF(Sep!A:A,'Sheet 1'!A188,Sep!E:E)</f>
        <v>0</v>
      </c>
      <c r="N188" s="127">
        <f t="shared" si="29"/>
        <v>0</v>
      </c>
      <c r="O188" s="120">
        <f t="shared" si="30"/>
        <v>12044</v>
      </c>
      <c r="P188" s="120">
        <f t="shared" si="25"/>
        <v>12254.05</v>
      </c>
      <c r="Q188" s="120">
        <f t="shared" si="31"/>
        <v>12044</v>
      </c>
      <c r="R188" s="53">
        <v>1</v>
      </c>
      <c r="S188" s="120">
        <f t="shared" si="32"/>
        <v>12044</v>
      </c>
      <c r="T188" s="120">
        <f t="shared" si="33"/>
        <v>0</v>
      </c>
      <c r="U188" s="120">
        <f t="shared" si="34"/>
        <v>144528</v>
      </c>
      <c r="V188" s="120">
        <f t="shared" si="35"/>
        <v>144528</v>
      </c>
      <c r="W188" s="120">
        <f t="shared" si="36"/>
        <v>0</v>
      </c>
    </row>
    <row r="189" spans="1:27" x14ac:dyDescent="0.25">
      <c r="A189" s="49" t="s">
        <v>18</v>
      </c>
      <c r="B189" s="50" t="s">
        <v>469</v>
      </c>
      <c r="C189" s="37" t="s">
        <v>482</v>
      </c>
      <c r="D189" s="37">
        <v>9</v>
      </c>
      <c r="E189" s="50" t="s">
        <v>509</v>
      </c>
      <c r="F189" s="38">
        <v>1851919.75</v>
      </c>
      <c r="G189" s="38">
        <v>3274</v>
      </c>
      <c r="H189" s="38">
        <f>SUMIF(Sep!A:A,'Sheet 1'!A189,Sep!N:N)</f>
        <v>3283</v>
      </c>
      <c r="I189" s="120">
        <f t="shared" si="26"/>
        <v>13132</v>
      </c>
      <c r="J189" s="120">
        <f t="shared" si="27"/>
        <v>0</v>
      </c>
      <c r="K189" s="38">
        <f>SUMIF(Sep!A:A,'Sheet 1'!A189,Sep!I:I)</f>
        <v>3</v>
      </c>
      <c r="L189" s="120">
        <f t="shared" si="28"/>
        <v>0</v>
      </c>
      <c r="M189" s="122">
        <f>+SUMIF(Sep!A:A,'Sheet 1'!A189,Sep!E:E)</f>
        <v>0</v>
      </c>
      <c r="N189" s="127">
        <f t="shared" si="29"/>
        <v>0</v>
      </c>
      <c r="O189" s="120">
        <f t="shared" si="30"/>
        <v>13132</v>
      </c>
      <c r="P189" s="120">
        <f t="shared" si="25"/>
        <v>27778.796249999999</v>
      </c>
      <c r="Q189" s="120">
        <f t="shared" si="31"/>
        <v>13132</v>
      </c>
      <c r="R189" s="53">
        <v>1</v>
      </c>
      <c r="S189" s="120">
        <f t="shared" si="32"/>
        <v>13132</v>
      </c>
      <c r="T189" s="120">
        <f t="shared" si="33"/>
        <v>0</v>
      </c>
      <c r="U189" s="120">
        <f t="shared" si="34"/>
        <v>157584</v>
      </c>
      <c r="V189" s="120">
        <f t="shared" si="35"/>
        <v>157584</v>
      </c>
      <c r="W189" s="120">
        <f t="shared" si="36"/>
        <v>0</v>
      </c>
    </row>
    <row r="190" spans="1:27" s="61" customFormat="1" ht="14.25" x14ac:dyDescent="0.25">
      <c r="A190" s="49" t="s">
        <v>19</v>
      </c>
      <c r="B190" s="50" t="s">
        <v>469</v>
      </c>
      <c r="C190" s="37" t="s">
        <v>482</v>
      </c>
      <c r="D190" s="37">
        <v>9</v>
      </c>
      <c r="E190" s="50" t="s">
        <v>509</v>
      </c>
      <c r="F190" s="38">
        <v>2017988.3333333333</v>
      </c>
      <c r="G190" s="38">
        <v>4585</v>
      </c>
      <c r="H190" s="38">
        <f>SUMIF(Sep!A:A,'Sheet 1'!A190,Sep!N:N)</f>
        <v>4585</v>
      </c>
      <c r="I190" s="120">
        <f t="shared" si="26"/>
        <v>15000</v>
      </c>
      <c r="J190" s="120">
        <f t="shared" si="27"/>
        <v>0</v>
      </c>
      <c r="K190" s="38">
        <f>SUMIF(Sep!A:A,'Sheet 1'!A190,Sep!I:I)</f>
        <v>3</v>
      </c>
      <c r="L190" s="120">
        <f t="shared" si="28"/>
        <v>0</v>
      </c>
      <c r="M190" s="122">
        <f>+SUMIF(Sep!A:A,'Sheet 1'!A190,Sep!E:E)</f>
        <v>0</v>
      </c>
      <c r="N190" s="127">
        <f t="shared" si="29"/>
        <v>0</v>
      </c>
      <c r="O190" s="120">
        <f t="shared" si="30"/>
        <v>15000</v>
      </c>
      <c r="P190" s="120">
        <f t="shared" si="25"/>
        <v>30269.824999999997</v>
      </c>
      <c r="Q190" s="120">
        <f t="shared" si="31"/>
        <v>15000</v>
      </c>
      <c r="R190" s="53">
        <v>1</v>
      </c>
      <c r="S190" s="120">
        <f t="shared" si="32"/>
        <v>15000</v>
      </c>
      <c r="T190" s="120">
        <f t="shared" si="33"/>
        <v>0</v>
      </c>
      <c r="U190" s="120">
        <f t="shared" si="34"/>
        <v>180000</v>
      </c>
      <c r="V190" s="120">
        <f t="shared" si="35"/>
        <v>180000</v>
      </c>
      <c r="W190" s="120">
        <f t="shared" si="36"/>
        <v>0</v>
      </c>
      <c r="X190" s="42"/>
      <c r="Y190" s="42"/>
      <c r="Z190" s="42"/>
      <c r="AA190" s="42"/>
    </row>
    <row r="191" spans="1:27" x14ac:dyDescent="0.25">
      <c r="A191" s="49" t="s">
        <v>20</v>
      </c>
      <c r="B191" s="50" t="s">
        <v>469</v>
      </c>
      <c r="C191" s="37" t="s">
        <v>482</v>
      </c>
      <c r="D191" s="37">
        <v>9</v>
      </c>
      <c r="E191" s="50" t="s">
        <v>509</v>
      </c>
      <c r="F191" s="38">
        <v>630174.16666666663</v>
      </c>
      <c r="G191" s="38">
        <v>1365</v>
      </c>
      <c r="H191" s="38">
        <f>SUMIF(Sep!A:A,'Sheet 1'!A191,Sep!N:N)</f>
        <v>1365</v>
      </c>
      <c r="I191" s="120">
        <f t="shared" si="26"/>
        <v>5460</v>
      </c>
      <c r="J191" s="120">
        <f t="shared" si="27"/>
        <v>0</v>
      </c>
      <c r="K191" s="38">
        <f>SUMIF(Sep!A:A,'Sheet 1'!A191,Sep!I:I)</f>
        <v>3</v>
      </c>
      <c r="L191" s="120">
        <f t="shared" si="28"/>
        <v>0</v>
      </c>
      <c r="M191" s="122">
        <f>+SUMIF(Sep!A:A,'Sheet 1'!A191,Sep!E:E)</f>
        <v>0</v>
      </c>
      <c r="N191" s="127">
        <f t="shared" si="29"/>
        <v>0</v>
      </c>
      <c r="O191" s="120">
        <f t="shared" si="30"/>
        <v>5460</v>
      </c>
      <c r="P191" s="120">
        <f t="shared" si="25"/>
        <v>9452.6124999999993</v>
      </c>
      <c r="Q191" s="120">
        <f t="shared" si="31"/>
        <v>5460</v>
      </c>
      <c r="R191" s="53">
        <v>1</v>
      </c>
      <c r="S191" s="120">
        <f t="shared" si="32"/>
        <v>5460</v>
      </c>
      <c r="T191" s="120">
        <f t="shared" si="33"/>
        <v>0</v>
      </c>
      <c r="U191" s="120">
        <f t="shared" si="34"/>
        <v>65520</v>
      </c>
      <c r="V191" s="120">
        <f t="shared" si="35"/>
        <v>65520</v>
      </c>
      <c r="W191" s="120">
        <f t="shared" si="36"/>
        <v>0</v>
      </c>
    </row>
    <row r="192" spans="1:27" x14ac:dyDescent="0.25">
      <c r="A192" s="49" t="s">
        <v>21</v>
      </c>
      <c r="B192" s="50" t="s">
        <v>469</v>
      </c>
      <c r="C192" s="37" t="s">
        <v>482</v>
      </c>
      <c r="D192" s="37">
        <v>9</v>
      </c>
      <c r="E192" s="50" t="s">
        <v>509</v>
      </c>
      <c r="F192" s="38">
        <v>2038298.5833333333</v>
      </c>
      <c r="G192" s="38">
        <v>4125</v>
      </c>
      <c r="H192" s="38">
        <f>SUMIF(Sep!A:A,'Sheet 1'!A192,Sep!N:N)</f>
        <v>4134</v>
      </c>
      <c r="I192" s="120">
        <f t="shared" si="26"/>
        <v>15000</v>
      </c>
      <c r="J192" s="120">
        <f t="shared" si="27"/>
        <v>0</v>
      </c>
      <c r="K192" s="38">
        <f>SUMIF(Sep!A:A,'Sheet 1'!A192,Sep!I:I)</f>
        <v>4</v>
      </c>
      <c r="L192" s="120">
        <f t="shared" si="28"/>
        <v>0</v>
      </c>
      <c r="M192" s="122">
        <f>+SUMIF(Sep!A:A,'Sheet 1'!A192,Sep!E:E)</f>
        <v>0</v>
      </c>
      <c r="N192" s="127">
        <f t="shared" si="29"/>
        <v>0</v>
      </c>
      <c r="O192" s="120">
        <f t="shared" si="30"/>
        <v>15000</v>
      </c>
      <c r="P192" s="120">
        <f t="shared" si="25"/>
        <v>30574.478749999998</v>
      </c>
      <c r="Q192" s="120">
        <f t="shared" si="31"/>
        <v>15000</v>
      </c>
      <c r="R192" s="53">
        <v>1</v>
      </c>
      <c r="S192" s="120">
        <f t="shared" si="32"/>
        <v>15000</v>
      </c>
      <c r="T192" s="120">
        <f t="shared" si="33"/>
        <v>0</v>
      </c>
      <c r="U192" s="120">
        <f t="shared" si="34"/>
        <v>180000</v>
      </c>
      <c r="V192" s="120">
        <f t="shared" si="35"/>
        <v>180000</v>
      </c>
      <c r="W192" s="120">
        <f t="shared" si="36"/>
        <v>0</v>
      </c>
    </row>
    <row r="193" spans="1:23" x14ac:dyDescent="0.25">
      <c r="A193" s="49" t="s">
        <v>22</v>
      </c>
      <c r="B193" s="50" t="s">
        <v>469</v>
      </c>
      <c r="C193" s="37" t="s">
        <v>482</v>
      </c>
      <c r="D193" s="37">
        <v>9</v>
      </c>
      <c r="E193" s="50" t="s">
        <v>509</v>
      </c>
      <c r="F193" s="38">
        <v>1160713.8333333333</v>
      </c>
      <c r="G193" s="38">
        <v>2218</v>
      </c>
      <c r="H193" s="38">
        <f>SUMIF(Sep!A:A,'Sheet 1'!A193,Sep!N:N)</f>
        <v>2227</v>
      </c>
      <c r="I193" s="120">
        <f t="shared" si="26"/>
        <v>8908</v>
      </c>
      <c r="J193" s="120">
        <f t="shared" si="27"/>
        <v>0</v>
      </c>
      <c r="K193" s="38">
        <f>SUMIF(Sep!A:A,'Sheet 1'!A193,Sep!I:I)</f>
        <v>3</v>
      </c>
      <c r="L193" s="120">
        <f t="shared" si="28"/>
        <v>0</v>
      </c>
      <c r="M193" s="122">
        <f>+SUMIF(Sep!A:A,'Sheet 1'!A193,Sep!E:E)</f>
        <v>0</v>
      </c>
      <c r="N193" s="127">
        <f t="shared" si="29"/>
        <v>0</v>
      </c>
      <c r="O193" s="120">
        <f t="shared" si="30"/>
        <v>8908</v>
      </c>
      <c r="P193" s="120">
        <f t="shared" si="25"/>
        <v>17410.707499999997</v>
      </c>
      <c r="Q193" s="120">
        <f t="shared" si="31"/>
        <v>8908</v>
      </c>
      <c r="R193" s="53">
        <v>1</v>
      </c>
      <c r="S193" s="120">
        <f t="shared" si="32"/>
        <v>8908</v>
      </c>
      <c r="T193" s="120">
        <f t="shared" si="33"/>
        <v>0</v>
      </c>
      <c r="U193" s="120">
        <f t="shared" si="34"/>
        <v>106896</v>
      </c>
      <c r="V193" s="120">
        <f t="shared" si="35"/>
        <v>106896</v>
      </c>
      <c r="W193" s="120">
        <f t="shared" si="36"/>
        <v>0</v>
      </c>
    </row>
    <row r="194" spans="1:23" x14ac:dyDescent="0.25">
      <c r="A194" s="49" t="s">
        <v>23</v>
      </c>
      <c r="B194" s="50" t="s">
        <v>469</v>
      </c>
      <c r="C194" s="37" t="s">
        <v>482</v>
      </c>
      <c r="D194" s="37">
        <v>9</v>
      </c>
      <c r="E194" s="50" t="s">
        <v>509</v>
      </c>
      <c r="F194" s="38">
        <v>1558845.4166666667</v>
      </c>
      <c r="G194" s="38">
        <v>3121</v>
      </c>
      <c r="H194" s="38">
        <f>SUMIF(Sep!A:A,'Sheet 1'!A194,Sep!N:N)</f>
        <v>3123</v>
      </c>
      <c r="I194" s="120">
        <f t="shared" si="26"/>
        <v>12492</v>
      </c>
      <c r="J194" s="120">
        <f t="shared" si="27"/>
        <v>0</v>
      </c>
      <c r="K194" s="38">
        <f>SUMIF(Sep!A:A,'Sheet 1'!A194,Sep!I:I)</f>
        <v>5</v>
      </c>
      <c r="L194" s="120">
        <f t="shared" si="28"/>
        <v>0</v>
      </c>
      <c r="M194" s="122">
        <f>+SUMIF(Sep!A:A,'Sheet 1'!A194,Sep!E:E)</f>
        <v>0</v>
      </c>
      <c r="N194" s="127">
        <f t="shared" si="29"/>
        <v>0</v>
      </c>
      <c r="O194" s="120">
        <f t="shared" si="30"/>
        <v>12492</v>
      </c>
      <c r="P194" s="120">
        <f t="shared" si="25"/>
        <v>23382.681250000001</v>
      </c>
      <c r="Q194" s="120">
        <f t="shared" si="31"/>
        <v>12492</v>
      </c>
      <c r="R194" s="53">
        <v>1</v>
      </c>
      <c r="S194" s="120">
        <f t="shared" si="32"/>
        <v>12492</v>
      </c>
      <c r="T194" s="120">
        <f t="shared" si="33"/>
        <v>0</v>
      </c>
      <c r="U194" s="120">
        <f t="shared" si="34"/>
        <v>149904</v>
      </c>
      <c r="V194" s="120">
        <f t="shared" si="35"/>
        <v>149904</v>
      </c>
      <c r="W194" s="120">
        <f t="shared" si="36"/>
        <v>0</v>
      </c>
    </row>
    <row r="195" spans="1:23" x14ac:dyDescent="0.25">
      <c r="A195" s="49" t="s">
        <v>24</v>
      </c>
      <c r="B195" s="50" t="s">
        <v>469</v>
      </c>
      <c r="C195" s="37" t="s">
        <v>482</v>
      </c>
      <c r="D195" s="37">
        <v>9</v>
      </c>
      <c r="E195" s="50" t="s">
        <v>509</v>
      </c>
      <c r="F195" s="38">
        <v>1223480.6666666667</v>
      </c>
      <c r="G195" s="38">
        <v>1845</v>
      </c>
      <c r="H195" s="38">
        <f>SUMIF(Sep!A:A,'Sheet 1'!A195,Sep!N:N)</f>
        <v>1895</v>
      </c>
      <c r="I195" s="120">
        <f t="shared" si="26"/>
        <v>7580</v>
      </c>
      <c r="J195" s="120">
        <f t="shared" si="27"/>
        <v>0</v>
      </c>
      <c r="K195" s="38">
        <f>SUMIF(Sep!A:A,'Sheet 1'!A195,Sep!I:I)</f>
        <v>3</v>
      </c>
      <c r="L195" s="120">
        <f t="shared" si="28"/>
        <v>0</v>
      </c>
      <c r="M195" s="122">
        <f>+SUMIF(Sep!A:A,'Sheet 1'!A195,Sep!E:E)</f>
        <v>0</v>
      </c>
      <c r="N195" s="127">
        <f t="shared" si="29"/>
        <v>0</v>
      </c>
      <c r="O195" s="120">
        <f t="shared" si="30"/>
        <v>7580</v>
      </c>
      <c r="P195" s="120">
        <f t="shared" si="25"/>
        <v>18352.21</v>
      </c>
      <c r="Q195" s="120">
        <f t="shared" si="31"/>
        <v>7580</v>
      </c>
      <c r="R195" s="53">
        <v>1</v>
      </c>
      <c r="S195" s="120">
        <f t="shared" si="32"/>
        <v>7580</v>
      </c>
      <c r="T195" s="120">
        <f t="shared" si="33"/>
        <v>0</v>
      </c>
      <c r="U195" s="120">
        <f t="shared" si="34"/>
        <v>90960</v>
      </c>
      <c r="V195" s="120">
        <f t="shared" si="35"/>
        <v>90960</v>
      </c>
      <c r="W195" s="120">
        <f t="shared" si="36"/>
        <v>0</v>
      </c>
    </row>
    <row r="196" spans="1:23" x14ac:dyDescent="0.25">
      <c r="A196" s="49" t="s">
        <v>25</v>
      </c>
      <c r="B196" s="50" t="s">
        <v>469</v>
      </c>
      <c r="C196" s="37" t="s">
        <v>482</v>
      </c>
      <c r="D196" s="37">
        <v>9</v>
      </c>
      <c r="E196" s="50" t="s">
        <v>509</v>
      </c>
      <c r="F196" s="38">
        <v>2066402.6666666667</v>
      </c>
      <c r="G196" s="38">
        <v>4585</v>
      </c>
      <c r="H196" s="38">
        <f>SUMIF(Sep!A:A,'Sheet 1'!A196,Sep!N:N)</f>
        <v>4584</v>
      </c>
      <c r="I196" s="120">
        <f t="shared" si="26"/>
        <v>15000</v>
      </c>
      <c r="J196" s="120">
        <f t="shared" si="27"/>
        <v>0</v>
      </c>
      <c r="K196" s="38">
        <f>SUMIF(Sep!A:A,'Sheet 1'!A196,Sep!I:I)</f>
        <v>3</v>
      </c>
      <c r="L196" s="120">
        <f t="shared" si="28"/>
        <v>0</v>
      </c>
      <c r="M196" s="122">
        <f>+SUMIF(Sep!A:A,'Sheet 1'!A196,Sep!E:E)</f>
        <v>0</v>
      </c>
      <c r="N196" s="127">
        <f t="shared" si="29"/>
        <v>0</v>
      </c>
      <c r="O196" s="120">
        <f t="shared" si="30"/>
        <v>15000</v>
      </c>
      <c r="P196" s="120">
        <f t="shared" ref="P196:P259" si="38">+F196*1.5%</f>
        <v>30996.04</v>
      </c>
      <c r="Q196" s="120">
        <f t="shared" si="31"/>
        <v>15000</v>
      </c>
      <c r="R196" s="53">
        <v>1</v>
      </c>
      <c r="S196" s="120">
        <f t="shared" si="32"/>
        <v>15000</v>
      </c>
      <c r="T196" s="120">
        <f t="shared" si="33"/>
        <v>0</v>
      </c>
      <c r="U196" s="120">
        <f t="shared" si="34"/>
        <v>180000</v>
      </c>
      <c r="V196" s="120">
        <f t="shared" si="35"/>
        <v>180000</v>
      </c>
      <c r="W196" s="120">
        <f t="shared" si="36"/>
        <v>0</v>
      </c>
    </row>
    <row r="197" spans="1:23" x14ac:dyDescent="0.25">
      <c r="A197" s="49" t="s">
        <v>26</v>
      </c>
      <c r="B197" s="50" t="s">
        <v>470</v>
      </c>
      <c r="C197" s="37" t="s">
        <v>482</v>
      </c>
      <c r="D197" s="37">
        <v>9</v>
      </c>
      <c r="E197" s="50" t="s">
        <v>509</v>
      </c>
      <c r="F197" s="38">
        <v>2178739.4166666665</v>
      </c>
      <c r="G197" s="38">
        <v>3371</v>
      </c>
      <c r="H197" s="38">
        <f>SUMIF(Sep!A:A,'Sheet 1'!A197,Sep!N:N)</f>
        <v>3376</v>
      </c>
      <c r="I197" s="120">
        <f t="shared" ref="I197:I260" si="39">IF(H197&gt;0,(IF(H197&lt;=10000,MIN(15000,H197*4),MIN(H197*4,75000))),0)</f>
        <v>13504</v>
      </c>
      <c r="J197" s="120">
        <f t="shared" ref="J197:J260" si="40">IF(C197="Հիվանդանոց",80000,IF(C197="Բժշկական կենտրոն",IF(M197&gt;2000,150000,130000),IF(C197="Շտապ բուժօգնություն",50000,IF(C197="ատամնաբուժարան",IF(M197&lt;=200,7000,IF(AND(M197&gt;200,M197&lt;=500),15000,2000)),IF(C197="առողջարան",50000)))))*1.2</f>
        <v>0</v>
      </c>
      <c r="K197" s="38">
        <f>SUMIF(Sep!A:A,'Sheet 1'!A197,Sep!I:I)</f>
        <v>4</v>
      </c>
      <c r="L197" s="120">
        <f t="shared" ref="L197:L260" si="41">IF(AND(C197&lt;&gt;"Ամբուլատորիա",C197&lt;&gt;"Պոլիկլինիկա"),500*K197*1.2,0)</f>
        <v>0</v>
      </c>
      <c r="M197" s="122">
        <f>+SUMIF(Sep!A:A,'Sheet 1'!A197,Sep!E:E)</f>
        <v>0</v>
      </c>
      <c r="N197" s="127">
        <f t="shared" ref="N197:N260" si="42">M197*1000*1.2</f>
        <v>0</v>
      </c>
      <c r="O197" s="120">
        <f t="shared" ref="O197:O260" si="43">I197+J197+L197+N197</f>
        <v>13504</v>
      </c>
      <c r="P197" s="120">
        <f t="shared" si="38"/>
        <v>32681.091249999998</v>
      </c>
      <c r="Q197" s="120">
        <f t="shared" ref="Q197:Q260" si="44">MIN(O197,P197)</f>
        <v>13504</v>
      </c>
      <c r="R197" s="53">
        <v>1</v>
      </c>
      <c r="S197" s="120">
        <f t="shared" ref="S197:S260" si="45">Q197*R197</f>
        <v>13504</v>
      </c>
      <c r="T197" s="120">
        <f t="shared" ref="T197:T260" si="46">Q197-S197</f>
        <v>0</v>
      </c>
      <c r="U197" s="120">
        <f t="shared" ref="U197:U260" si="47">+Q197*12</f>
        <v>162048</v>
      </c>
      <c r="V197" s="120">
        <f t="shared" ref="V197:V260" si="48">S197*12</f>
        <v>162048</v>
      </c>
      <c r="W197" s="120">
        <f t="shared" ref="W197:W260" si="49">T197*12</f>
        <v>0</v>
      </c>
    </row>
    <row r="198" spans="1:23" x14ac:dyDescent="0.25">
      <c r="A198" s="49" t="s">
        <v>28</v>
      </c>
      <c r="B198" s="50" t="s">
        <v>470</v>
      </c>
      <c r="C198" s="37" t="s">
        <v>482</v>
      </c>
      <c r="D198" s="37">
        <v>9</v>
      </c>
      <c r="E198" s="50" t="s">
        <v>509</v>
      </c>
      <c r="F198" s="38">
        <v>1691597.25</v>
      </c>
      <c r="G198" s="38">
        <v>3392</v>
      </c>
      <c r="H198" s="38">
        <f>SUMIF(Sep!A:A,'Sheet 1'!A198,Sep!N:N)</f>
        <v>3392</v>
      </c>
      <c r="I198" s="120">
        <f t="shared" si="39"/>
        <v>13568</v>
      </c>
      <c r="J198" s="120">
        <f t="shared" si="40"/>
        <v>0</v>
      </c>
      <c r="K198" s="38">
        <f>SUMIF(Sep!A:A,'Sheet 1'!A198,Sep!I:I)</f>
        <v>3</v>
      </c>
      <c r="L198" s="120">
        <f t="shared" si="41"/>
        <v>0</v>
      </c>
      <c r="M198" s="122">
        <f>+SUMIF(Sep!A:A,'Sheet 1'!A198,Sep!E:E)</f>
        <v>0</v>
      </c>
      <c r="N198" s="127">
        <f t="shared" si="42"/>
        <v>0</v>
      </c>
      <c r="O198" s="120">
        <f t="shared" si="43"/>
        <v>13568</v>
      </c>
      <c r="P198" s="120">
        <f t="shared" si="38"/>
        <v>25373.958749999998</v>
      </c>
      <c r="Q198" s="120">
        <f t="shared" si="44"/>
        <v>13568</v>
      </c>
      <c r="R198" s="53">
        <v>1</v>
      </c>
      <c r="S198" s="120">
        <f t="shared" si="45"/>
        <v>13568</v>
      </c>
      <c r="T198" s="120">
        <f t="shared" si="46"/>
        <v>0</v>
      </c>
      <c r="U198" s="120">
        <f t="shared" si="47"/>
        <v>162816</v>
      </c>
      <c r="V198" s="120">
        <f t="shared" si="48"/>
        <v>162816</v>
      </c>
      <c r="W198" s="120">
        <f t="shared" si="49"/>
        <v>0</v>
      </c>
    </row>
    <row r="199" spans="1:23" x14ac:dyDescent="0.25">
      <c r="A199" s="49" t="s">
        <v>29</v>
      </c>
      <c r="B199" s="50" t="s">
        <v>470</v>
      </c>
      <c r="C199" s="37" t="s">
        <v>482</v>
      </c>
      <c r="D199" s="37">
        <v>9</v>
      </c>
      <c r="E199" s="50" t="s">
        <v>509</v>
      </c>
      <c r="F199" s="38">
        <v>2091990</v>
      </c>
      <c r="G199" s="38">
        <v>4456</v>
      </c>
      <c r="H199" s="38">
        <f>SUMIF(Sep!A:A,'Sheet 1'!A199,Sep!N:N)</f>
        <v>4456</v>
      </c>
      <c r="I199" s="120">
        <f t="shared" si="39"/>
        <v>15000</v>
      </c>
      <c r="J199" s="120">
        <f t="shared" si="40"/>
        <v>0</v>
      </c>
      <c r="K199" s="38">
        <f>SUMIF(Sep!A:A,'Sheet 1'!A199,Sep!I:I)</f>
        <v>3</v>
      </c>
      <c r="L199" s="120">
        <f t="shared" si="41"/>
        <v>0</v>
      </c>
      <c r="M199" s="122">
        <f>+SUMIF(Sep!A:A,'Sheet 1'!A199,Sep!E:E)</f>
        <v>0</v>
      </c>
      <c r="N199" s="127">
        <f t="shared" si="42"/>
        <v>0</v>
      </c>
      <c r="O199" s="120">
        <f t="shared" si="43"/>
        <v>15000</v>
      </c>
      <c r="P199" s="120">
        <f t="shared" si="38"/>
        <v>31379.85</v>
      </c>
      <c r="Q199" s="120">
        <f t="shared" si="44"/>
        <v>15000</v>
      </c>
      <c r="R199" s="53">
        <v>1</v>
      </c>
      <c r="S199" s="120">
        <f t="shared" si="45"/>
        <v>15000</v>
      </c>
      <c r="T199" s="120">
        <f t="shared" si="46"/>
        <v>0</v>
      </c>
      <c r="U199" s="120">
        <f t="shared" si="47"/>
        <v>180000</v>
      </c>
      <c r="V199" s="120">
        <f t="shared" si="48"/>
        <v>180000</v>
      </c>
      <c r="W199" s="120">
        <f t="shared" si="49"/>
        <v>0</v>
      </c>
    </row>
    <row r="200" spans="1:23" x14ac:dyDescent="0.25">
      <c r="A200" s="49" t="s">
        <v>30</v>
      </c>
      <c r="B200" s="50" t="s">
        <v>470</v>
      </c>
      <c r="C200" s="37" t="s">
        <v>482</v>
      </c>
      <c r="D200" s="37">
        <v>9</v>
      </c>
      <c r="E200" s="50" t="s">
        <v>509</v>
      </c>
      <c r="F200" s="38">
        <v>1467014.5833333333</v>
      </c>
      <c r="G200" s="38">
        <v>3209</v>
      </c>
      <c r="H200" s="38">
        <f>SUMIF(Sep!A:A,'Sheet 1'!A200,Sep!N:N)</f>
        <v>3209</v>
      </c>
      <c r="I200" s="120">
        <f t="shared" si="39"/>
        <v>12836</v>
      </c>
      <c r="J200" s="120">
        <f t="shared" si="40"/>
        <v>0</v>
      </c>
      <c r="K200" s="38">
        <f>SUMIF(Sep!A:A,'Sheet 1'!A200,Sep!I:I)</f>
        <v>3</v>
      </c>
      <c r="L200" s="120">
        <f t="shared" si="41"/>
        <v>0</v>
      </c>
      <c r="M200" s="122">
        <f>+SUMIF(Sep!A:A,'Sheet 1'!A200,Sep!E:E)</f>
        <v>0</v>
      </c>
      <c r="N200" s="127">
        <f t="shared" si="42"/>
        <v>0</v>
      </c>
      <c r="O200" s="120">
        <f t="shared" si="43"/>
        <v>12836</v>
      </c>
      <c r="P200" s="120">
        <f t="shared" si="38"/>
        <v>22005.218749999996</v>
      </c>
      <c r="Q200" s="120">
        <f t="shared" si="44"/>
        <v>12836</v>
      </c>
      <c r="R200" s="53">
        <v>1</v>
      </c>
      <c r="S200" s="120">
        <f t="shared" si="45"/>
        <v>12836</v>
      </c>
      <c r="T200" s="120">
        <f t="shared" si="46"/>
        <v>0</v>
      </c>
      <c r="U200" s="120">
        <f t="shared" si="47"/>
        <v>154032</v>
      </c>
      <c r="V200" s="120">
        <f t="shared" si="48"/>
        <v>154032</v>
      </c>
      <c r="W200" s="120">
        <f t="shared" si="49"/>
        <v>0</v>
      </c>
    </row>
    <row r="201" spans="1:23" x14ac:dyDescent="0.25">
      <c r="A201" s="49" t="s">
        <v>31</v>
      </c>
      <c r="B201" s="50" t="s">
        <v>470</v>
      </c>
      <c r="C201" s="37" t="s">
        <v>482</v>
      </c>
      <c r="D201" s="37">
        <v>9</v>
      </c>
      <c r="E201" s="50" t="s">
        <v>509</v>
      </c>
      <c r="F201" s="38">
        <v>3002123.5</v>
      </c>
      <c r="G201" s="38">
        <v>6930</v>
      </c>
      <c r="H201" s="38">
        <f>SUMIF(Sep!A:A,'Sheet 1'!A201,Sep!N:N)</f>
        <v>6940</v>
      </c>
      <c r="I201" s="120">
        <f t="shared" si="39"/>
        <v>15000</v>
      </c>
      <c r="J201" s="120">
        <f t="shared" si="40"/>
        <v>0</v>
      </c>
      <c r="K201" s="38">
        <f>SUMIF(Sep!A:A,'Sheet 1'!A201,Sep!I:I)</f>
        <v>4</v>
      </c>
      <c r="L201" s="120">
        <f t="shared" si="41"/>
        <v>0</v>
      </c>
      <c r="M201" s="122">
        <f>+SUMIF(Sep!A:A,'Sheet 1'!A201,Sep!E:E)</f>
        <v>0</v>
      </c>
      <c r="N201" s="127">
        <f t="shared" si="42"/>
        <v>0</v>
      </c>
      <c r="O201" s="120">
        <f t="shared" si="43"/>
        <v>15000</v>
      </c>
      <c r="P201" s="120">
        <f t="shared" si="38"/>
        <v>45031.852500000001</v>
      </c>
      <c r="Q201" s="120">
        <f t="shared" si="44"/>
        <v>15000</v>
      </c>
      <c r="R201" s="53">
        <v>1</v>
      </c>
      <c r="S201" s="120">
        <f t="shared" si="45"/>
        <v>15000</v>
      </c>
      <c r="T201" s="120">
        <f t="shared" si="46"/>
        <v>0</v>
      </c>
      <c r="U201" s="120">
        <f t="shared" si="47"/>
        <v>180000</v>
      </c>
      <c r="V201" s="120">
        <f t="shared" si="48"/>
        <v>180000</v>
      </c>
      <c r="W201" s="120">
        <f t="shared" si="49"/>
        <v>0</v>
      </c>
    </row>
    <row r="202" spans="1:23" x14ac:dyDescent="0.25">
      <c r="A202" s="49" t="s">
        <v>32</v>
      </c>
      <c r="B202" s="50" t="s">
        <v>470</v>
      </c>
      <c r="C202" s="37" t="s">
        <v>482</v>
      </c>
      <c r="D202" s="37">
        <v>9</v>
      </c>
      <c r="E202" s="50" t="s">
        <v>509</v>
      </c>
      <c r="F202" s="38">
        <v>1685987.5</v>
      </c>
      <c r="G202" s="38">
        <v>3660</v>
      </c>
      <c r="H202" s="38">
        <f>SUMIF(Sep!A:A,'Sheet 1'!A202,Sep!N:N)</f>
        <v>3661</v>
      </c>
      <c r="I202" s="120">
        <f t="shared" si="39"/>
        <v>14644</v>
      </c>
      <c r="J202" s="120">
        <f t="shared" si="40"/>
        <v>0</v>
      </c>
      <c r="K202" s="38">
        <f>SUMIF(Sep!A:A,'Sheet 1'!A202,Sep!I:I)</f>
        <v>3</v>
      </c>
      <c r="L202" s="120">
        <f t="shared" si="41"/>
        <v>0</v>
      </c>
      <c r="M202" s="122">
        <f>+SUMIF(Sep!A:A,'Sheet 1'!A202,Sep!E:E)</f>
        <v>0</v>
      </c>
      <c r="N202" s="127">
        <f t="shared" si="42"/>
        <v>0</v>
      </c>
      <c r="O202" s="120">
        <f t="shared" si="43"/>
        <v>14644</v>
      </c>
      <c r="P202" s="120">
        <f t="shared" si="38"/>
        <v>25289.8125</v>
      </c>
      <c r="Q202" s="120">
        <f t="shared" si="44"/>
        <v>14644</v>
      </c>
      <c r="R202" s="53">
        <v>1</v>
      </c>
      <c r="S202" s="120">
        <f t="shared" si="45"/>
        <v>14644</v>
      </c>
      <c r="T202" s="120">
        <f t="shared" si="46"/>
        <v>0</v>
      </c>
      <c r="U202" s="120">
        <f t="shared" si="47"/>
        <v>175728</v>
      </c>
      <c r="V202" s="120">
        <f t="shared" si="48"/>
        <v>175728</v>
      </c>
      <c r="W202" s="120">
        <f t="shared" si="49"/>
        <v>0</v>
      </c>
    </row>
    <row r="203" spans="1:23" x14ac:dyDescent="0.25">
      <c r="A203" s="49" t="s">
        <v>33</v>
      </c>
      <c r="B203" s="50" t="s">
        <v>470</v>
      </c>
      <c r="C203" s="37" t="s">
        <v>482</v>
      </c>
      <c r="D203" s="37">
        <v>9</v>
      </c>
      <c r="E203" s="50" t="s">
        <v>509</v>
      </c>
      <c r="F203" s="38">
        <v>968995.75</v>
      </c>
      <c r="G203" s="38">
        <v>1934</v>
      </c>
      <c r="H203" s="38">
        <f>SUMIF(Sep!A:A,'Sheet 1'!A203,Sep!N:N)</f>
        <v>1930</v>
      </c>
      <c r="I203" s="120">
        <f t="shared" si="39"/>
        <v>7720</v>
      </c>
      <c r="J203" s="120">
        <f t="shared" si="40"/>
        <v>0</v>
      </c>
      <c r="K203" s="38">
        <f>SUMIF(Sep!A:A,'Sheet 1'!A203,Sep!I:I)</f>
        <v>3</v>
      </c>
      <c r="L203" s="120">
        <f t="shared" si="41"/>
        <v>0</v>
      </c>
      <c r="M203" s="122">
        <f>+SUMIF(Sep!A:A,'Sheet 1'!A203,Sep!E:E)</f>
        <v>0</v>
      </c>
      <c r="N203" s="127">
        <f t="shared" si="42"/>
        <v>0</v>
      </c>
      <c r="O203" s="120">
        <f t="shared" si="43"/>
        <v>7720</v>
      </c>
      <c r="P203" s="120">
        <f t="shared" si="38"/>
        <v>14534.936249999999</v>
      </c>
      <c r="Q203" s="120">
        <f t="shared" si="44"/>
        <v>7720</v>
      </c>
      <c r="R203" s="53">
        <v>1</v>
      </c>
      <c r="S203" s="120">
        <f t="shared" si="45"/>
        <v>7720</v>
      </c>
      <c r="T203" s="120">
        <f t="shared" si="46"/>
        <v>0</v>
      </c>
      <c r="U203" s="120">
        <f t="shared" si="47"/>
        <v>92640</v>
      </c>
      <c r="V203" s="120">
        <f t="shared" si="48"/>
        <v>92640</v>
      </c>
      <c r="W203" s="120">
        <f t="shared" si="49"/>
        <v>0</v>
      </c>
    </row>
    <row r="204" spans="1:23" x14ac:dyDescent="0.25">
      <c r="A204" s="49" t="s">
        <v>34</v>
      </c>
      <c r="B204" s="50" t="s">
        <v>470</v>
      </c>
      <c r="C204" s="37" t="s">
        <v>482</v>
      </c>
      <c r="D204" s="37">
        <v>9</v>
      </c>
      <c r="E204" s="50" t="s">
        <v>509</v>
      </c>
      <c r="F204" s="38">
        <v>2694963</v>
      </c>
      <c r="G204" s="38">
        <v>4512</v>
      </c>
      <c r="H204" s="38">
        <f>SUMIF(Sep!A:A,'Sheet 1'!A204,Sep!N:N)</f>
        <v>4518</v>
      </c>
      <c r="I204" s="120">
        <f t="shared" si="39"/>
        <v>15000</v>
      </c>
      <c r="J204" s="120">
        <f t="shared" si="40"/>
        <v>0</v>
      </c>
      <c r="K204" s="38">
        <f>SUMIF(Sep!A:A,'Sheet 1'!A204,Sep!I:I)</f>
        <v>5</v>
      </c>
      <c r="L204" s="120">
        <f t="shared" si="41"/>
        <v>0</v>
      </c>
      <c r="M204" s="122">
        <f>+SUMIF(Sep!A:A,'Sheet 1'!A204,Sep!E:E)</f>
        <v>0</v>
      </c>
      <c r="N204" s="127">
        <f t="shared" si="42"/>
        <v>0</v>
      </c>
      <c r="O204" s="120">
        <f t="shared" si="43"/>
        <v>15000</v>
      </c>
      <c r="P204" s="120">
        <f t="shared" si="38"/>
        <v>40424.445</v>
      </c>
      <c r="Q204" s="120">
        <f t="shared" si="44"/>
        <v>15000</v>
      </c>
      <c r="R204" s="53">
        <v>1</v>
      </c>
      <c r="S204" s="120">
        <f t="shared" si="45"/>
        <v>15000</v>
      </c>
      <c r="T204" s="120">
        <f t="shared" si="46"/>
        <v>0</v>
      </c>
      <c r="U204" s="120">
        <f t="shared" si="47"/>
        <v>180000</v>
      </c>
      <c r="V204" s="120">
        <f t="shared" si="48"/>
        <v>180000</v>
      </c>
      <c r="W204" s="120">
        <f t="shared" si="49"/>
        <v>0</v>
      </c>
    </row>
    <row r="205" spans="1:23" x14ac:dyDescent="0.25">
      <c r="A205" s="49" t="s">
        <v>36</v>
      </c>
      <c r="B205" s="50" t="s">
        <v>470</v>
      </c>
      <c r="C205" s="37" t="s">
        <v>482</v>
      </c>
      <c r="D205" s="37">
        <v>9</v>
      </c>
      <c r="E205" s="50" t="s">
        <v>509</v>
      </c>
      <c r="F205" s="38">
        <v>728678.58333333337</v>
      </c>
      <c r="G205" s="38">
        <v>1522</v>
      </c>
      <c r="H205" s="38">
        <f>SUMIF(Sep!A:A,'Sheet 1'!A205,Sep!N:N)</f>
        <v>1525</v>
      </c>
      <c r="I205" s="120">
        <f t="shared" si="39"/>
        <v>6100</v>
      </c>
      <c r="J205" s="120">
        <f t="shared" si="40"/>
        <v>0</v>
      </c>
      <c r="K205" s="38">
        <f>SUMIF(Sep!A:A,'Sheet 1'!A205,Sep!I:I)</f>
        <v>3</v>
      </c>
      <c r="L205" s="120">
        <f t="shared" si="41"/>
        <v>0</v>
      </c>
      <c r="M205" s="122">
        <f>+SUMIF(Sep!A:A,'Sheet 1'!A205,Sep!E:E)</f>
        <v>0</v>
      </c>
      <c r="N205" s="127">
        <f t="shared" si="42"/>
        <v>0</v>
      </c>
      <c r="O205" s="120">
        <f t="shared" si="43"/>
        <v>6100</v>
      </c>
      <c r="P205" s="120">
        <f t="shared" si="38"/>
        <v>10930.178750000001</v>
      </c>
      <c r="Q205" s="120">
        <f t="shared" si="44"/>
        <v>6100</v>
      </c>
      <c r="R205" s="53">
        <v>1</v>
      </c>
      <c r="S205" s="120">
        <f t="shared" si="45"/>
        <v>6100</v>
      </c>
      <c r="T205" s="120">
        <f t="shared" si="46"/>
        <v>0</v>
      </c>
      <c r="U205" s="120">
        <f t="shared" si="47"/>
        <v>73200</v>
      </c>
      <c r="V205" s="120">
        <f t="shared" si="48"/>
        <v>73200</v>
      </c>
      <c r="W205" s="120">
        <f t="shared" si="49"/>
        <v>0</v>
      </c>
    </row>
    <row r="206" spans="1:23" x14ac:dyDescent="0.25">
      <c r="A206" s="49" t="s">
        <v>37</v>
      </c>
      <c r="B206" s="50" t="s">
        <v>470</v>
      </c>
      <c r="C206" s="37" t="s">
        <v>482</v>
      </c>
      <c r="D206" s="37">
        <v>9</v>
      </c>
      <c r="E206" s="50" t="s">
        <v>509</v>
      </c>
      <c r="F206" s="40">
        <v>951992.5</v>
      </c>
      <c r="G206" s="40">
        <v>1571</v>
      </c>
      <c r="H206" s="38">
        <f>SUMIF(Sep!A:A,'Sheet 1'!A206,Sep!N:N)</f>
        <v>1572</v>
      </c>
      <c r="I206" s="120">
        <f t="shared" si="39"/>
        <v>6288</v>
      </c>
      <c r="J206" s="120">
        <f t="shared" si="40"/>
        <v>0</v>
      </c>
      <c r="K206" s="38">
        <f>SUMIF(Sep!A:A,'Sheet 1'!A206,Sep!I:I)</f>
        <v>3</v>
      </c>
      <c r="L206" s="120">
        <f t="shared" si="41"/>
        <v>0</v>
      </c>
      <c r="M206" s="122">
        <f>+SUMIF(Sep!A:A,'Sheet 1'!A206,Sep!E:E)</f>
        <v>0</v>
      </c>
      <c r="N206" s="127">
        <f t="shared" si="42"/>
        <v>0</v>
      </c>
      <c r="O206" s="120">
        <f t="shared" si="43"/>
        <v>6288</v>
      </c>
      <c r="P206" s="120">
        <f t="shared" si="38"/>
        <v>14279.887499999999</v>
      </c>
      <c r="Q206" s="120">
        <f t="shared" si="44"/>
        <v>6288</v>
      </c>
      <c r="R206" s="53">
        <v>1</v>
      </c>
      <c r="S206" s="120">
        <f t="shared" si="45"/>
        <v>6288</v>
      </c>
      <c r="T206" s="120">
        <f t="shared" si="46"/>
        <v>0</v>
      </c>
      <c r="U206" s="120">
        <f t="shared" si="47"/>
        <v>75456</v>
      </c>
      <c r="V206" s="120">
        <f t="shared" si="48"/>
        <v>75456</v>
      </c>
      <c r="W206" s="120">
        <f t="shared" si="49"/>
        <v>0</v>
      </c>
    </row>
    <row r="207" spans="1:23" x14ac:dyDescent="0.25">
      <c r="A207" s="49" t="s">
        <v>38</v>
      </c>
      <c r="B207" s="50" t="s">
        <v>470</v>
      </c>
      <c r="C207" s="37" t="s">
        <v>482</v>
      </c>
      <c r="D207" s="37">
        <v>9</v>
      </c>
      <c r="E207" s="50" t="s">
        <v>509</v>
      </c>
      <c r="F207" s="38">
        <v>2298498</v>
      </c>
      <c r="G207" s="38">
        <v>4916</v>
      </c>
      <c r="H207" s="38">
        <f>SUMIF(Sep!A:A,'Sheet 1'!A207,Sep!N:N)</f>
        <v>4918</v>
      </c>
      <c r="I207" s="120">
        <f t="shared" si="39"/>
        <v>15000</v>
      </c>
      <c r="J207" s="120">
        <f t="shared" si="40"/>
        <v>0</v>
      </c>
      <c r="K207" s="38">
        <f>SUMIF(Sep!A:A,'Sheet 1'!A207,Sep!I:I)</f>
        <v>5</v>
      </c>
      <c r="L207" s="120">
        <f t="shared" si="41"/>
        <v>0</v>
      </c>
      <c r="M207" s="122">
        <f>+SUMIF(Sep!A:A,'Sheet 1'!A207,Sep!E:E)</f>
        <v>0</v>
      </c>
      <c r="N207" s="127">
        <f t="shared" si="42"/>
        <v>0</v>
      </c>
      <c r="O207" s="120">
        <f t="shared" si="43"/>
        <v>15000</v>
      </c>
      <c r="P207" s="120">
        <f t="shared" si="38"/>
        <v>34477.47</v>
      </c>
      <c r="Q207" s="120">
        <f t="shared" si="44"/>
        <v>15000</v>
      </c>
      <c r="R207" s="53">
        <v>1</v>
      </c>
      <c r="S207" s="120">
        <f t="shared" si="45"/>
        <v>15000</v>
      </c>
      <c r="T207" s="120">
        <f t="shared" si="46"/>
        <v>0</v>
      </c>
      <c r="U207" s="120">
        <f t="shared" si="47"/>
        <v>180000</v>
      </c>
      <c r="V207" s="120">
        <f t="shared" si="48"/>
        <v>180000</v>
      </c>
      <c r="W207" s="120">
        <f t="shared" si="49"/>
        <v>0</v>
      </c>
    </row>
    <row r="208" spans="1:23" x14ac:dyDescent="0.25">
      <c r="A208" s="49" t="s">
        <v>40</v>
      </c>
      <c r="B208" s="50" t="s">
        <v>470</v>
      </c>
      <c r="C208" s="37" t="s">
        <v>482</v>
      </c>
      <c r="D208" s="37">
        <v>9</v>
      </c>
      <c r="E208" s="50" t="s">
        <v>509</v>
      </c>
      <c r="F208" s="38">
        <v>1716526.75</v>
      </c>
      <c r="G208" s="38">
        <v>3437</v>
      </c>
      <c r="H208" s="38">
        <f>SUMIF(Sep!A:A,'Sheet 1'!A208,Sep!N:N)</f>
        <v>3441</v>
      </c>
      <c r="I208" s="120">
        <f t="shared" si="39"/>
        <v>13764</v>
      </c>
      <c r="J208" s="120">
        <f t="shared" si="40"/>
        <v>0</v>
      </c>
      <c r="K208" s="38">
        <f>SUMIF(Sep!A:A,'Sheet 1'!A208,Sep!I:I)</f>
        <v>4</v>
      </c>
      <c r="L208" s="120">
        <f t="shared" si="41"/>
        <v>0</v>
      </c>
      <c r="M208" s="122">
        <f>+SUMIF(Sep!A:A,'Sheet 1'!A208,Sep!E:E)</f>
        <v>0</v>
      </c>
      <c r="N208" s="127">
        <f t="shared" si="42"/>
        <v>0</v>
      </c>
      <c r="O208" s="120">
        <f t="shared" si="43"/>
        <v>13764</v>
      </c>
      <c r="P208" s="120">
        <f t="shared" si="38"/>
        <v>25747.901249999999</v>
      </c>
      <c r="Q208" s="120">
        <f t="shared" si="44"/>
        <v>13764</v>
      </c>
      <c r="R208" s="53">
        <v>1</v>
      </c>
      <c r="S208" s="120">
        <f t="shared" si="45"/>
        <v>13764</v>
      </c>
      <c r="T208" s="120">
        <f t="shared" si="46"/>
        <v>0</v>
      </c>
      <c r="U208" s="120">
        <f t="shared" si="47"/>
        <v>165168</v>
      </c>
      <c r="V208" s="120">
        <f t="shared" si="48"/>
        <v>165168</v>
      </c>
      <c r="W208" s="120">
        <f t="shared" si="49"/>
        <v>0</v>
      </c>
    </row>
    <row r="209" spans="1:23" x14ac:dyDescent="0.25">
      <c r="A209" s="49" t="s">
        <v>41</v>
      </c>
      <c r="B209" s="50" t="s">
        <v>470</v>
      </c>
      <c r="C209" s="37" t="s">
        <v>482</v>
      </c>
      <c r="D209" s="37">
        <v>9</v>
      </c>
      <c r="E209" s="50" t="s">
        <v>509</v>
      </c>
      <c r="F209" s="38">
        <v>1407427.25</v>
      </c>
      <c r="G209" s="38">
        <v>2708</v>
      </c>
      <c r="H209" s="38">
        <f>SUMIF(Sep!A:A,'Sheet 1'!A209,Sep!N:N)</f>
        <v>2708</v>
      </c>
      <c r="I209" s="120">
        <f t="shared" si="39"/>
        <v>10832</v>
      </c>
      <c r="J209" s="120">
        <f t="shared" si="40"/>
        <v>0</v>
      </c>
      <c r="K209" s="38">
        <f>SUMIF(Sep!A:A,'Sheet 1'!A209,Sep!I:I)</f>
        <v>4</v>
      </c>
      <c r="L209" s="120">
        <f t="shared" si="41"/>
        <v>0</v>
      </c>
      <c r="M209" s="122">
        <f>+SUMIF(Sep!A:A,'Sheet 1'!A209,Sep!E:E)</f>
        <v>0</v>
      </c>
      <c r="N209" s="127">
        <f t="shared" si="42"/>
        <v>0</v>
      </c>
      <c r="O209" s="120">
        <f t="shared" si="43"/>
        <v>10832</v>
      </c>
      <c r="P209" s="120">
        <f t="shared" si="38"/>
        <v>21111.408749999999</v>
      </c>
      <c r="Q209" s="120">
        <f t="shared" si="44"/>
        <v>10832</v>
      </c>
      <c r="R209" s="53">
        <v>1</v>
      </c>
      <c r="S209" s="120">
        <f t="shared" si="45"/>
        <v>10832</v>
      </c>
      <c r="T209" s="120">
        <f t="shared" si="46"/>
        <v>0</v>
      </c>
      <c r="U209" s="120">
        <f t="shared" si="47"/>
        <v>129984</v>
      </c>
      <c r="V209" s="120">
        <f t="shared" si="48"/>
        <v>129984</v>
      </c>
      <c r="W209" s="120">
        <f t="shared" si="49"/>
        <v>0</v>
      </c>
    </row>
    <row r="210" spans="1:23" x14ac:dyDescent="0.25">
      <c r="A210" s="49" t="s">
        <v>42</v>
      </c>
      <c r="B210" s="50" t="s">
        <v>470</v>
      </c>
      <c r="C210" s="37" t="s">
        <v>482</v>
      </c>
      <c r="D210" s="37">
        <v>9</v>
      </c>
      <c r="E210" s="50" t="s">
        <v>509</v>
      </c>
      <c r="F210" s="38">
        <v>1619693.75</v>
      </c>
      <c r="G210" s="38">
        <v>3328</v>
      </c>
      <c r="H210" s="38">
        <f>SUMIF(Sep!A:A,'Sheet 1'!A210,Sep!N:N)</f>
        <v>3345</v>
      </c>
      <c r="I210" s="120">
        <f t="shared" si="39"/>
        <v>13380</v>
      </c>
      <c r="J210" s="120">
        <f t="shared" si="40"/>
        <v>0</v>
      </c>
      <c r="K210" s="38">
        <f>SUMIF(Sep!A:A,'Sheet 1'!A210,Sep!I:I)</f>
        <v>3</v>
      </c>
      <c r="L210" s="120">
        <f t="shared" si="41"/>
        <v>0</v>
      </c>
      <c r="M210" s="122">
        <f>+SUMIF(Sep!A:A,'Sheet 1'!A210,Sep!E:E)</f>
        <v>0</v>
      </c>
      <c r="N210" s="127">
        <f t="shared" si="42"/>
        <v>0</v>
      </c>
      <c r="O210" s="120">
        <f t="shared" si="43"/>
        <v>13380</v>
      </c>
      <c r="P210" s="120">
        <f t="shared" si="38"/>
        <v>24295.40625</v>
      </c>
      <c r="Q210" s="120">
        <f t="shared" si="44"/>
        <v>13380</v>
      </c>
      <c r="R210" s="53">
        <v>1</v>
      </c>
      <c r="S210" s="120">
        <f t="shared" si="45"/>
        <v>13380</v>
      </c>
      <c r="T210" s="120">
        <f t="shared" si="46"/>
        <v>0</v>
      </c>
      <c r="U210" s="120">
        <f t="shared" si="47"/>
        <v>160560</v>
      </c>
      <c r="V210" s="120">
        <f t="shared" si="48"/>
        <v>160560</v>
      </c>
      <c r="W210" s="120">
        <f t="shared" si="49"/>
        <v>0</v>
      </c>
    </row>
    <row r="211" spans="1:23" x14ac:dyDescent="0.25">
      <c r="A211" s="49" t="s">
        <v>43</v>
      </c>
      <c r="B211" s="50" t="s">
        <v>470</v>
      </c>
      <c r="C211" s="37" t="s">
        <v>482</v>
      </c>
      <c r="D211" s="37">
        <v>9</v>
      </c>
      <c r="E211" s="50" t="s">
        <v>509</v>
      </c>
      <c r="F211" s="38">
        <v>1810839.1666666667</v>
      </c>
      <c r="G211" s="38">
        <v>3695</v>
      </c>
      <c r="H211" s="38">
        <f>SUMIF(Sep!A:A,'Sheet 1'!A211,Sep!N:N)</f>
        <v>3693</v>
      </c>
      <c r="I211" s="120">
        <f t="shared" si="39"/>
        <v>14772</v>
      </c>
      <c r="J211" s="120">
        <f t="shared" si="40"/>
        <v>0</v>
      </c>
      <c r="K211" s="38">
        <f>SUMIF(Sep!A:A,'Sheet 1'!A211,Sep!I:I)</f>
        <v>3</v>
      </c>
      <c r="L211" s="120">
        <f t="shared" si="41"/>
        <v>0</v>
      </c>
      <c r="M211" s="122">
        <f>+SUMIF(Sep!A:A,'Sheet 1'!A211,Sep!E:E)</f>
        <v>0</v>
      </c>
      <c r="N211" s="127">
        <f t="shared" si="42"/>
        <v>0</v>
      </c>
      <c r="O211" s="120">
        <f t="shared" si="43"/>
        <v>14772</v>
      </c>
      <c r="P211" s="120">
        <f t="shared" si="38"/>
        <v>27162.587500000001</v>
      </c>
      <c r="Q211" s="120">
        <f t="shared" si="44"/>
        <v>14772</v>
      </c>
      <c r="R211" s="53">
        <v>1</v>
      </c>
      <c r="S211" s="120">
        <f t="shared" si="45"/>
        <v>14772</v>
      </c>
      <c r="T211" s="120">
        <f t="shared" si="46"/>
        <v>0</v>
      </c>
      <c r="U211" s="120">
        <f t="shared" si="47"/>
        <v>177264</v>
      </c>
      <c r="V211" s="120">
        <f t="shared" si="48"/>
        <v>177264</v>
      </c>
      <c r="W211" s="120">
        <f t="shared" si="49"/>
        <v>0</v>
      </c>
    </row>
    <row r="212" spans="1:23" x14ac:dyDescent="0.25">
      <c r="A212" s="49" t="s">
        <v>44</v>
      </c>
      <c r="B212" s="50" t="s">
        <v>470</v>
      </c>
      <c r="C212" s="37" t="s">
        <v>482</v>
      </c>
      <c r="D212" s="37">
        <v>9</v>
      </c>
      <c r="E212" s="50" t="s">
        <v>509</v>
      </c>
      <c r="F212" s="38">
        <v>1616721.5833333333</v>
      </c>
      <c r="G212" s="38">
        <v>3475</v>
      </c>
      <c r="H212" s="38">
        <f>SUMIF(Sep!A:A,'Sheet 1'!A212,Sep!N:N)</f>
        <v>3476</v>
      </c>
      <c r="I212" s="120">
        <f t="shared" si="39"/>
        <v>13904</v>
      </c>
      <c r="J212" s="120">
        <f t="shared" si="40"/>
        <v>0</v>
      </c>
      <c r="K212" s="38">
        <f>SUMIF(Sep!A:A,'Sheet 1'!A212,Sep!I:I)</f>
        <v>3</v>
      </c>
      <c r="L212" s="120">
        <f t="shared" si="41"/>
        <v>0</v>
      </c>
      <c r="M212" s="122">
        <f>+SUMIF(Sep!A:A,'Sheet 1'!A212,Sep!E:E)</f>
        <v>0</v>
      </c>
      <c r="N212" s="127">
        <f t="shared" si="42"/>
        <v>0</v>
      </c>
      <c r="O212" s="120">
        <f t="shared" si="43"/>
        <v>13904</v>
      </c>
      <c r="P212" s="120">
        <f t="shared" si="38"/>
        <v>24250.82375</v>
      </c>
      <c r="Q212" s="120">
        <f t="shared" si="44"/>
        <v>13904</v>
      </c>
      <c r="R212" s="53">
        <v>1</v>
      </c>
      <c r="S212" s="120">
        <f t="shared" si="45"/>
        <v>13904</v>
      </c>
      <c r="T212" s="120">
        <f t="shared" si="46"/>
        <v>0</v>
      </c>
      <c r="U212" s="120">
        <f t="shared" si="47"/>
        <v>166848</v>
      </c>
      <c r="V212" s="120">
        <f t="shared" si="48"/>
        <v>166848</v>
      </c>
      <c r="W212" s="120">
        <f t="shared" si="49"/>
        <v>0</v>
      </c>
    </row>
    <row r="213" spans="1:23" x14ac:dyDescent="0.25">
      <c r="A213" s="49" t="s">
        <v>45</v>
      </c>
      <c r="B213" s="50" t="s">
        <v>470</v>
      </c>
      <c r="C213" s="37" t="s">
        <v>482</v>
      </c>
      <c r="D213" s="37">
        <v>9</v>
      </c>
      <c r="E213" s="50" t="s">
        <v>509</v>
      </c>
      <c r="F213" s="38">
        <v>1689295.9166666667</v>
      </c>
      <c r="G213" s="38">
        <v>1846</v>
      </c>
      <c r="H213" s="38">
        <f>SUMIF(Sep!A:A,'Sheet 1'!A213,Sep!N:N)</f>
        <v>1843</v>
      </c>
      <c r="I213" s="120">
        <f t="shared" si="39"/>
        <v>7372</v>
      </c>
      <c r="J213" s="120">
        <f t="shared" si="40"/>
        <v>0</v>
      </c>
      <c r="K213" s="38">
        <f>SUMIF(Sep!A:A,'Sheet 1'!A213,Sep!I:I)</f>
        <v>4</v>
      </c>
      <c r="L213" s="120">
        <f t="shared" si="41"/>
        <v>0</v>
      </c>
      <c r="M213" s="122">
        <f>+SUMIF(Sep!A:A,'Sheet 1'!A213,Sep!E:E)</f>
        <v>0</v>
      </c>
      <c r="N213" s="127">
        <f t="shared" si="42"/>
        <v>0</v>
      </c>
      <c r="O213" s="120">
        <f t="shared" si="43"/>
        <v>7372</v>
      </c>
      <c r="P213" s="120">
        <f t="shared" si="38"/>
        <v>25339.438750000001</v>
      </c>
      <c r="Q213" s="120">
        <f t="shared" si="44"/>
        <v>7372</v>
      </c>
      <c r="R213" s="53">
        <v>1</v>
      </c>
      <c r="S213" s="120">
        <f t="shared" si="45"/>
        <v>7372</v>
      </c>
      <c r="T213" s="120">
        <f t="shared" si="46"/>
        <v>0</v>
      </c>
      <c r="U213" s="120">
        <f t="shared" si="47"/>
        <v>88464</v>
      </c>
      <c r="V213" s="120">
        <f t="shared" si="48"/>
        <v>88464</v>
      </c>
      <c r="W213" s="120">
        <f t="shared" si="49"/>
        <v>0</v>
      </c>
    </row>
    <row r="214" spans="1:23" x14ac:dyDescent="0.25">
      <c r="A214" s="49" t="s">
        <v>46</v>
      </c>
      <c r="B214" s="50" t="s">
        <v>470</v>
      </c>
      <c r="C214" s="37" t="s">
        <v>482</v>
      </c>
      <c r="D214" s="37">
        <v>9</v>
      </c>
      <c r="E214" s="50" t="s">
        <v>509</v>
      </c>
      <c r="F214" s="38">
        <v>1155609.5</v>
      </c>
      <c r="G214" s="38">
        <v>2522</v>
      </c>
      <c r="H214" s="38">
        <f>SUMIF(Sep!A:A,'Sheet 1'!A214,Sep!N:N)</f>
        <v>2522</v>
      </c>
      <c r="I214" s="120">
        <f t="shared" si="39"/>
        <v>10088</v>
      </c>
      <c r="J214" s="120">
        <f t="shared" si="40"/>
        <v>0</v>
      </c>
      <c r="K214" s="38">
        <f>SUMIF(Sep!A:A,'Sheet 1'!A214,Sep!I:I)</f>
        <v>3</v>
      </c>
      <c r="L214" s="120">
        <f t="shared" si="41"/>
        <v>0</v>
      </c>
      <c r="M214" s="122">
        <f>+SUMIF(Sep!A:A,'Sheet 1'!A214,Sep!E:E)</f>
        <v>0</v>
      </c>
      <c r="N214" s="127">
        <f t="shared" si="42"/>
        <v>0</v>
      </c>
      <c r="O214" s="120">
        <f t="shared" si="43"/>
        <v>10088</v>
      </c>
      <c r="P214" s="120">
        <f t="shared" si="38"/>
        <v>17334.142499999998</v>
      </c>
      <c r="Q214" s="120">
        <f t="shared" si="44"/>
        <v>10088</v>
      </c>
      <c r="R214" s="53">
        <v>1</v>
      </c>
      <c r="S214" s="120">
        <f t="shared" si="45"/>
        <v>10088</v>
      </c>
      <c r="T214" s="120">
        <f t="shared" si="46"/>
        <v>0</v>
      </c>
      <c r="U214" s="120">
        <f t="shared" si="47"/>
        <v>121056</v>
      </c>
      <c r="V214" s="120">
        <f t="shared" si="48"/>
        <v>121056</v>
      </c>
      <c r="W214" s="120">
        <f t="shared" si="49"/>
        <v>0</v>
      </c>
    </row>
    <row r="215" spans="1:23" x14ac:dyDescent="0.25">
      <c r="A215" s="49" t="s">
        <v>47</v>
      </c>
      <c r="B215" s="50" t="s">
        <v>470</v>
      </c>
      <c r="C215" s="37" t="s">
        <v>482</v>
      </c>
      <c r="D215" s="37">
        <v>9</v>
      </c>
      <c r="E215" s="50" t="s">
        <v>509</v>
      </c>
      <c r="F215" s="38">
        <v>1073362.75</v>
      </c>
      <c r="G215" s="38">
        <v>2473</v>
      </c>
      <c r="H215" s="38">
        <f>SUMIF(Sep!A:A,'Sheet 1'!A215,Sep!N:N)</f>
        <v>2473</v>
      </c>
      <c r="I215" s="120">
        <f t="shared" si="39"/>
        <v>9892</v>
      </c>
      <c r="J215" s="120">
        <f t="shared" si="40"/>
        <v>0</v>
      </c>
      <c r="K215" s="38">
        <f>SUMIF(Sep!A:A,'Sheet 1'!A215,Sep!I:I)</f>
        <v>3</v>
      </c>
      <c r="L215" s="120">
        <f t="shared" si="41"/>
        <v>0</v>
      </c>
      <c r="M215" s="122">
        <f>+SUMIF(Sep!A:A,'Sheet 1'!A215,Sep!E:E)</f>
        <v>0</v>
      </c>
      <c r="N215" s="127">
        <f t="shared" si="42"/>
        <v>0</v>
      </c>
      <c r="O215" s="120">
        <f t="shared" si="43"/>
        <v>9892</v>
      </c>
      <c r="P215" s="120">
        <f t="shared" si="38"/>
        <v>16100.44125</v>
      </c>
      <c r="Q215" s="120">
        <f t="shared" si="44"/>
        <v>9892</v>
      </c>
      <c r="R215" s="53">
        <v>1</v>
      </c>
      <c r="S215" s="120">
        <f t="shared" si="45"/>
        <v>9892</v>
      </c>
      <c r="T215" s="120">
        <f t="shared" si="46"/>
        <v>0</v>
      </c>
      <c r="U215" s="120">
        <f t="shared" si="47"/>
        <v>118704</v>
      </c>
      <c r="V215" s="120">
        <f t="shared" si="48"/>
        <v>118704</v>
      </c>
      <c r="W215" s="120">
        <f t="shared" si="49"/>
        <v>0</v>
      </c>
    </row>
    <row r="216" spans="1:23" x14ac:dyDescent="0.25">
      <c r="A216" s="49" t="s">
        <v>48</v>
      </c>
      <c r="B216" s="50" t="s">
        <v>470</v>
      </c>
      <c r="C216" s="37" t="s">
        <v>482</v>
      </c>
      <c r="D216" s="37">
        <v>9</v>
      </c>
      <c r="E216" s="50" t="s">
        <v>509</v>
      </c>
      <c r="F216" s="38">
        <v>1264252.8333333333</v>
      </c>
      <c r="G216" s="38">
        <v>1695</v>
      </c>
      <c r="H216" s="38">
        <f>SUMIF(Sep!A:A,'Sheet 1'!A216,Sep!N:N)</f>
        <v>1697</v>
      </c>
      <c r="I216" s="120">
        <f t="shared" si="39"/>
        <v>6788</v>
      </c>
      <c r="J216" s="120">
        <f t="shared" si="40"/>
        <v>0</v>
      </c>
      <c r="K216" s="38">
        <f>SUMIF(Sep!A:A,'Sheet 1'!A216,Sep!I:I)</f>
        <v>5</v>
      </c>
      <c r="L216" s="120">
        <f t="shared" si="41"/>
        <v>0</v>
      </c>
      <c r="M216" s="122">
        <f>+SUMIF(Sep!A:A,'Sheet 1'!A216,Sep!E:E)</f>
        <v>0</v>
      </c>
      <c r="N216" s="127">
        <f t="shared" si="42"/>
        <v>0</v>
      </c>
      <c r="O216" s="120">
        <f t="shared" si="43"/>
        <v>6788</v>
      </c>
      <c r="P216" s="120">
        <f t="shared" si="38"/>
        <v>18963.7925</v>
      </c>
      <c r="Q216" s="120">
        <f t="shared" si="44"/>
        <v>6788</v>
      </c>
      <c r="R216" s="53">
        <v>1</v>
      </c>
      <c r="S216" s="120">
        <f t="shared" si="45"/>
        <v>6788</v>
      </c>
      <c r="T216" s="120">
        <f t="shared" si="46"/>
        <v>0</v>
      </c>
      <c r="U216" s="120">
        <f t="shared" si="47"/>
        <v>81456</v>
      </c>
      <c r="V216" s="120">
        <f t="shared" si="48"/>
        <v>81456</v>
      </c>
      <c r="W216" s="120">
        <f t="shared" si="49"/>
        <v>0</v>
      </c>
    </row>
    <row r="217" spans="1:23" x14ac:dyDescent="0.25">
      <c r="A217" s="49" t="s">
        <v>49</v>
      </c>
      <c r="B217" s="50" t="s">
        <v>470</v>
      </c>
      <c r="C217" s="37" t="s">
        <v>482</v>
      </c>
      <c r="D217" s="37">
        <v>9</v>
      </c>
      <c r="E217" s="50" t="s">
        <v>509</v>
      </c>
      <c r="F217" s="38">
        <v>858300.5</v>
      </c>
      <c r="G217" s="38">
        <v>2259</v>
      </c>
      <c r="H217" s="38">
        <f>SUMIF(Sep!A:A,'Sheet 1'!A217,Sep!N:N)</f>
        <v>2256</v>
      </c>
      <c r="I217" s="120">
        <f t="shared" si="39"/>
        <v>9024</v>
      </c>
      <c r="J217" s="120">
        <f t="shared" si="40"/>
        <v>0</v>
      </c>
      <c r="K217" s="38">
        <f>SUMIF(Sep!A:A,'Sheet 1'!A217,Sep!I:I)</f>
        <v>4</v>
      </c>
      <c r="L217" s="120">
        <f t="shared" si="41"/>
        <v>0</v>
      </c>
      <c r="M217" s="122">
        <f>+SUMIF(Sep!A:A,'Sheet 1'!A217,Sep!E:E)</f>
        <v>0</v>
      </c>
      <c r="N217" s="127">
        <f t="shared" si="42"/>
        <v>0</v>
      </c>
      <c r="O217" s="120">
        <f t="shared" si="43"/>
        <v>9024</v>
      </c>
      <c r="P217" s="120">
        <f t="shared" si="38"/>
        <v>12874.5075</v>
      </c>
      <c r="Q217" s="120">
        <f t="shared" si="44"/>
        <v>9024</v>
      </c>
      <c r="R217" s="53">
        <v>1</v>
      </c>
      <c r="S217" s="120">
        <f t="shared" si="45"/>
        <v>9024</v>
      </c>
      <c r="T217" s="120">
        <f t="shared" si="46"/>
        <v>0</v>
      </c>
      <c r="U217" s="120">
        <f t="shared" si="47"/>
        <v>108288</v>
      </c>
      <c r="V217" s="120">
        <f t="shared" si="48"/>
        <v>108288</v>
      </c>
      <c r="W217" s="120">
        <f t="shared" si="49"/>
        <v>0</v>
      </c>
    </row>
    <row r="218" spans="1:23" x14ac:dyDescent="0.25">
      <c r="A218" s="49" t="s">
        <v>50</v>
      </c>
      <c r="B218" s="50" t="s">
        <v>470</v>
      </c>
      <c r="C218" s="37" t="s">
        <v>482</v>
      </c>
      <c r="D218" s="37">
        <v>9</v>
      </c>
      <c r="E218" s="50" t="s">
        <v>509</v>
      </c>
      <c r="F218" s="38">
        <v>970697.75</v>
      </c>
      <c r="G218" s="38">
        <v>2170</v>
      </c>
      <c r="H218" s="38">
        <f>SUMIF(Sep!A:A,'Sheet 1'!A218,Sep!N:N)</f>
        <v>2169</v>
      </c>
      <c r="I218" s="120">
        <f t="shared" si="39"/>
        <v>8676</v>
      </c>
      <c r="J218" s="120">
        <f t="shared" si="40"/>
        <v>0</v>
      </c>
      <c r="K218" s="38">
        <f>SUMIF(Sep!A:A,'Sheet 1'!A218,Sep!I:I)</f>
        <v>3</v>
      </c>
      <c r="L218" s="120">
        <f t="shared" si="41"/>
        <v>0</v>
      </c>
      <c r="M218" s="122">
        <f>+SUMIF(Sep!A:A,'Sheet 1'!A218,Sep!E:E)</f>
        <v>0</v>
      </c>
      <c r="N218" s="127">
        <f t="shared" si="42"/>
        <v>0</v>
      </c>
      <c r="O218" s="120">
        <f t="shared" si="43"/>
        <v>8676</v>
      </c>
      <c r="P218" s="120">
        <f t="shared" si="38"/>
        <v>14560.466249999999</v>
      </c>
      <c r="Q218" s="120">
        <f t="shared" si="44"/>
        <v>8676</v>
      </c>
      <c r="R218" s="53">
        <v>1</v>
      </c>
      <c r="S218" s="120">
        <f t="shared" si="45"/>
        <v>8676</v>
      </c>
      <c r="T218" s="120">
        <f t="shared" si="46"/>
        <v>0</v>
      </c>
      <c r="U218" s="120">
        <f t="shared" si="47"/>
        <v>104112</v>
      </c>
      <c r="V218" s="120">
        <f t="shared" si="48"/>
        <v>104112</v>
      </c>
      <c r="W218" s="120">
        <f t="shared" si="49"/>
        <v>0</v>
      </c>
    </row>
    <row r="219" spans="1:23" x14ac:dyDescent="0.25">
      <c r="A219" s="49" t="s">
        <v>51</v>
      </c>
      <c r="B219" s="50" t="s">
        <v>470</v>
      </c>
      <c r="C219" s="37" t="s">
        <v>482</v>
      </c>
      <c r="D219" s="37">
        <v>9</v>
      </c>
      <c r="E219" s="50" t="s">
        <v>509</v>
      </c>
      <c r="F219" s="38">
        <v>628086.58333333337</v>
      </c>
      <c r="G219" s="38">
        <v>1450</v>
      </c>
      <c r="H219" s="38">
        <f>SUMIF(Sep!A:A,'Sheet 1'!A219,Sep!N:N)</f>
        <v>1451</v>
      </c>
      <c r="I219" s="120">
        <f t="shared" si="39"/>
        <v>5804</v>
      </c>
      <c r="J219" s="120">
        <f t="shared" si="40"/>
        <v>0</v>
      </c>
      <c r="K219" s="38">
        <f>SUMIF(Sep!A:A,'Sheet 1'!A219,Sep!I:I)</f>
        <v>3</v>
      </c>
      <c r="L219" s="120">
        <f t="shared" si="41"/>
        <v>0</v>
      </c>
      <c r="M219" s="122">
        <f>+SUMIF(Sep!A:A,'Sheet 1'!A219,Sep!E:E)</f>
        <v>0</v>
      </c>
      <c r="N219" s="127">
        <f t="shared" si="42"/>
        <v>0</v>
      </c>
      <c r="O219" s="120">
        <f t="shared" si="43"/>
        <v>5804</v>
      </c>
      <c r="P219" s="120">
        <f t="shared" si="38"/>
        <v>9421.2987499999999</v>
      </c>
      <c r="Q219" s="120">
        <f t="shared" si="44"/>
        <v>5804</v>
      </c>
      <c r="R219" s="53">
        <v>1</v>
      </c>
      <c r="S219" s="120">
        <f t="shared" si="45"/>
        <v>5804</v>
      </c>
      <c r="T219" s="120">
        <f t="shared" si="46"/>
        <v>0</v>
      </c>
      <c r="U219" s="120">
        <f t="shared" si="47"/>
        <v>69648</v>
      </c>
      <c r="V219" s="120">
        <f t="shared" si="48"/>
        <v>69648</v>
      </c>
      <c r="W219" s="120">
        <f t="shared" si="49"/>
        <v>0</v>
      </c>
    </row>
    <row r="220" spans="1:23" x14ac:dyDescent="0.25">
      <c r="A220" s="49" t="s">
        <v>52</v>
      </c>
      <c r="B220" s="50" t="s">
        <v>470</v>
      </c>
      <c r="C220" s="37" t="s">
        <v>482</v>
      </c>
      <c r="D220" s="37">
        <v>9</v>
      </c>
      <c r="E220" s="50" t="s">
        <v>509</v>
      </c>
      <c r="F220" s="38">
        <v>938936.58333333337</v>
      </c>
      <c r="G220" s="38">
        <v>1717</v>
      </c>
      <c r="H220" s="38">
        <f>SUMIF(Sep!A:A,'Sheet 1'!A220,Sep!N:N)</f>
        <v>1718</v>
      </c>
      <c r="I220" s="120">
        <f t="shared" si="39"/>
        <v>6872</v>
      </c>
      <c r="J220" s="120">
        <f t="shared" si="40"/>
        <v>0</v>
      </c>
      <c r="K220" s="38">
        <f>SUMIF(Sep!A:A,'Sheet 1'!A220,Sep!I:I)</f>
        <v>3</v>
      </c>
      <c r="L220" s="120">
        <f t="shared" si="41"/>
        <v>0</v>
      </c>
      <c r="M220" s="122">
        <f>+SUMIF(Sep!A:A,'Sheet 1'!A220,Sep!E:E)</f>
        <v>0</v>
      </c>
      <c r="N220" s="127">
        <f t="shared" si="42"/>
        <v>0</v>
      </c>
      <c r="O220" s="120">
        <f t="shared" si="43"/>
        <v>6872</v>
      </c>
      <c r="P220" s="120">
        <f t="shared" si="38"/>
        <v>14084.04875</v>
      </c>
      <c r="Q220" s="120">
        <f t="shared" si="44"/>
        <v>6872</v>
      </c>
      <c r="R220" s="53">
        <v>1</v>
      </c>
      <c r="S220" s="120">
        <f t="shared" si="45"/>
        <v>6872</v>
      </c>
      <c r="T220" s="120">
        <f t="shared" si="46"/>
        <v>0</v>
      </c>
      <c r="U220" s="120">
        <f t="shared" si="47"/>
        <v>82464</v>
      </c>
      <c r="V220" s="120">
        <f t="shared" si="48"/>
        <v>82464</v>
      </c>
      <c r="W220" s="120">
        <f t="shared" si="49"/>
        <v>0</v>
      </c>
    </row>
    <row r="221" spans="1:23" x14ac:dyDescent="0.25">
      <c r="A221" s="49" t="s">
        <v>53</v>
      </c>
      <c r="B221" s="50" t="s">
        <v>470</v>
      </c>
      <c r="C221" s="37" t="s">
        <v>482</v>
      </c>
      <c r="D221" s="37">
        <v>9</v>
      </c>
      <c r="E221" s="50" t="s">
        <v>509</v>
      </c>
      <c r="F221" s="38">
        <v>1450594.3333333333</v>
      </c>
      <c r="G221" s="38">
        <v>2467</v>
      </c>
      <c r="H221" s="38">
        <f>SUMIF(Sep!A:A,'Sheet 1'!A221,Sep!N:N)</f>
        <v>2481</v>
      </c>
      <c r="I221" s="120">
        <f t="shared" si="39"/>
        <v>9924</v>
      </c>
      <c r="J221" s="120">
        <f t="shared" si="40"/>
        <v>0</v>
      </c>
      <c r="K221" s="38">
        <f>SUMIF(Sep!A:A,'Sheet 1'!A221,Sep!I:I)</f>
        <v>3</v>
      </c>
      <c r="L221" s="120">
        <f t="shared" si="41"/>
        <v>0</v>
      </c>
      <c r="M221" s="122">
        <f>+SUMIF(Sep!A:A,'Sheet 1'!A221,Sep!E:E)</f>
        <v>0</v>
      </c>
      <c r="N221" s="127">
        <f t="shared" si="42"/>
        <v>0</v>
      </c>
      <c r="O221" s="120">
        <f t="shared" si="43"/>
        <v>9924</v>
      </c>
      <c r="P221" s="120">
        <f t="shared" si="38"/>
        <v>21758.914999999997</v>
      </c>
      <c r="Q221" s="120">
        <f t="shared" si="44"/>
        <v>9924</v>
      </c>
      <c r="R221" s="53">
        <v>1</v>
      </c>
      <c r="S221" s="120">
        <f t="shared" si="45"/>
        <v>9924</v>
      </c>
      <c r="T221" s="120">
        <f t="shared" si="46"/>
        <v>0</v>
      </c>
      <c r="U221" s="120">
        <f t="shared" si="47"/>
        <v>119088</v>
      </c>
      <c r="V221" s="120">
        <f t="shared" si="48"/>
        <v>119088</v>
      </c>
      <c r="W221" s="120">
        <f t="shared" si="49"/>
        <v>0</v>
      </c>
    </row>
    <row r="222" spans="1:23" x14ac:dyDescent="0.25">
      <c r="A222" s="49" t="s">
        <v>54</v>
      </c>
      <c r="B222" s="50" t="s">
        <v>470</v>
      </c>
      <c r="C222" s="37" t="s">
        <v>482</v>
      </c>
      <c r="D222" s="37">
        <v>9</v>
      </c>
      <c r="E222" s="50" t="s">
        <v>509</v>
      </c>
      <c r="F222" s="38">
        <v>1672381</v>
      </c>
      <c r="G222" s="38">
        <v>3277</v>
      </c>
      <c r="H222" s="38">
        <f>SUMIF(Sep!A:A,'Sheet 1'!A222,Sep!N:N)</f>
        <v>3280</v>
      </c>
      <c r="I222" s="120">
        <f t="shared" si="39"/>
        <v>13120</v>
      </c>
      <c r="J222" s="120">
        <f t="shared" si="40"/>
        <v>0</v>
      </c>
      <c r="K222" s="38">
        <f>SUMIF(Sep!A:A,'Sheet 1'!A222,Sep!I:I)</f>
        <v>4</v>
      </c>
      <c r="L222" s="120">
        <f t="shared" si="41"/>
        <v>0</v>
      </c>
      <c r="M222" s="122">
        <f>+SUMIF(Sep!A:A,'Sheet 1'!A222,Sep!E:E)</f>
        <v>0</v>
      </c>
      <c r="N222" s="127">
        <f t="shared" si="42"/>
        <v>0</v>
      </c>
      <c r="O222" s="120">
        <f t="shared" si="43"/>
        <v>13120</v>
      </c>
      <c r="P222" s="120">
        <f t="shared" si="38"/>
        <v>25085.715</v>
      </c>
      <c r="Q222" s="120">
        <f t="shared" si="44"/>
        <v>13120</v>
      </c>
      <c r="R222" s="53">
        <v>1</v>
      </c>
      <c r="S222" s="120">
        <f t="shared" si="45"/>
        <v>13120</v>
      </c>
      <c r="T222" s="120">
        <f t="shared" si="46"/>
        <v>0</v>
      </c>
      <c r="U222" s="120">
        <f t="shared" si="47"/>
        <v>157440</v>
      </c>
      <c r="V222" s="120">
        <f t="shared" si="48"/>
        <v>157440</v>
      </c>
      <c r="W222" s="120">
        <f t="shared" si="49"/>
        <v>0</v>
      </c>
    </row>
    <row r="223" spans="1:23" x14ac:dyDescent="0.25">
      <c r="A223" s="49" t="s">
        <v>57</v>
      </c>
      <c r="B223" s="50" t="s">
        <v>470</v>
      </c>
      <c r="C223" s="37" t="s">
        <v>482</v>
      </c>
      <c r="D223" s="37">
        <v>9</v>
      </c>
      <c r="E223" s="50" t="s">
        <v>509</v>
      </c>
      <c r="F223" s="38">
        <v>2642765.6666666665</v>
      </c>
      <c r="G223" s="38">
        <v>4617</v>
      </c>
      <c r="H223" s="38">
        <f>SUMIF(Sep!A:A,'Sheet 1'!A223,Sep!N:N)</f>
        <v>4620</v>
      </c>
      <c r="I223" s="120">
        <f t="shared" si="39"/>
        <v>15000</v>
      </c>
      <c r="J223" s="120">
        <f t="shared" si="40"/>
        <v>0</v>
      </c>
      <c r="K223" s="38">
        <f>SUMIF(Sep!A:A,'Sheet 1'!A223,Sep!I:I)</f>
        <v>3</v>
      </c>
      <c r="L223" s="120">
        <f t="shared" si="41"/>
        <v>0</v>
      </c>
      <c r="M223" s="122">
        <f>+SUMIF(Sep!A:A,'Sheet 1'!A223,Sep!E:E)</f>
        <v>0</v>
      </c>
      <c r="N223" s="127">
        <f t="shared" si="42"/>
        <v>0</v>
      </c>
      <c r="O223" s="120">
        <f t="shared" si="43"/>
        <v>15000</v>
      </c>
      <c r="P223" s="120">
        <f t="shared" si="38"/>
        <v>39641.484999999993</v>
      </c>
      <c r="Q223" s="120">
        <f t="shared" si="44"/>
        <v>15000</v>
      </c>
      <c r="R223" s="53">
        <v>1</v>
      </c>
      <c r="S223" s="120">
        <f t="shared" si="45"/>
        <v>15000</v>
      </c>
      <c r="T223" s="120">
        <f t="shared" si="46"/>
        <v>0</v>
      </c>
      <c r="U223" s="120">
        <f t="shared" si="47"/>
        <v>180000</v>
      </c>
      <c r="V223" s="120">
        <f t="shared" si="48"/>
        <v>180000</v>
      </c>
      <c r="W223" s="120">
        <f t="shared" si="49"/>
        <v>0</v>
      </c>
    </row>
    <row r="224" spans="1:23" x14ac:dyDescent="0.25">
      <c r="A224" s="49" t="s">
        <v>58</v>
      </c>
      <c r="B224" s="50" t="s">
        <v>470</v>
      </c>
      <c r="C224" s="37" t="s">
        <v>482</v>
      </c>
      <c r="D224" s="37">
        <v>9</v>
      </c>
      <c r="E224" s="50" t="s">
        <v>509</v>
      </c>
      <c r="F224" s="38">
        <v>3331171.5</v>
      </c>
      <c r="G224" s="38">
        <v>7457</v>
      </c>
      <c r="H224" s="38">
        <f>SUMIF(Sep!A:A,'Sheet 1'!A224,Sep!N:N)</f>
        <v>7465</v>
      </c>
      <c r="I224" s="120">
        <f t="shared" si="39"/>
        <v>15000</v>
      </c>
      <c r="J224" s="120">
        <f t="shared" si="40"/>
        <v>0</v>
      </c>
      <c r="K224" s="38">
        <f>SUMIF(Sep!A:A,'Sheet 1'!A224,Sep!I:I)</f>
        <v>3</v>
      </c>
      <c r="L224" s="120">
        <f t="shared" si="41"/>
        <v>0</v>
      </c>
      <c r="M224" s="122">
        <f>+SUMIF(Sep!A:A,'Sheet 1'!A224,Sep!E:E)</f>
        <v>0</v>
      </c>
      <c r="N224" s="127">
        <f t="shared" si="42"/>
        <v>0</v>
      </c>
      <c r="O224" s="120">
        <f t="shared" si="43"/>
        <v>15000</v>
      </c>
      <c r="P224" s="120">
        <f t="shared" si="38"/>
        <v>49967.572499999995</v>
      </c>
      <c r="Q224" s="120">
        <f t="shared" si="44"/>
        <v>15000</v>
      </c>
      <c r="R224" s="53">
        <v>1</v>
      </c>
      <c r="S224" s="120">
        <f t="shared" si="45"/>
        <v>15000</v>
      </c>
      <c r="T224" s="120">
        <f t="shared" si="46"/>
        <v>0</v>
      </c>
      <c r="U224" s="120">
        <f t="shared" si="47"/>
        <v>180000</v>
      </c>
      <c r="V224" s="120">
        <f t="shared" si="48"/>
        <v>180000</v>
      </c>
      <c r="W224" s="120">
        <f t="shared" si="49"/>
        <v>0</v>
      </c>
    </row>
    <row r="225" spans="1:23" x14ac:dyDescent="0.25">
      <c r="A225" s="49" t="s">
        <v>59</v>
      </c>
      <c r="B225" s="50" t="s">
        <v>470</v>
      </c>
      <c r="C225" s="37" t="s">
        <v>482</v>
      </c>
      <c r="D225" s="37">
        <v>9</v>
      </c>
      <c r="E225" s="50" t="s">
        <v>509</v>
      </c>
      <c r="F225" s="40">
        <v>783919.25</v>
      </c>
      <c r="G225" s="40">
        <v>1803</v>
      </c>
      <c r="H225" s="38">
        <f>SUMIF(Sep!A:A,'Sheet 1'!A225,Sep!N:N)</f>
        <v>1805</v>
      </c>
      <c r="I225" s="120">
        <f t="shared" si="39"/>
        <v>7220</v>
      </c>
      <c r="J225" s="120">
        <f t="shared" si="40"/>
        <v>0</v>
      </c>
      <c r="K225" s="38">
        <f>SUMIF(Sep!A:A,'Sheet 1'!A225,Sep!I:I)</f>
        <v>3</v>
      </c>
      <c r="L225" s="120">
        <f t="shared" si="41"/>
        <v>0</v>
      </c>
      <c r="M225" s="122">
        <f>+SUMIF(Sep!A:A,'Sheet 1'!A225,Sep!E:E)</f>
        <v>0</v>
      </c>
      <c r="N225" s="127">
        <f t="shared" si="42"/>
        <v>0</v>
      </c>
      <c r="O225" s="120">
        <f t="shared" si="43"/>
        <v>7220</v>
      </c>
      <c r="P225" s="120">
        <f t="shared" si="38"/>
        <v>11758.78875</v>
      </c>
      <c r="Q225" s="120">
        <f t="shared" si="44"/>
        <v>7220</v>
      </c>
      <c r="R225" s="53">
        <v>1</v>
      </c>
      <c r="S225" s="120">
        <f t="shared" si="45"/>
        <v>7220</v>
      </c>
      <c r="T225" s="120">
        <f t="shared" si="46"/>
        <v>0</v>
      </c>
      <c r="U225" s="120">
        <f t="shared" si="47"/>
        <v>86640</v>
      </c>
      <c r="V225" s="120">
        <f t="shared" si="48"/>
        <v>86640</v>
      </c>
      <c r="W225" s="120">
        <f t="shared" si="49"/>
        <v>0</v>
      </c>
    </row>
    <row r="226" spans="1:23" x14ac:dyDescent="0.25">
      <c r="A226" s="49" t="s">
        <v>60</v>
      </c>
      <c r="B226" s="50" t="s">
        <v>470</v>
      </c>
      <c r="C226" s="37" t="s">
        <v>482</v>
      </c>
      <c r="D226" s="37">
        <v>9</v>
      </c>
      <c r="E226" s="50" t="s">
        <v>509</v>
      </c>
      <c r="F226" s="38">
        <v>1059617.5833333333</v>
      </c>
      <c r="G226" s="38">
        <v>1969</v>
      </c>
      <c r="H226" s="38">
        <f>SUMIF(Sep!A:A,'Sheet 1'!A226,Sep!N:N)</f>
        <v>1969</v>
      </c>
      <c r="I226" s="120">
        <f t="shared" si="39"/>
        <v>7876</v>
      </c>
      <c r="J226" s="120">
        <f t="shared" si="40"/>
        <v>0</v>
      </c>
      <c r="K226" s="38">
        <f>SUMIF(Sep!A:A,'Sheet 1'!A226,Sep!I:I)</f>
        <v>4</v>
      </c>
      <c r="L226" s="120">
        <f t="shared" si="41"/>
        <v>0</v>
      </c>
      <c r="M226" s="122">
        <f>+SUMIF(Sep!A:A,'Sheet 1'!A226,Sep!E:E)</f>
        <v>0</v>
      </c>
      <c r="N226" s="127">
        <f t="shared" si="42"/>
        <v>0</v>
      </c>
      <c r="O226" s="120">
        <f t="shared" si="43"/>
        <v>7876</v>
      </c>
      <c r="P226" s="120">
        <f t="shared" si="38"/>
        <v>15894.263749999998</v>
      </c>
      <c r="Q226" s="120">
        <f t="shared" si="44"/>
        <v>7876</v>
      </c>
      <c r="R226" s="53">
        <v>1</v>
      </c>
      <c r="S226" s="120">
        <f t="shared" si="45"/>
        <v>7876</v>
      </c>
      <c r="T226" s="120">
        <f t="shared" si="46"/>
        <v>0</v>
      </c>
      <c r="U226" s="120">
        <f t="shared" si="47"/>
        <v>94512</v>
      </c>
      <c r="V226" s="120">
        <f t="shared" si="48"/>
        <v>94512</v>
      </c>
      <c r="W226" s="120">
        <f t="shared" si="49"/>
        <v>0</v>
      </c>
    </row>
    <row r="227" spans="1:23" x14ac:dyDescent="0.25">
      <c r="A227" s="49" t="s">
        <v>61</v>
      </c>
      <c r="B227" s="50" t="s">
        <v>470</v>
      </c>
      <c r="C227" s="37" t="s">
        <v>482</v>
      </c>
      <c r="D227" s="37">
        <v>9</v>
      </c>
      <c r="E227" s="50" t="s">
        <v>509</v>
      </c>
      <c r="F227" s="38">
        <v>1292976.9166666667</v>
      </c>
      <c r="G227" s="38">
        <v>2844</v>
      </c>
      <c r="H227" s="38">
        <f>SUMIF(Sep!A:A,'Sheet 1'!A227,Sep!N:N)</f>
        <v>2846</v>
      </c>
      <c r="I227" s="120">
        <f t="shared" si="39"/>
        <v>11384</v>
      </c>
      <c r="J227" s="120">
        <f t="shared" si="40"/>
        <v>0</v>
      </c>
      <c r="K227" s="38">
        <f>SUMIF(Sep!A:A,'Sheet 1'!A227,Sep!I:I)</f>
        <v>3</v>
      </c>
      <c r="L227" s="120">
        <f t="shared" si="41"/>
        <v>0</v>
      </c>
      <c r="M227" s="122">
        <f>+SUMIF(Sep!A:A,'Sheet 1'!A227,Sep!E:E)</f>
        <v>0</v>
      </c>
      <c r="N227" s="127">
        <f t="shared" si="42"/>
        <v>0</v>
      </c>
      <c r="O227" s="120">
        <f t="shared" si="43"/>
        <v>11384</v>
      </c>
      <c r="P227" s="120">
        <f t="shared" si="38"/>
        <v>19394.653750000001</v>
      </c>
      <c r="Q227" s="120">
        <f t="shared" si="44"/>
        <v>11384</v>
      </c>
      <c r="R227" s="53">
        <v>1</v>
      </c>
      <c r="S227" s="120">
        <f t="shared" si="45"/>
        <v>11384</v>
      </c>
      <c r="T227" s="120">
        <f t="shared" si="46"/>
        <v>0</v>
      </c>
      <c r="U227" s="120">
        <f t="shared" si="47"/>
        <v>136608</v>
      </c>
      <c r="V227" s="120">
        <f t="shared" si="48"/>
        <v>136608</v>
      </c>
      <c r="W227" s="120">
        <f t="shared" si="49"/>
        <v>0</v>
      </c>
    </row>
    <row r="228" spans="1:23" x14ac:dyDescent="0.25">
      <c r="A228" s="49" t="s">
        <v>62</v>
      </c>
      <c r="B228" s="50" t="s">
        <v>470</v>
      </c>
      <c r="C228" s="37" t="s">
        <v>482</v>
      </c>
      <c r="D228" s="37">
        <v>9</v>
      </c>
      <c r="E228" s="50" t="s">
        <v>509</v>
      </c>
      <c r="F228" s="38">
        <v>2327877.3333333335</v>
      </c>
      <c r="G228" s="38">
        <v>4645</v>
      </c>
      <c r="H228" s="38">
        <f>SUMIF(Sep!A:A,'Sheet 1'!A228,Sep!N:N)</f>
        <v>4647</v>
      </c>
      <c r="I228" s="120">
        <f t="shared" si="39"/>
        <v>15000</v>
      </c>
      <c r="J228" s="120">
        <f t="shared" si="40"/>
        <v>0</v>
      </c>
      <c r="K228" s="38">
        <f>SUMIF(Sep!A:A,'Sheet 1'!A228,Sep!I:I)</f>
        <v>4</v>
      </c>
      <c r="L228" s="120">
        <f t="shared" si="41"/>
        <v>0</v>
      </c>
      <c r="M228" s="122">
        <f>+SUMIF(Sep!A:A,'Sheet 1'!A228,Sep!E:E)</f>
        <v>0</v>
      </c>
      <c r="N228" s="127">
        <f t="shared" si="42"/>
        <v>0</v>
      </c>
      <c r="O228" s="120">
        <f t="shared" si="43"/>
        <v>15000</v>
      </c>
      <c r="P228" s="120">
        <f t="shared" si="38"/>
        <v>34918.160000000003</v>
      </c>
      <c r="Q228" s="120">
        <f t="shared" si="44"/>
        <v>15000</v>
      </c>
      <c r="R228" s="53">
        <v>1</v>
      </c>
      <c r="S228" s="120">
        <f t="shared" si="45"/>
        <v>15000</v>
      </c>
      <c r="T228" s="120">
        <f t="shared" si="46"/>
        <v>0</v>
      </c>
      <c r="U228" s="120">
        <f t="shared" si="47"/>
        <v>180000</v>
      </c>
      <c r="V228" s="120">
        <f t="shared" si="48"/>
        <v>180000</v>
      </c>
      <c r="W228" s="120">
        <f t="shared" si="49"/>
        <v>0</v>
      </c>
    </row>
    <row r="229" spans="1:23" x14ac:dyDescent="0.25">
      <c r="A229" s="49" t="s">
        <v>63</v>
      </c>
      <c r="B229" s="50" t="s">
        <v>470</v>
      </c>
      <c r="C229" s="37" t="s">
        <v>482</v>
      </c>
      <c r="D229" s="37">
        <v>9</v>
      </c>
      <c r="E229" s="50" t="s">
        <v>509</v>
      </c>
      <c r="F229" s="38">
        <v>1093371</v>
      </c>
      <c r="G229" s="38">
        <v>2498</v>
      </c>
      <c r="H229" s="38">
        <f>SUMIF(Sep!A:A,'Sheet 1'!A229,Sep!N:N)</f>
        <v>2501</v>
      </c>
      <c r="I229" s="120">
        <f t="shared" si="39"/>
        <v>10004</v>
      </c>
      <c r="J229" s="120">
        <f t="shared" si="40"/>
        <v>0</v>
      </c>
      <c r="K229" s="38">
        <f>SUMIF(Sep!A:A,'Sheet 1'!A229,Sep!I:I)</f>
        <v>3</v>
      </c>
      <c r="L229" s="120">
        <f t="shared" si="41"/>
        <v>0</v>
      </c>
      <c r="M229" s="122">
        <f>+SUMIF(Sep!A:A,'Sheet 1'!A229,Sep!E:E)</f>
        <v>0</v>
      </c>
      <c r="N229" s="127">
        <f t="shared" si="42"/>
        <v>0</v>
      </c>
      <c r="O229" s="120">
        <f t="shared" si="43"/>
        <v>10004</v>
      </c>
      <c r="P229" s="120">
        <f t="shared" si="38"/>
        <v>16400.564999999999</v>
      </c>
      <c r="Q229" s="120">
        <f t="shared" si="44"/>
        <v>10004</v>
      </c>
      <c r="R229" s="53">
        <v>1</v>
      </c>
      <c r="S229" s="120">
        <f t="shared" si="45"/>
        <v>10004</v>
      </c>
      <c r="T229" s="120">
        <f t="shared" si="46"/>
        <v>0</v>
      </c>
      <c r="U229" s="120">
        <f t="shared" si="47"/>
        <v>120048</v>
      </c>
      <c r="V229" s="120">
        <f t="shared" si="48"/>
        <v>120048</v>
      </c>
      <c r="W229" s="120">
        <f t="shared" si="49"/>
        <v>0</v>
      </c>
    </row>
    <row r="230" spans="1:23" x14ac:dyDescent="0.25">
      <c r="A230" s="49" t="s">
        <v>64</v>
      </c>
      <c r="B230" s="50" t="s">
        <v>470</v>
      </c>
      <c r="C230" s="37" t="s">
        <v>482</v>
      </c>
      <c r="D230" s="37">
        <v>9</v>
      </c>
      <c r="E230" s="50" t="s">
        <v>509</v>
      </c>
      <c r="F230" s="40">
        <v>768995.66666666663</v>
      </c>
      <c r="G230" s="40">
        <v>1713</v>
      </c>
      <c r="H230" s="38">
        <f>SUMIF(Sep!A:A,'Sheet 1'!A230,Sep!N:N)</f>
        <v>1713</v>
      </c>
      <c r="I230" s="120">
        <f t="shared" si="39"/>
        <v>6852</v>
      </c>
      <c r="J230" s="120">
        <f t="shared" si="40"/>
        <v>0</v>
      </c>
      <c r="K230" s="38">
        <f>SUMIF(Sep!A:A,'Sheet 1'!A230,Sep!I:I)</f>
        <v>3</v>
      </c>
      <c r="L230" s="120">
        <f t="shared" si="41"/>
        <v>0</v>
      </c>
      <c r="M230" s="122">
        <f>+SUMIF(Sep!A:A,'Sheet 1'!A230,Sep!E:E)</f>
        <v>0</v>
      </c>
      <c r="N230" s="127">
        <f t="shared" si="42"/>
        <v>0</v>
      </c>
      <c r="O230" s="120">
        <f t="shared" si="43"/>
        <v>6852</v>
      </c>
      <c r="P230" s="120">
        <f t="shared" si="38"/>
        <v>11534.934999999999</v>
      </c>
      <c r="Q230" s="120">
        <f t="shared" si="44"/>
        <v>6852</v>
      </c>
      <c r="R230" s="53">
        <v>1</v>
      </c>
      <c r="S230" s="120">
        <f t="shared" si="45"/>
        <v>6852</v>
      </c>
      <c r="T230" s="120">
        <f t="shared" si="46"/>
        <v>0</v>
      </c>
      <c r="U230" s="120">
        <f t="shared" si="47"/>
        <v>82224</v>
      </c>
      <c r="V230" s="120">
        <f t="shared" si="48"/>
        <v>82224</v>
      </c>
      <c r="W230" s="120">
        <f t="shared" si="49"/>
        <v>0</v>
      </c>
    </row>
    <row r="231" spans="1:23" x14ac:dyDescent="0.25">
      <c r="A231" s="49" t="s">
        <v>65</v>
      </c>
      <c r="B231" s="50" t="s">
        <v>470</v>
      </c>
      <c r="C231" s="37" t="s">
        <v>482</v>
      </c>
      <c r="D231" s="37">
        <v>9</v>
      </c>
      <c r="E231" s="50" t="s">
        <v>509</v>
      </c>
      <c r="F231" s="38">
        <v>904290.41666666663</v>
      </c>
      <c r="G231" s="38">
        <v>1869</v>
      </c>
      <c r="H231" s="38">
        <f>SUMIF(Sep!A:A,'Sheet 1'!A231,Sep!N:N)</f>
        <v>1869</v>
      </c>
      <c r="I231" s="120">
        <f t="shared" si="39"/>
        <v>7476</v>
      </c>
      <c r="J231" s="120">
        <f t="shared" si="40"/>
        <v>0</v>
      </c>
      <c r="K231" s="38">
        <f>SUMIF(Sep!A:A,'Sheet 1'!A231,Sep!I:I)</f>
        <v>3</v>
      </c>
      <c r="L231" s="120">
        <f t="shared" si="41"/>
        <v>0</v>
      </c>
      <c r="M231" s="122">
        <f>+SUMIF(Sep!A:A,'Sheet 1'!A231,Sep!E:E)</f>
        <v>0</v>
      </c>
      <c r="N231" s="127">
        <f t="shared" si="42"/>
        <v>0</v>
      </c>
      <c r="O231" s="120">
        <f t="shared" si="43"/>
        <v>7476</v>
      </c>
      <c r="P231" s="120">
        <f t="shared" si="38"/>
        <v>13564.356249999999</v>
      </c>
      <c r="Q231" s="120">
        <f t="shared" si="44"/>
        <v>7476</v>
      </c>
      <c r="R231" s="53">
        <v>1</v>
      </c>
      <c r="S231" s="120">
        <f t="shared" si="45"/>
        <v>7476</v>
      </c>
      <c r="T231" s="120">
        <f t="shared" si="46"/>
        <v>0</v>
      </c>
      <c r="U231" s="120">
        <f t="shared" si="47"/>
        <v>89712</v>
      </c>
      <c r="V231" s="120">
        <f t="shared" si="48"/>
        <v>89712</v>
      </c>
      <c r="W231" s="120">
        <f t="shared" si="49"/>
        <v>0</v>
      </c>
    </row>
    <row r="232" spans="1:23" x14ac:dyDescent="0.25">
      <c r="A232" s="49" t="s">
        <v>66</v>
      </c>
      <c r="B232" s="50" t="s">
        <v>470</v>
      </c>
      <c r="C232" s="37" t="s">
        <v>482</v>
      </c>
      <c r="D232" s="37">
        <v>9</v>
      </c>
      <c r="E232" s="50" t="s">
        <v>509</v>
      </c>
      <c r="F232" s="38">
        <v>1371388.1666666667</v>
      </c>
      <c r="G232" s="38">
        <v>3247</v>
      </c>
      <c r="H232" s="38">
        <f>SUMIF(Sep!A:A,'Sheet 1'!A232,Sep!N:N)</f>
        <v>3251</v>
      </c>
      <c r="I232" s="120">
        <f t="shared" si="39"/>
        <v>13004</v>
      </c>
      <c r="J232" s="120">
        <f t="shared" si="40"/>
        <v>0</v>
      </c>
      <c r="K232" s="38">
        <f>SUMIF(Sep!A:A,'Sheet 1'!A232,Sep!I:I)</f>
        <v>3</v>
      </c>
      <c r="L232" s="120">
        <f t="shared" si="41"/>
        <v>0</v>
      </c>
      <c r="M232" s="122">
        <f>+SUMIF(Sep!A:A,'Sheet 1'!A232,Sep!E:E)</f>
        <v>0</v>
      </c>
      <c r="N232" s="127">
        <f t="shared" si="42"/>
        <v>0</v>
      </c>
      <c r="O232" s="120">
        <f t="shared" si="43"/>
        <v>13004</v>
      </c>
      <c r="P232" s="120">
        <f t="shared" si="38"/>
        <v>20570.822500000002</v>
      </c>
      <c r="Q232" s="120">
        <f t="shared" si="44"/>
        <v>13004</v>
      </c>
      <c r="R232" s="53">
        <v>1</v>
      </c>
      <c r="S232" s="120">
        <f t="shared" si="45"/>
        <v>13004</v>
      </c>
      <c r="T232" s="120">
        <f t="shared" si="46"/>
        <v>0</v>
      </c>
      <c r="U232" s="120">
        <f t="shared" si="47"/>
        <v>156048</v>
      </c>
      <c r="V232" s="120">
        <f t="shared" si="48"/>
        <v>156048</v>
      </c>
      <c r="W232" s="120">
        <f t="shared" si="49"/>
        <v>0</v>
      </c>
    </row>
    <row r="233" spans="1:23" x14ac:dyDescent="0.25">
      <c r="A233" s="49" t="s">
        <v>67</v>
      </c>
      <c r="B233" s="50" t="s">
        <v>470</v>
      </c>
      <c r="C233" s="37" t="s">
        <v>482</v>
      </c>
      <c r="D233" s="37">
        <v>9</v>
      </c>
      <c r="E233" s="50" t="s">
        <v>509</v>
      </c>
      <c r="F233" s="38">
        <v>1772018.4166666667</v>
      </c>
      <c r="G233" s="38">
        <v>3904</v>
      </c>
      <c r="H233" s="38">
        <f>SUMIF(Sep!A:A,'Sheet 1'!A233,Sep!N:N)</f>
        <v>3903</v>
      </c>
      <c r="I233" s="120">
        <f t="shared" si="39"/>
        <v>15000</v>
      </c>
      <c r="J233" s="120">
        <f t="shared" si="40"/>
        <v>0</v>
      </c>
      <c r="K233" s="38">
        <f>SUMIF(Sep!A:A,'Sheet 1'!A233,Sep!I:I)</f>
        <v>5</v>
      </c>
      <c r="L233" s="120">
        <f t="shared" si="41"/>
        <v>0</v>
      </c>
      <c r="M233" s="122">
        <f>+SUMIF(Sep!A:A,'Sheet 1'!A233,Sep!E:E)</f>
        <v>0</v>
      </c>
      <c r="N233" s="127">
        <f t="shared" si="42"/>
        <v>0</v>
      </c>
      <c r="O233" s="120">
        <f t="shared" si="43"/>
        <v>15000</v>
      </c>
      <c r="P233" s="120">
        <f t="shared" si="38"/>
        <v>26580.276249999999</v>
      </c>
      <c r="Q233" s="120">
        <f t="shared" si="44"/>
        <v>15000</v>
      </c>
      <c r="R233" s="53">
        <v>1</v>
      </c>
      <c r="S233" s="120">
        <f t="shared" si="45"/>
        <v>15000</v>
      </c>
      <c r="T233" s="120">
        <f t="shared" si="46"/>
        <v>0</v>
      </c>
      <c r="U233" s="120">
        <f t="shared" si="47"/>
        <v>180000</v>
      </c>
      <c r="V233" s="120">
        <f t="shared" si="48"/>
        <v>180000</v>
      </c>
      <c r="W233" s="120">
        <f t="shared" si="49"/>
        <v>0</v>
      </c>
    </row>
    <row r="234" spans="1:23" x14ac:dyDescent="0.25">
      <c r="A234" s="49" t="s">
        <v>68</v>
      </c>
      <c r="B234" s="50" t="s">
        <v>470</v>
      </c>
      <c r="C234" s="37" t="s">
        <v>482</v>
      </c>
      <c r="D234" s="37">
        <v>9</v>
      </c>
      <c r="E234" s="50" t="s">
        <v>509</v>
      </c>
      <c r="F234" s="38">
        <v>1629433.9166666667</v>
      </c>
      <c r="G234" s="38">
        <v>2999</v>
      </c>
      <c r="H234" s="38">
        <f>SUMIF(Sep!A:A,'Sheet 1'!A234,Sep!N:N)</f>
        <v>2999</v>
      </c>
      <c r="I234" s="120">
        <f t="shared" si="39"/>
        <v>11996</v>
      </c>
      <c r="J234" s="120">
        <f t="shared" si="40"/>
        <v>0</v>
      </c>
      <c r="K234" s="38">
        <f>SUMIF(Sep!A:A,'Sheet 1'!A234,Sep!I:I)</f>
        <v>4</v>
      </c>
      <c r="L234" s="120">
        <f t="shared" si="41"/>
        <v>0</v>
      </c>
      <c r="M234" s="122">
        <f>+SUMIF(Sep!A:A,'Sheet 1'!A234,Sep!E:E)</f>
        <v>0</v>
      </c>
      <c r="N234" s="127">
        <f t="shared" si="42"/>
        <v>0</v>
      </c>
      <c r="O234" s="120">
        <f t="shared" si="43"/>
        <v>11996</v>
      </c>
      <c r="P234" s="120">
        <f t="shared" si="38"/>
        <v>24441.508750000001</v>
      </c>
      <c r="Q234" s="120">
        <f t="shared" si="44"/>
        <v>11996</v>
      </c>
      <c r="R234" s="53">
        <v>1</v>
      </c>
      <c r="S234" s="120">
        <f t="shared" si="45"/>
        <v>11996</v>
      </c>
      <c r="T234" s="120">
        <f t="shared" si="46"/>
        <v>0</v>
      </c>
      <c r="U234" s="120">
        <f t="shared" si="47"/>
        <v>143952</v>
      </c>
      <c r="V234" s="120">
        <f t="shared" si="48"/>
        <v>143952</v>
      </c>
      <c r="W234" s="120">
        <f t="shared" si="49"/>
        <v>0</v>
      </c>
    </row>
    <row r="235" spans="1:23" x14ac:dyDescent="0.25">
      <c r="A235" s="49" t="s">
        <v>69</v>
      </c>
      <c r="B235" s="50" t="s">
        <v>470</v>
      </c>
      <c r="C235" s="37" t="s">
        <v>482</v>
      </c>
      <c r="D235" s="37">
        <v>9</v>
      </c>
      <c r="E235" s="50" t="s">
        <v>509</v>
      </c>
      <c r="F235" s="38">
        <v>1721616.1666666667</v>
      </c>
      <c r="G235" s="38">
        <v>3576</v>
      </c>
      <c r="H235" s="38">
        <f>SUMIF(Sep!A:A,'Sheet 1'!A235,Sep!N:N)</f>
        <v>3577</v>
      </c>
      <c r="I235" s="120">
        <f t="shared" si="39"/>
        <v>14308</v>
      </c>
      <c r="J235" s="120">
        <f t="shared" si="40"/>
        <v>0</v>
      </c>
      <c r="K235" s="38">
        <f>SUMIF(Sep!A:A,'Sheet 1'!A235,Sep!I:I)</f>
        <v>4</v>
      </c>
      <c r="L235" s="120">
        <f t="shared" si="41"/>
        <v>0</v>
      </c>
      <c r="M235" s="122">
        <f>+SUMIF(Sep!A:A,'Sheet 1'!A235,Sep!E:E)</f>
        <v>0</v>
      </c>
      <c r="N235" s="127">
        <f t="shared" si="42"/>
        <v>0</v>
      </c>
      <c r="O235" s="120">
        <f t="shared" si="43"/>
        <v>14308</v>
      </c>
      <c r="P235" s="120">
        <f t="shared" si="38"/>
        <v>25824.2425</v>
      </c>
      <c r="Q235" s="120">
        <f t="shared" si="44"/>
        <v>14308</v>
      </c>
      <c r="R235" s="53">
        <v>1</v>
      </c>
      <c r="S235" s="120">
        <f t="shared" si="45"/>
        <v>14308</v>
      </c>
      <c r="T235" s="120">
        <f t="shared" si="46"/>
        <v>0</v>
      </c>
      <c r="U235" s="120">
        <f t="shared" si="47"/>
        <v>171696</v>
      </c>
      <c r="V235" s="120">
        <f t="shared" si="48"/>
        <v>171696</v>
      </c>
      <c r="W235" s="120">
        <f t="shared" si="49"/>
        <v>0</v>
      </c>
    </row>
    <row r="236" spans="1:23" x14ac:dyDescent="0.25">
      <c r="A236" s="49" t="s">
        <v>70</v>
      </c>
      <c r="B236" s="50" t="s">
        <v>470</v>
      </c>
      <c r="C236" s="37" t="s">
        <v>482</v>
      </c>
      <c r="D236" s="37">
        <v>9</v>
      </c>
      <c r="E236" s="50" t="s">
        <v>509</v>
      </c>
      <c r="F236" s="38">
        <v>1660395.8333333333</v>
      </c>
      <c r="G236" s="38">
        <v>3384</v>
      </c>
      <c r="H236" s="38">
        <f>SUMIF(Sep!A:A,'Sheet 1'!A236,Sep!N:N)</f>
        <v>3382</v>
      </c>
      <c r="I236" s="120">
        <f t="shared" si="39"/>
        <v>13528</v>
      </c>
      <c r="J236" s="120">
        <f t="shared" si="40"/>
        <v>0</v>
      </c>
      <c r="K236" s="38">
        <f>SUMIF(Sep!A:A,'Sheet 1'!A236,Sep!I:I)</f>
        <v>3</v>
      </c>
      <c r="L236" s="120">
        <f t="shared" si="41"/>
        <v>0</v>
      </c>
      <c r="M236" s="122">
        <f>+SUMIF(Sep!A:A,'Sheet 1'!A236,Sep!E:E)</f>
        <v>0</v>
      </c>
      <c r="N236" s="127">
        <f t="shared" si="42"/>
        <v>0</v>
      </c>
      <c r="O236" s="120">
        <f t="shared" si="43"/>
        <v>13528</v>
      </c>
      <c r="P236" s="120">
        <f t="shared" si="38"/>
        <v>24905.937499999996</v>
      </c>
      <c r="Q236" s="120">
        <f t="shared" si="44"/>
        <v>13528</v>
      </c>
      <c r="R236" s="53">
        <v>1</v>
      </c>
      <c r="S236" s="120">
        <f t="shared" si="45"/>
        <v>13528</v>
      </c>
      <c r="T236" s="120">
        <f t="shared" si="46"/>
        <v>0</v>
      </c>
      <c r="U236" s="120">
        <f t="shared" si="47"/>
        <v>162336</v>
      </c>
      <c r="V236" s="120">
        <f t="shared" si="48"/>
        <v>162336</v>
      </c>
      <c r="W236" s="120">
        <f t="shared" si="49"/>
        <v>0</v>
      </c>
    </row>
    <row r="237" spans="1:23" x14ac:dyDescent="0.25">
      <c r="A237" s="49" t="s">
        <v>71</v>
      </c>
      <c r="B237" s="50" t="s">
        <v>470</v>
      </c>
      <c r="C237" s="37" t="s">
        <v>482</v>
      </c>
      <c r="D237" s="37">
        <v>9</v>
      </c>
      <c r="E237" s="50" t="s">
        <v>509</v>
      </c>
      <c r="F237" s="38">
        <v>815967.83333333337</v>
      </c>
      <c r="G237" s="38">
        <v>1928</v>
      </c>
      <c r="H237" s="38">
        <f>SUMIF(Sep!A:A,'Sheet 1'!A237,Sep!N:N)</f>
        <v>1928</v>
      </c>
      <c r="I237" s="120">
        <f t="shared" si="39"/>
        <v>7712</v>
      </c>
      <c r="J237" s="120">
        <f t="shared" si="40"/>
        <v>0</v>
      </c>
      <c r="K237" s="38">
        <f>SUMIF(Sep!A:A,'Sheet 1'!A237,Sep!I:I)</f>
        <v>3</v>
      </c>
      <c r="L237" s="120">
        <f t="shared" si="41"/>
        <v>0</v>
      </c>
      <c r="M237" s="122">
        <f>+SUMIF(Sep!A:A,'Sheet 1'!A237,Sep!E:E)</f>
        <v>0</v>
      </c>
      <c r="N237" s="127">
        <f t="shared" si="42"/>
        <v>0</v>
      </c>
      <c r="O237" s="120">
        <f t="shared" si="43"/>
        <v>7712</v>
      </c>
      <c r="P237" s="120">
        <f t="shared" si="38"/>
        <v>12239.5175</v>
      </c>
      <c r="Q237" s="120">
        <f t="shared" si="44"/>
        <v>7712</v>
      </c>
      <c r="R237" s="53">
        <v>1</v>
      </c>
      <c r="S237" s="120">
        <f t="shared" si="45"/>
        <v>7712</v>
      </c>
      <c r="T237" s="120">
        <f t="shared" si="46"/>
        <v>0</v>
      </c>
      <c r="U237" s="120">
        <f t="shared" si="47"/>
        <v>92544</v>
      </c>
      <c r="V237" s="120">
        <f t="shared" si="48"/>
        <v>92544</v>
      </c>
      <c r="W237" s="120">
        <f t="shared" si="49"/>
        <v>0</v>
      </c>
    </row>
    <row r="238" spans="1:23" x14ac:dyDescent="0.25">
      <c r="A238" s="49" t="s">
        <v>72</v>
      </c>
      <c r="B238" s="50" t="s">
        <v>470</v>
      </c>
      <c r="C238" s="37" t="s">
        <v>482</v>
      </c>
      <c r="D238" s="37">
        <v>9</v>
      </c>
      <c r="E238" s="50" t="s">
        <v>509</v>
      </c>
      <c r="F238" s="38">
        <v>516416.25</v>
      </c>
      <c r="G238" s="38">
        <v>1246</v>
      </c>
      <c r="H238" s="38">
        <f>SUMIF(Sep!A:A,'Sheet 1'!A238,Sep!N:N)</f>
        <v>1249</v>
      </c>
      <c r="I238" s="120">
        <f t="shared" si="39"/>
        <v>4996</v>
      </c>
      <c r="J238" s="120">
        <f t="shared" si="40"/>
        <v>0</v>
      </c>
      <c r="K238" s="38">
        <f>SUMIF(Sep!A:A,'Sheet 1'!A238,Sep!I:I)</f>
        <v>3</v>
      </c>
      <c r="L238" s="120">
        <f t="shared" si="41"/>
        <v>0</v>
      </c>
      <c r="M238" s="122">
        <f>+SUMIF(Sep!A:A,'Sheet 1'!A238,Sep!E:E)</f>
        <v>0</v>
      </c>
      <c r="N238" s="127">
        <f t="shared" si="42"/>
        <v>0</v>
      </c>
      <c r="O238" s="120">
        <f t="shared" si="43"/>
        <v>4996</v>
      </c>
      <c r="P238" s="120">
        <f t="shared" si="38"/>
        <v>7746.2437499999996</v>
      </c>
      <c r="Q238" s="120">
        <f t="shared" si="44"/>
        <v>4996</v>
      </c>
      <c r="R238" s="53">
        <v>1</v>
      </c>
      <c r="S238" s="120">
        <f t="shared" si="45"/>
        <v>4996</v>
      </c>
      <c r="T238" s="120">
        <f t="shared" si="46"/>
        <v>0</v>
      </c>
      <c r="U238" s="120">
        <f t="shared" si="47"/>
        <v>59952</v>
      </c>
      <c r="V238" s="120">
        <f t="shared" si="48"/>
        <v>59952</v>
      </c>
      <c r="W238" s="120">
        <f t="shared" si="49"/>
        <v>0</v>
      </c>
    </row>
    <row r="239" spans="1:23" x14ac:dyDescent="0.25">
      <c r="A239" s="49" t="s">
        <v>73</v>
      </c>
      <c r="B239" s="50" t="s">
        <v>470</v>
      </c>
      <c r="C239" s="37" t="s">
        <v>482</v>
      </c>
      <c r="D239" s="37">
        <v>9</v>
      </c>
      <c r="E239" s="50" t="s">
        <v>509</v>
      </c>
      <c r="F239" s="38">
        <v>1471751.8333333333</v>
      </c>
      <c r="G239" s="38">
        <v>2621</v>
      </c>
      <c r="H239" s="38">
        <f>SUMIF(Sep!A:A,'Sheet 1'!A239,Sep!N:N)</f>
        <v>2627</v>
      </c>
      <c r="I239" s="120">
        <f t="shared" si="39"/>
        <v>10508</v>
      </c>
      <c r="J239" s="120">
        <f t="shared" si="40"/>
        <v>0</v>
      </c>
      <c r="K239" s="38">
        <f>SUMIF(Sep!A:A,'Sheet 1'!A239,Sep!I:I)</f>
        <v>4</v>
      </c>
      <c r="L239" s="120">
        <f t="shared" si="41"/>
        <v>0</v>
      </c>
      <c r="M239" s="122">
        <f>+SUMIF(Sep!A:A,'Sheet 1'!A239,Sep!E:E)</f>
        <v>0</v>
      </c>
      <c r="N239" s="127">
        <f t="shared" si="42"/>
        <v>0</v>
      </c>
      <c r="O239" s="120">
        <f t="shared" si="43"/>
        <v>10508</v>
      </c>
      <c r="P239" s="120">
        <f t="shared" si="38"/>
        <v>22076.277499999997</v>
      </c>
      <c r="Q239" s="120">
        <f t="shared" si="44"/>
        <v>10508</v>
      </c>
      <c r="R239" s="53">
        <v>1</v>
      </c>
      <c r="S239" s="120">
        <f t="shared" si="45"/>
        <v>10508</v>
      </c>
      <c r="T239" s="120">
        <f t="shared" si="46"/>
        <v>0</v>
      </c>
      <c r="U239" s="120">
        <f t="shared" si="47"/>
        <v>126096</v>
      </c>
      <c r="V239" s="120">
        <f t="shared" si="48"/>
        <v>126096</v>
      </c>
      <c r="W239" s="120">
        <f t="shared" si="49"/>
        <v>0</v>
      </c>
    </row>
    <row r="240" spans="1:23" x14ac:dyDescent="0.25">
      <c r="A240" s="49" t="s">
        <v>74</v>
      </c>
      <c r="B240" s="50" t="s">
        <v>470</v>
      </c>
      <c r="C240" s="37" t="s">
        <v>482</v>
      </c>
      <c r="D240" s="37">
        <v>9</v>
      </c>
      <c r="E240" s="50" t="s">
        <v>509</v>
      </c>
      <c r="F240" s="38">
        <v>533902.5</v>
      </c>
      <c r="G240" s="38">
        <v>1213</v>
      </c>
      <c r="H240" s="38">
        <f>SUMIF(Sep!A:A,'Sheet 1'!A240,Sep!N:N)</f>
        <v>1212</v>
      </c>
      <c r="I240" s="120">
        <f t="shared" si="39"/>
        <v>4848</v>
      </c>
      <c r="J240" s="120">
        <f t="shared" si="40"/>
        <v>0</v>
      </c>
      <c r="K240" s="38">
        <f>SUMIF(Sep!A:A,'Sheet 1'!A240,Sep!I:I)</f>
        <v>3</v>
      </c>
      <c r="L240" s="120">
        <f t="shared" si="41"/>
        <v>0</v>
      </c>
      <c r="M240" s="122">
        <f>+SUMIF(Sep!A:A,'Sheet 1'!A240,Sep!E:E)</f>
        <v>0</v>
      </c>
      <c r="N240" s="127">
        <f t="shared" si="42"/>
        <v>0</v>
      </c>
      <c r="O240" s="120">
        <f t="shared" si="43"/>
        <v>4848</v>
      </c>
      <c r="P240" s="120">
        <f t="shared" si="38"/>
        <v>8008.5374999999995</v>
      </c>
      <c r="Q240" s="120">
        <f t="shared" si="44"/>
        <v>4848</v>
      </c>
      <c r="R240" s="53">
        <v>1</v>
      </c>
      <c r="S240" s="120">
        <f t="shared" si="45"/>
        <v>4848</v>
      </c>
      <c r="T240" s="120">
        <f t="shared" si="46"/>
        <v>0</v>
      </c>
      <c r="U240" s="120">
        <f t="shared" si="47"/>
        <v>58176</v>
      </c>
      <c r="V240" s="120">
        <f t="shared" si="48"/>
        <v>58176</v>
      </c>
      <c r="W240" s="120">
        <f t="shared" si="49"/>
        <v>0</v>
      </c>
    </row>
    <row r="241" spans="1:23" x14ac:dyDescent="0.25">
      <c r="A241" s="49" t="s">
        <v>75</v>
      </c>
      <c r="B241" s="50" t="s">
        <v>470</v>
      </c>
      <c r="C241" s="37" t="s">
        <v>482</v>
      </c>
      <c r="D241" s="37">
        <v>9</v>
      </c>
      <c r="E241" s="50" t="s">
        <v>509</v>
      </c>
      <c r="F241" s="38">
        <v>1021809.1666666666</v>
      </c>
      <c r="G241" s="38">
        <v>2029</v>
      </c>
      <c r="H241" s="38">
        <f>SUMIF(Sep!A:A,'Sheet 1'!A241,Sep!N:N)</f>
        <v>2032</v>
      </c>
      <c r="I241" s="120">
        <f t="shared" si="39"/>
        <v>8128</v>
      </c>
      <c r="J241" s="120">
        <f t="shared" si="40"/>
        <v>0</v>
      </c>
      <c r="K241" s="38">
        <f>SUMIF(Sep!A:A,'Sheet 1'!A241,Sep!I:I)</f>
        <v>3</v>
      </c>
      <c r="L241" s="120">
        <f t="shared" si="41"/>
        <v>0</v>
      </c>
      <c r="M241" s="122">
        <f>+SUMIF(Sep!A:A,'Sheet 1'!A241,Sep!E:E)</f>
        <v>0</v>
      </c>
      <c r="N241" s="127">
        <f t="shared" si="42"/>
        <v>0</v>
      </c>
      <c r="O241" s="120">
        <f t="shared" si="43"/>
        <v>8128</v>
      </c>
      <c r="P241" s="120">
        <f t="shared" si="38"/>
        <v>15327.137499999999</v>
      </c>
      <c r="Q241" s="120">
        <f t="shared" si="44"/>
        <v>8128</v>
      </c>
      <c r="R241" s="53">
        <v>1</v>
      </c>
      <c r="S241" s="120">
        <f t="shared" si="45"/>
        <v>8128</v>
      </c>
      <c r="T241" s="120">
        <f t="shared" si="46"/>
        <v>0</v>
      </c>
      <c r="U241" s="120">
        <f t="shared" si="47"/>
        <v>97536</v>
      </c>
      <c r="V241" s="120">
        <f t="shared" si="48"/>
        <v>97536</v>
      </c>
      <c r="W241" s="120">
        <f t="shared" si="49"/>
        <v>0</v>
      </c>
    </row>
    <row r="242" spans="1:23" x14ac:dyDescent="0.25">
      <c r="A242" s="49" t="s">
        <v>77</v>
      </c>
      <c r="B242" s="50" t="s">
        <v>470</v>
      </c>
      <c r="C242" s="37" t="s">
        <v>482</v>
      </c>
      <c r="D242" s="37">
        <v>9</v>
      </c>
      <c r="E242" s="50" t="s">
        <v>509</v>
      </c>
      <c r="F242" s="38">
        <v>2002883.5833333333</v>
      </c>
      <c r="G242" s="38">
        <v>4364</v>
      </c>
      <c r="H242" s="38">
        <f>SUMIF(Sep!A:A,'Sheet 1'!A242,Sep!N:N)</f>
        <v>4366</v>
      </c>
      <c r="I242" s="120">
        <f t="shared" si="39"/>
        <v>15000</v>
      </c>
      <c r="J242" s="120">
        <f t="shared" si="40"/>
        <v>0</v>
      </c>
      <c r="K242" s="38">
        <f>SUMIF(Sep!A:A,'Sheet 1'!A242,Sep!I:I)</f>
        <v>3</v>
      </c>
      <c r="L242" s="120">
        <f t="shared" si="41"/>
        <v>0</v>
      </c>
      <c r="M242" s="122">
        <f>+SUMIF(Sep!A:A,'Sheet 1'!A242,Sep!E:E)</f>
        <v>0</v>
      </c>
      <c r="N242" s="127">
        <f t="shared" si="42"/>
        <v>0</v>
      </c>
      <c r="O242" s="120">
        <f t="shared" si="43"/>
        <v>15000</v>
      </c>
      <c r="P242" s="120">
        <f t="shared" si="38"/>
        <v>30043.253749999996</v>
      </c>
      <c r="Q242" s="120">
        <f t="shared" si="44"/>
        <v>15000</v>
      </c>
      <c r="R242" s="53">
        <v>1</v>
      </c>
      <c r="S242" s="120">
        <f t="shared" si="45"/>
        <v>15000</v>
      </c>
      <c r="T242" s="120">
        <f t="shared" si="46"/>
        <v>0</v>
      </c>
      <c r="U242" s="120">
        <f t="shared" si="47"/>
        <v>180000</v>
      </c>
      <c r="V242" s="120">
        <f t="shared" si="48"/>
        <v>180000</v>
      </c>
      <c r="W242" s="120">
        <f t="shared" si="49"/>
        <v>0</v>
      </c>
    </row>
    <row r="243" spans="1:23" x14ac:dyDescent="0.25">
      <c r="A243" s="49" t="s">
        <v>80</v>
      </c>
      <c r="B243" s="50" t="s">
        <v>470</v>
      </c>
      <c r="C243" s="37" t="s">
        <v>482</v>
      </c>
      <c r="D243" s="37">
        <v>9</v>
      </c>
      <c r="E243" s="50" t="s">
        <v>509</v>
      </c>
      <c r="F243" s="38">
        <v>1051050.6666666667</v>
      </c>
      <c r="G243" s="38">
        <v>2333</v>
      </c>
      <c r="H243" s="38">
        <f>SUMIF(Sep!A:A,'Sheet 1'!A243,Sep!N:N)</f>
        <v>2334</v>
      </c>
      <c r="I243" s="120">
        <f t="shared" si="39"/>
        <v>9336</v>
      </c>
      <c r="J243" s="120">
        <f t="shared" si="40"/>
        <v>0</v>
      </c>
      <c r="K243" s="38">
        <f>SUMIF(Sep!A:A,'Sheet 1'!A243,Sep!I:I)</f>
        <v>3</v>
      </c>
      <c r="L243" s="120">
        <f t="shared" si="41"/>
        <v>0</v>
      </c>
      <c r="M243" s="122">
        <f>+SUMIF(Sep!A:A,'Sheet 1'!A243,Sep!E:E)</f>
        <v>0</v>
      </c>
      <c r="N243" s="127">
        <f t="shared" si="42"/>
        <v>0</v>
      </c>
      <c r="O243" s="120">
        <f t="shared" si="43"/>
        <v>9336</v>
      </c>
      <c r="P243" s="120">
        <f t="shared" si="38"/>
        <v>15765.76</v>
      </c>
      <c r="Q243" s="120">
        <f t="shared" si="44"/>
        <v>9336</v>
      </c>
      <c r="R243" s="53">
        <v>1</v>
      </c>
      <c r="S243" s="120">
        <f t="shared" si="45"/>
        <v>9336</v>
      </c>
      <c r="T243" s="120">
        <f t="shared" si="46"/>
        <v>0</v>
      </c>
      <c r="U243" s="120">
        <f t="shared" si="47"/>
        <v>112032</v>
      </c>
      <c r="V243" s="120">
        <f t="shared" si="48"/>
        <v>112032</v>
      </c>
      <c r="W243" s="120">
        <f t="shared" si="49"/>
        <v>0</v>
      </c>
    </row>
    <row r="244" spans="1:23" x14ac:dyDescent="0.25">
      <c r="A244" s="49" t="s">
        <v>81</v>
      </c>
      <c r="B244" s="50" t="s">
        <v>470</v>
      </c>
      <c r="C244" s="37" t="s">
        <v>482</v>
      </c>
      <c r="D244" s="37">
        <v>9</v>
      </c>
      <c r="E244" s="50" t="s">
        <v>509</v>
      </c>
      <c r="F244" s="38">
        <v>2144414.1666666665</v>
      </c>
      <c r="G244" s="38">
        <v>4501</v>
      </c>
      <c r="H244" s="38">
        <f>SUMIF(Sep!A:A,'Sheet 1'!A244,Sep!N:N)</f>
        <v>4502</v>
      </c>
      <c r="I244" s="120">
        <f t="shared" si="39"/>
        <v>15000</v>
      </c>
      <c r="J244" s="120">
        <f t="shared" si="40"/>
        <v>0</v>
      </c>
      <c r="K244" s="38">
        <f>SUMIF(Sep!A:A,'Sheet 1'!A244,Sep!I:I)</f>
        <v>5</v>
      </c>
      <c r="L244" s="120">
        <f t="shared" si="41"/>
        <v>0</v>
      </c>
      <c r="M244" s="122">
        <f>+SUMIF(Sep!A:A,'Sheet 1'!A244,Sep!E:E)</f>
        <v>0</v>
      </c>
      <c r="N244" s="127">
        <f t="shared" si="42"/>
        <v>0</v>
      </c>
      <c r="O244" s="120">
        <f t="shared" si="43"/>
        <v>15000</v>
      </c>
      <c r="P244" s="120">
        <f t="shared" si="38"/>
        <v>32166.212499999998</v>
      </c>
      <c r="Q244" s="120">
        <f t="shared" si="44"/>
        <v>15000</v>
      </c>
      <c r="R244" s="53">
        <v>1</v>
      </c>
      <c r="S244" s="120">
        <f t="shared" si="45"/>
        <v>15000</v>
      </c>
      <c r="T244" s="120">
        <f t="shared" si="46"/>
        <v>0</v>
      </c>
      <c r="U244" s="120">
        <f t="shared" si="47"/>
        <v>180000</v>
      </c>
      <c r="V244" s="120">
        <f t="shared" si="48"/>
        <v>180000</v>
      </c>
      <c r="W244" s="120">
        <f t="shared" si="49"/>
        <v>0</v>
      </c>
    </row>
    <row r="245" spans="1:23" x14ac:dyDescent="0.25">
      <c r="A245" s="49" t="s">
        <v>82</v>
      </c>
      <c r="B245" s="50" t="s">
        <v>470</v>
      </c>
      <c r="C245" s="37" t="s">
        <v>482</v>
      </c>
      <c r="D245" s="37">
        <v>9</v>
      </c>
      <c r="E245" s="50" t="s">
        <v>509</v>
      </c>
      <c r="F245" s="38">
        <v>1211960.6666666667</v>
      </c>
      <c r="G245" s="38">
        <v>2894</v>
      </c>
      <c r="H245" s="38">
        <f>SUMIF(Sep!A:A,'Sheet 1'!A245,Sep!N:N)</f>
        <v>2894</v>
      </c>
      <c r="I245" s="120">
        <f t="shared" si="39"/>
        <v>11576</v>
      </c>
      <c r="J245" s="120">
        <f t="shared" si="40"/>
        <v>0</v>
      </c>
      <c r="K245" s="38">
        <f>SUMIF(Sep!A:A,'Sheet 1'!A245,Sep!I:I)</f>
        <v>3</v>
      </c>
      <c r="L245" s="120">
        <f t="shared" si="41"/>
        <v>0</v>
      </c>
      <c r="M245" s="122">
        <f>+SUMIF(Sep!A:A,'Sheet 1'!A245,Sep!E:E)</f>
        <v>0</v>
      </c>
      <c r="N245" s="127">
        <f t="shared" si="42"/>
        <v>0</v>
      </c>
      <c r="O245" s="120">
        <f t="shared" si="43"/>
        <v>11576</v>
      </c>
      <c r="P245" s="120">
        <f t="shared" si="38"/>
        <v>18179.41</v>
      </c>
      <c r="Q245" s="120">
        <f t="shared" si="44"/>
        <v>11576</v>
      </c>
      <c r="R245" s="53">
        <v>1</v>
      </c>
      <c r="S245" s="120">
        <f t="shared" si="45"/>
        <v>11576</v>
      </c>
      <c r="T245" s="120">
        <f t="shared" si="46"/>
        <v>0</v>
      </c>
      <c r="U245" s="120">
        <f t="shared" si="47"/>
        <v>138912</v>
      </c>
      <c r="V245" s="120">
        <f t="shared" si="48"/>
        <v>138912</v>
      </c>
      <c r="W245" s="120">
        <f t="shared" si="49"/>
        <v>0</v>
      </c>
    </row>
    <row r="246" spans="1:23" x14ac:dyDescent="0.25">
      <c r="A246" s="49" t="s">
        <v>83</v>
      </c>
      <c r="B246" s="50" t="s">
        <v>470</v>
      </c>
      <c r="C246" s="37" t="s">
        <v>482</v>
      </c>
      <c r="D246" s="37">
        <v>9</v>
      </c>
      <c r="E246" s="50" t="s">
        <v>509</v>
      </c>
      <c r="F246" s="38">
        <v>1755499.9166666667</v>
      </c>
      <c r="G246" s="38">
        <v>3826</v>
      </c>
      <c r="H246" s="38">
        <f>SUMIF(Sep!A:A,'Sheet 1'!A246,Sep!N:N)</f>
        <v>3827</v>
      </c>
      <c r="I246" s="120">
        <f t="shared" si="39"/>
        <v>15000</v>
      </c>
      <c r="J246" s="120">
        <f t="shared" si="40"/>
        <v>0</v>
      </c>
      <c r="K246" s="38">
        <f>SUMIF(Sep!A:A,'Sheet 1'!A246,Sep!I:I)</f>
        <v>3</v>
      </c>
      <c r="L246" s="120">
        <f t="shared" si="41"/>
        <v>0</v>
      </c>
      <c r="M246" s="122">
        <f>+SUMIF(Sep!A:A,'Sheet 1'!A246,Sep!E:E)</f>
        <v>0</v>
      </c>
      <c r="N246" s="127">
        <f t="shared" si="42"/>
        <v>0</v>
      </c>
      <c r="O246" s="120">
        <f t="shared" si="43"/>
        <v>15000</v>
      </c>
      <c r="P246" s="120">
        <f t="shared" si="38"/>
        <v>26332.498749999999</v>
      </c>
      <c r="Q246" s="120">
        <f t="shared" si="44"/>
        <v>15000</v>
      </c>
      <c r="R246" s="53">
        <v>1</v>
      </c>
      <c r="S246" s="120">
        <f t="shared" si="45"/>
        <v>15000</v>
      </c>
      <c r="T246" s="120">
        <f t="shared" si="46"/>
        <v>0</v>
      </c>
      <c r="U246" s="120">
        <f t="shared" si="47"/>
        <v>180000</v>
      </c>
      <c r="V246" s="120">
        <f t="shared" si="48"/>
        <v>180000</v>
      </c>
      <c r="W246" s="120">
        <f t="shared" si="49"/>
        <v>0</v>
      </c>
    </row>
    <row r="247" spans="1:23" x14ac:dyDescent="0.25">
      <c r="A247" s="49" t="s">
        <v>84</v>
      </c>
      <c r="B247" s="50" t="s">
        <v>471</v>
      </c>
      <c r="C247" s="37" t="s">
        <v>482</v>
      </c>
      <c r="D247" s="37">
        <v>9</v>
      </c>
      <c r="E247" s="50" t="s">
        <v>509</v>
      </c>
      <c r="F247" s="38">
        <v>790861.75</v>
      </c>
      <c r="G247" s="38">
        <v>1742</v>
      </c>
      <c r="H247" s="38">
        <f>SUMIF(Sep!A:A,'Sheet 1'!A247,Sep!N:N)</f>
        <v>1741</v>
      </c>
      <c r="I247" s="120">
        <f t="shared" si="39"/>
        <v>6964</v>
      </c>
      <c r="J247" s="120">
        <f t="shared" si="40"/>
        <v>0</v>
      </c>
      <c r="K247" s="38">
        <f>SUMIF(Sep!A:A,'Sheet 1'!A247,Sep!I:I)</f>
        <v>3</v>
      </c>
      <c r="L247" s="120">
        <f t="shared" si="41"/>
        <v>0</v>
      </c>
      <c r="M247" s="122">
        <f>+SUMIF(Sep!A:A,'Sheet 1'!A247,Sep!E:E)</f>
        <v>0</v>
      </c>
      <c r="N247" s="127">
        <f t="shared" si="42"/>
        <v>0</v>
      </c>
      <c r="O247" s="120">
        <f t="shared" si="43"/>
        <v>6964</v>
      </c>
      <c r="P247" s="120">
        <f t="shared" si="38"/>
        <v>11862.92625</v>
      </c>
      <c r="Q247" s="120">
        <f t="shared" si="44"/>
        <v>6964</v>
      </c>
      <c r="R247" s="53">
        <v>1</v>
      </c>
      <c r="S247" s="120">
        <f t="shared" si="45"/>
        <v>6964</v>
      </c>
      <c r="T247" s="120">
        <f t="shared" si="46"/>
        <v>0</v>
      </c>
      <c r="U247" s="120">
        <f t="shared" si="47"/>
        <v>83568</v>
      </c>
      <c r="V247" s="120">
        <f t="shared" si="48"/>
        <v>83568</v>
      </c>
      <c r="W247" s="120">
        <f t="shared" si="49"/>
        <v>0</v>
      </c>
    </row>
    <row r="248" spans="1:23" x14ac:dyDescent="0.25">
      <c r="A248" s="49" t="s">
        <v>85</v>
      </c>
      <c r="B248" s="50" t="s">
        <v>471</v>
      </c>
      <c r="C248" s="37" t="s">
        <v>482</v>
      </c>
      <c r="D248" s="37">
        <v>9</v>
      </c>
      <c r="E248" s="50" t="s">
        <v>509</v>
      </c>
      <c r="F248" s="38">
        <v>1222606.25</v>
      </c>
      <c r="G248" s="38">
        <v>2624</v>
      </c>
      <c r="H248" s="38">
        <f>SUMIF(Sep!A:A,'Sheet 1'!A248,Sep!N:N)</f>
        <v>2632</v>
      </c>
      <c r="I248" s="120">
        <f t="shared" si="39"/>
        <v>10528</v>
      </c>
      <c r="J248" s="120">
        <f t="shared" si="40"/>
        <v>0</v>
      </c>
      <c r="K248" s="38">
        <f>SUMIF(Sep!A:A,'Sheet 1'!A248,Sep!I:I)</f>
        <v>3</v>
      </c>
      <c r="L248" s="120">
        <f t="shared" si="41"/>
        <v>0</v>
      </c>
      <c r="M248" s="122">
        <f>+SUMIF(Sep!A:A,'Sheet 1'!A248,Sep!E:E)</f>
        <v>0</v>
      </c>
      <c r="N248" s="127">
        <f t="shared" si="42"/>
        <v>0</v>
      </c>
      <c r="O248" s="120">
        <f t="shared" si="43"/>
        <v>10528</v>
      </c>
      <c r="P248" s="120">
        <f t="shared" si="38"/>
        <v>18339.09375</v>
      </c>
      <c r="Q248" s="120">
        <f t="shared" si="44"/>
        <v>10528</v>
      </c>
      <c r="R248" s="53">
        <v>1</v>
      </c>
      <c r="S248" s="120">
        <f t="shared" si="45"/>
        <v>10528</v>
      </c>
      <c r="T248" s="120">
        <f t="shared" si="46"/>
        <v>0</v>
      </c>
      <c r="U248" s="120">
        <f t="shared" si="47"/>
        <v>126336</v>
      </c>
      <c r="V248" s="120">
        <f t="shared" si="48"/>
        <v>126336</v>
      </c>
      <c r="W248" s="120">
        <f t="shared" si="49"/>
        <v>0</v>
      </c>
    </row>
    <row r="249" spans="1:23" x14ac:dyDescent="0.25">
      <c r="A249" s="49" t="s">
        <v>86</v>
      </c>
      <c r="B249" s="50" t="s">
        <v>471</v>
      </c>
      <c r="C249" s="37" t="s">
        <v>482</v>
      </c>
      <c r="D249" s="37">
        <v>9</v>
      </c>
      <c r="E249" s="50" t="s">
        <v>509</v>
      </c>
      <c r="F249" s="38">
        <v>2646085.6666666665</v>
      </c>
      <c r="G249" s="38">
        <v>5859</v>
      </c>
      <c r="H249" s="38">
        <f>SUMIF(Sep!A:A,'Sheet 1'!A249,Sep!N:N)</f>
        <v>5859</v>
      </c>
      <c r="I249" s="120">
        <f t="shared" si="39"/>
        <v>15000</v>
      </c>
      <c r="J249" s="120">
        <f t="shared" si="40"/>
        <v>0</v>
      </c>
      <c r="K249" s="38">
        <f>SUMIF(Sep!A:A,'Sheet 1'!A249,Sep!I:I)</f>
        <v>4</v>
      </c>
      <c r="L249" s="120">
        <f t="shared" si="41"/>
        <v>0</v>
      </c>
      <c r="M249" s="122">
        <f>+SUMIF(Sep!A:A,'Sheet 1'!A249,Sep!E:E)</f>
        <v>0</v>
      </c>
      <c r="N249" s="127">
        <f t="shared" si="42"/>
        <v>0</v>
      </c>
      <c r="O249" s="120">
        <f t="shared" si="43"/>
        <v>15000</v>
      </c>
      <c r="P249" s="120">
        <f t="shared" si="38"/>
        <v>39691.284999999996</v>
      </c>
      <c r="Q249" s="120">
        <f t="shared" si="44"/>
        <v>15000</v>
      </c>
      <c r="R249" s="53">
        <v>1</v>
      </c>
      <c r="S249" s="120">
        <f t="shared" si="45"/>
        <v>15000</v>
      </c>
      <c r="T249" s="120">
        <f t="shared" si="46"/>
        <v>0</v>
      </c>
      <c r="U249" s="120">
        <f t="shared" si="47"/>
        <v>180000</v>
      </c>
      <c r="V249" s="120">
        <f t="shared" si="48"/>
        <v>180000</v>
      </c>
      <c r="W249" s="120">
        <f t="shared" si="49"/>
        <v>0</v>
      </c>
    </row>
    <row r="250" spans="1:23" x14ac:dyDescent="0.25">
      <c r="A250" s="49" t="s">
        <v>87</v>
      </c>
      <c r="B250" s="50" t="s">
        <v>471</v>
      </c>
      <c r="C250" s="37" t="s">
        <v>482</v>
      </c>
      <c r="D250" s="37">
        <v>9</v>
      </c>
      <c r="E250" s="50" t="s">
        <v>509</v>
      </c>
      <c r="F250" s="38">
        <v>719464.08333333337</v>
      </c>
      <c r="G250" s="38">
        <v>1489</v>
      </c>
      <c r="H250" s="38">
        <f>SUMIF(Sep!A:A,'Sheet 1'!A250,Sep!N:N)</f>
        <v>1485</v>
      </c>
      <c r="I250" s="120">
        <f t="shared" si="39"/>
        <v>5940</v>
      </c>
      <c r="J250" s="120">
        <f t="shared" si="40"/>
        <v>0</v>
      </c>
      <c r="K250" s="38">
        <f>SUMIF(Sep!A:A,'Sheet 1'!A250,Sep!I:I)</f>
        <v>3</v>
      </c>
      <c r="L250" s="120">
        <f t="shared" si="41"/>
        <v>0</v>
      </c>
      <c r="M250" s="122">
        <f>+SUMIF(Sep!A:A,'Sheet 1'!A250,Sep!E:E)</f>
        <v>0</v>
      </c>
      <c r="N250" s="127">
        <f t="shared" si="42"/>
        <v>0</v>
      </c>
      <c r="O250" s="120">
        <f t="shared" si="43"/>
        <v>5940</v>
      </c>
      <c r="P250" s="120">
        <f t="shared" si="38"/>
        <v>10791.96125</v>
      </c>
      <c r="Q250" s="120">
        <f t="shared" si="44"/>
        <v>5940</v>
      </c>
      <c r="R250" s="53">
        <v>1</v>
      </c>
      <c r="S250" s="120">
        <f t="shared" si="45"/>
        <v>5940</v>
      </c>
      <c r="T250" s="120">
        <f t="shared" si="46"/>
        <v>0</v>
      </c>
      <c r="U250" s="120">
        <f t="shared" si="47"/>
        <v>71280</v>
      </c>
      <c r="V250" s="120">
        <f t="shared" si="48"/>
        <v>71280</v>
      </c>
      <c r="W250" s="120">
        <f t="shared" si="49"/>
        <v>0</v>
      </c>
    </row>
    <row r="251" spans="1:23" x14ac:dyDescent="0.25">
      <c r="A251" s="49" t="s">
        <v>88</v>
      </c>
      <c r="B251" s="50" t="s">
        <v>471</v>
      </c>
      <c r="C251" s="37" t="s">
        <v>482</v>
      </c>
      <c r="D251" s="37">
        <v>9</v>
      </c>
      <c r="E251" s="50" t="s">
        <v>509</v>
      </c>
      <c r="F251" s="38">
        <v>1153639.6666666667</v>
      </c>
      <c r="G251" s="38">
        <v>2385</v>
      </c>
      <c r="H251" s="38">
        <f>SUMIF(Sep!A:A,'Sheet 1'!A251,Sep!N:N)</f>
        <v>2387</v>
      </c>
      <c r="I251" s="120">
        <f t="shared" si="39"/>
        <v>9548</v>
      </c>
      <c r="J251" s="120">
        <f t="shared" si="40"/>
        <v>0</v>
      </c>
      <c r="K251" s="38">
        <f>SUMIF(Sep!A:A,'Sheet 1'!A251,Sep!I:I)</f>
        <v>3</v>
      </c>
      <c r="L251" s="120">
        <f t="shared" si="41"/>
        <v>0</v>
      </c>
      <c r="M251" s="122">
        <f>+SUMIF(Sep!A:A,'Sheet 1'!A251,Sep!E:E)</f>
        <v>0</v>
      </c>
      <c r="N251" s="127">
        <f t="shared" si="42"/>
        <v>0</v>
      </c>
      <c r="O251" s="120">
        <f t="shared" si="43"/>
        <v>9548</v>
      </c>
      <c r="P251" s="120">
        <f t="shared" si="38"/>
        <v>17304.595000000001</v>
      </c>
      <c r="Q251" s="120">
        <f t="shared" si="44"/>
        <v>9548</v>
      </c>
      <c r="R251" s="53">
        <v>1</v>
      </c>
      <c r="S251" s="120">
        <f t="shared" si="45"/>
        <v>9548</v>
      </c>
      <c r="T251" s="120">
        <f t="shared" si="46"/>
        <v>0</v>
      </c>
      <c r="U251" s="120">
        <f t="shared" si="47"/>
        <v>114576</v>
      </c>
      <c r="V251" s="120">
        <f t="shared" si="48"/>
        <v>114576</v>
      </c>
      <c r="W251" s="120">
        <f t="shared" si="49"/>
        <v>0</v>
      </c>
    </row>
    <row r="252" spans="1:23" x14ac:dyDescent="0.25">
      <c r="A252" s="49" t="s">
        <v>89</v>
      </c>
      <c r="B252" s="50" t="s">
        <v>471</v>
      </c>
      <c r="C252" s="37" t="s">
        <v>482</v>
      </c>
      <c r="D252" s="37">
        <v>9</v>
      </c>
      <c r="E252" s="50" t="s">
        <v>509</v>
      </c>
      <c r="F252" s="38">
        <v>996434.08333333337</v>
      </c>
      <c r="G252" s="38">
        <v>2229</v>
      </c>
      <c r="H252" s="38">
        <f>SUMIF(Sep!A:A,'Sheet 1'!A252,Sep!N:N)</f>
        <v>2229</v>
      </c>
      <c r="I252" s="120">
        <f t="shared" si="39"/>
        <v>8916</v>
      </c>
      <c r="J252" s="120">
        <f t="shared" si="40"/>
        <v>0</v>
      </c>
      <c r="K252" s="38">
        <f>SUMIF(Sep!A:A,'Sheet 1'!A252,Sep!I:I)</f>
        <v>5</v>
      </c>
      <c r="L252" s="120">
        <f t="shared" si="41"/>
        <v>0</v>
      </c>
      <c r="M252" s="122">
        <f>+SUMIF(Sep!A:A,'Sheet 1'!A252,Sep!E:E)</f>
        <v>0</v>
      </c>
      <c r="N252" s="127">
        <f t="shared" si="42"/>
        <v>0</v>
      </c>
      <c r="O252" s="120">
        <f t="shared" si="43"/>
        <v>8916</v>
      </c>
      <c r="P252" s="120">
        <f t="shared" si="38"/>
        <v>14946.51125</v>
      </c>
      <c r="Q252" s="120">
        <f t="shared" si="44"/>
        <v>8916</v>
      </c>
      <c r="R252" s="53">
        <v>1</v>
      </c>
      <c r="S252" s="120">
        <f t="shared" si="45"/>
        <v>8916</v>
      </c>
      <c r="T252" s="120">
        <f t="shared" si="46"/>
        <v>0</v>
      </c>
      <c r="U252" s="120">
        <f t="shared" si="47"/>
        <v>106992</v>
      </c>
      <c r="V252" s="120">
        <f t="shared" si="48"/>
        <v>106992</v>
      </c>
      <c r="W252" s="120">
        <f t="shared" si="49"/>
        <v>0</v>
      </c>
    </row>
    <row r="253" spans="1:23" x14ac:dyDescent="0.25">
      <c r="A253" s="49" t="s">
        <v>90</v>
      </c>
      <c r="B253" s="50" t="s">
        <v>471</v>
      </c>
      <c r="C253" s="37" t="s">
        <v>482</v>
      </c>
      <c r="D253" s="37">
        <v>9</v>
      </c>
      <c r="E253" s="50" t="s">
        <v>509</v>
      </c>
      <c r="F253" s="38">
        <v>1658093.5833333333</v>
      </c>
      <c r="G253" s="38">
        <v>3909</v>
      </c>
      <c r="H253" s="38">
        <f>SUMIF(Sep!A:A,'Sheet 1'!A253,Sep!N:N)</f>
        <v>3915</v>
      </c>
      <c r="I253" s="120">
        <f t="shared" si="39"/>
        <v>15000</v>
      </c>
      <c r="J253" s="120">
        <f t="shared" si="40"/>
        <v>0</v>
      </c>
      <c r="K253" s="38">
        <f>SUMIF(Sep!A:A,'Sheet 1'!A253,Sep!I:I)</f>
        <v>3</v>
      </c>
      <c r="L253" s="120">
        <f t="shared" si="41"/>
        <v>0</v>
      </c>
      <c r="M253" s="122">
        <f>+SUMIF(Sep!A:A,'Sheet 1'!A253,Sep!E:E)</f>
        <v>0</v>
      </c>
      <c r="N253" s="127">
        <f t="shared" si="42"/>
        <v>0</v>
      </c>
      <c r="O253" s="120">
        <f t="shared" si="43"/>
        <v>15000</v>
      </c>
      <c r="P253" s="120">
        <f t="shared" si="38"/>
        <v>24871.403749999998</v>
      </c>
      <c r="Q253" s="120">
        <f t="shared" si="44"/>
        <v>15000</v>
      </c>
      <c r="R253" s="53">
        <v>1</v>
      </c>
      <c r="S253" s="120">
        <f t="shared" si="45"/>
        <v>15000</v>
      </c>
      <c r="T253" s="120">
        <f t="shared" si="46"/>
        <v>0</v>
      </c>
      <c r="U253" s="120">
        <f t="shared" si="47"/>
        <v>180000</v>
      </c>
      <c r="V253" s="120">
        <f t="shared" si="48"/>
        <v>180000</v>
      </c>
      <c r="W253" s="120">
        <f t="shared" si="49"/>
        <v>0</v>
      </c>
    </row>
    <row r="254" spans="1:23" x14ac:dyDescent="0.25">
      <c r="A254" s="49" t="s">
        <v>91</v>
      </c>
      <c r="B254" s="50" t="s">
        <v>471</v>
      </c>
      <c r="C254" s="37" t="s">
        <v>482</v>
      </c>
      <c r="D254" s="37">
        <v>9</v>
      </c>
      <c r="E254" s="50" t="s">
        <v>509</v>
      </c>
      <c r="F254" s="38">
        <v>735780.58333333337</v>
      </c>
      <c r="G254" s="38">
        <v>1219</v>
      </c>
      <c r="H254" s="38">
        <f>SUMIF(Sep!A:A,'Sheet 1'!A254,Sep!N:N)</f>
        <v>1267</v>
      </c>
      <c r="I254" s="120">
        <f t="shared" si="39"/>
        <v>5068</v>
      </c>
      <c r="J254" s="120">
        <f t="shared" si="40"/>
        <v>0</v>
      </c>
      <c r="K254" s="38">
        <f>SUMIF(Sep!A:A,'Sheet 1'!A254,Sep!I:I)</f>
        <v>3</v>
      </c>
      <c r="L254" s="120">
        <f t="shared" si="41"/>
        <v>0</v>
      </c>
      <c r="M254" s="122">
        <f>+SUMIF(Sep!A:A,'Sheet 1'!A254,Sep!E:E)</f>
        <v>0</v>
      </c>
      <c r="N254" s="127">
        <f t="shared" si="42"/>
        <v>0</v>
      </c>
      <c r="O254" s="120">
        <f t="shared" si="43"/>
        <v>5068</v>
      </c>
      <c r="P254" s="120">
        <f t="shared" si="38"/>
        <v>11036.70875</v>
      </c>
      <c r="Q254" s="120">
        <f t="shared" si="44"/>
        <v>5068</v>
      </c>
      <c r="R254" s="53">
        <v>1</v>
      </c>
      <c r="S254" s="120">
        <f t="shared" si="45"/>
        <v>5068</v>
      </c>
      <c r="T254" s="120">
        <f t="shared" si="46"/>
        <v>0</v>
      </c>
      <c r="U254" s="120">
        <f t="shared" si="47"/>
        <v>60816</v>
      </c>
      <c r="V254" s="120">
        <f t="shared" si="48"/>
        <v>60816</v>
      </c>
      <c r="W254" s="120">
        <f t="shared" si="49"/>
        <v>0</v>
      </c>
    </row>
    <row r="255" spans="1:23" x14ac:dyDescent="0.25">
      <c r="A255" s="49" t="s">
        <v>92</v>
      </c>
      <c r="B255" s="50" t="s">
        <v>471</v>
      </c>
      <c r="C255" s="37" t="s">
        <v>482</v>
      </c>
      <c r="D255" s="37">
        <v>9</v>
      </c>
      <c r="E255" s="50" t="s">
        <v>509</v>
      </c>
      <c r="F255" s="38">
        <v>1014123.25</v>
      </c>
      <c r="G255" s="38">
        <v>2308</v>
      </c>
      <c r="H255" s="38">
        <f>SUMIF(Sep!A:A,'Sheet 1'!A255,Sep!N:N)</f>
        <v>2308</v>
      </c>
      <c r="I255" s="120">
        <f t="shared" si="39"/>
        <v>9232</v>
      </c>
      <c r="J255" s="120">
        <f t="shared" si="40"/>
        <v>0</v>
      </c>
      <c r="K255" s="38">
        <f>SUMIF(Sep!A:A,'Sheet 1'!A255,Sep!I:I)</f>
        <v>3</v>
      </c>
      <c r="L255" s="120">
        <f t="shared" si="41"/>
        <v>0</v>
      </c>
      <c r="M255" s="122">
        <f>+SUMIF(Sep!A:A,'Sheet 1'!A255,Sep!E:E)</f>
        <v>0</v>
      </c>
      <c r="N255" s="127">
        <f t="shared" si="42"/>
        <v>0</v>
      </c>
      <c r="O255" s="120">
        <f t="shared" si="43"/>
        <v>9232</v>
      </c>
      <c r="P255" s="120">
        <f t="shared" si="38"/>
        <v>15211.848749999999</v>
      </c>
      <c r="Q255" s="120">
        <f t="shared" si="44"/>
        <v>9232</v>
      </c>
      <c r="R255" s="53">
        <v>1</v>
      </c>
      <c r="S255" s="120">
        <f t="shared" si="45"/>
        <v>9232</v>
      </c>
      <c r="T255" s="120">
        <f t="shared" si="46"/>
        <v>0</v>
      </c>
      <c r="U255" s="120">
        <f t="shared" si="47"/>
        <v>110784</v>
      </c>
      <c r="V255" s="120">
        <f t="shared" si="48"/>
        <v>110784</v>
      </c>
      <c r="W255" s="120">
        <f t="shared" si="49"/>
        <v>0</v>
      </c>
    </row>
    <row r="256" spans="1:23" x14ac:dyDescent="0.25">
      <c r="A256" s="49" t="s">
        <v>93</v>
      </c>
      <c r="B256" s="50" t="s">
        <v>471</v>
      </c>
      <c r="C256" s="37" t="s">
        <v>482</v>
      </c>
      <c r="D256" s="37">
        <v>9</v>
      </c>
      <c r="E256" s="50" t="s">
        <v>509</v>
      </c>
      <c r="F256" s="38">
        <v>1152107</v>
      </c>
      <c r="G256" s="38">
        <v>2624</v>
      </c>
      <c r="H256" s="38">
        <f>SUMIF(Sep!A:A,'Sheet 1'!A256,Sep!N:N)</f>
        <v>2626</v>
      </c>
      <c r="I256" s="120">
        <f t="shared" si="39"/>
        <v>10504</v>
      </c>
      <c r="J256" s="120">
        <f t="shared" si="40"/>
        <v>0</v>
      </c>
      <c r="K256" s="38">
        <f>SUMIF(Sep!A:A,'Sheet 1'!A256,Sep!I:I)</f>
        <v>6</v>
      </c>
      <c r="L256" s="120">
        <f t="shared" si="41"/>
        <v>0</v>
      </c>
      <c r="M256" s="122">
        <f>+SUMIF(Sep!A:A,'Sheet 1'!A256,Sep!E:E)</f>
        <v>0</v>
      </c>
      <c r="N256" s="127">
        <f t="shared" si="42"/>
        <v>0</v>
      </c>
      <c r="O256" s="120">
        <f t="shared" si="43"/>
        <v>10504</v>
      </c>
      <c r="P256" s="120">
        <f t="shared" si="38"/>
        <v>17281.605</v>
      </c>
      <c r="Q256" s="120">
        <f t="shared" si="44"/>
        <v>10504</v>
      </c>
      <c r="R256" s="53">
        <v>1</v>
      </c>
      <c r="S256" s="120">
        <f t="shared" si="45"/>
        <v>10504</v>
      </c>
      <c r="T256" s="120">
        <f t="shared" si="46"/>
        <v>0</v>
      </c>
      <c r="U256" s="120">
        <f t="shared" si="47"/>
        <v>126048</v>
      </c>
      <c r="V256" s="120">
        <f t="shared" si="48"/>
        <v>126048</v>
      </c>
      <c r="W256" s="120">
        <f t="shared" si="49"/>
        <v>0</v>
      </c>
    </row>
    <row r="257" spans="1:27" x14ac:dyDescent="0.25">
      <c r="A257" s="49" t="s">
        <v>94</v>
      </c>
      <c r="B257" s="50" t="s">
        <v>471</v>
      </c>
      <c r="C257" s="37" t="s">
        <v>482</v>
      </c>
      <c r="D257" s="37">
        <v>9</v>
      </c>
      <c r="E257" s="50" t="s">
        <v>509</v>
      </c>
      <c r="F257" s="38">
        <v>1495200.25</v>
      </c>
      <c r="G257" s="38">
        <v>3585</v>
      </c>
      <c r="H257" s="38">
        <f>SUMIF(Sep!A:A,'Sheet 1'!A257,Sep!N:N)</f>
        <v>3587</v>
      </c>
      <c r="I257" s="120">
        <f t="shared" si="39"/>
        <v>14348</v>
      </c>
      <c r="J257" s="120">
        <f t="shared" si="40"/>
        <v>0</v>
      </c>
      <c r="K257" s="38">
        <f>SUMIF(Sep!A:A,'Sheet 1'!A257,Sep!I:I)</f>
        <v>4</v>
      </c>
      <c r="L257" s="120">
        <f t="shared" si="41"/>
        <v>0</v>
      </c>
      <c r="M257" s="122">
        <f>+SUMIF(Sep!A:A,'Sheet 1'!A257,Sep!E:E)</f>
        <v>0</v>
      </c>
      <c r="N257" s="127">
        <f t="shared" si="42"/>
        <v>0</v>
      </c>
      <c r="O257" s="120">
        <f t="shared" si="43"/>
        <v>14348</v>
      </c>
      <c r="P257" s="120">
        <f t="shared" si="38"/>
        <v>22428.00375</v>
      </c>
      <c r="Q257" s="120">
        <f t="shared" si="44"/>
        <v>14348</v>
      </c>
      <c r="R257" s="53">
        <v>1</v>
      </c>
      <c r="S257" s="120">
        <f t="shared" si="45"/>
        <v>14348</v>
      </c>
      <c r="T257" s="120">
        <f t="shared" si="46"/>
        <v>0</v>
      </c>
      <c r="U257" s="120">
        <f t="shared" si="47"/>
        <v>172176</v>
      </c>
      <c r="V257" s="120">
        <f t="shared" si="48"/>
        <v>172176</v>
      </c>
      <c r="W257" s="120">
        <f t="shared" si="49"/>
        <v>0</v>
      </c>
    </row>
    <row r="258" spans="1:27" x14ac:dyDescent="0.25">
      <c r="A258" s="49" t="s">
        <v>96</v>
      </c>
      <c r="B258" s="50" t="s">
        <v>471</v>
      </c>
      <c r="C258" s="37" t="s">
        <v>482</v>
      </c>
      <c r="D258" s="37">
        <v>9</v>
      </c>
      <c r="E258" s="50" t="s">
        <v>509</v>
      </c>
      <c r="F258" s="38">
        <v>1475931.75</v>
      </c>
      <c r="G258" s="38">
        <v>3422</v>
      </c>
      <c r="H258" s="38">
        <f>SUMIF(Sep!A:A,'Sheet 1'!A258,Sep!N:N)</f>
        <v>3423</v>
      </c>
      <c r="I258" s="120">
        <f t="shared" si="39"/>
        <v>13692</v>
      </c>
      <c r="J258" s="120">
        <f t="shared" si="40"/>
        <v>0</v>
      </c>
      <c r="K258" s="38">
        <f>SUMIF(Sep!A:A,'Sheet 1'!A258,Sep!I:I)</f>
        <v>3</v>
      </c>
      <c r="L258" s="120">
        <f t="shared" si="41"/>
        <v>0</v>
      </c>
      <c r="M258" s="122">
        <f>+SUMIF(Sep!A:A,'Sheet 1'!A258,Sep!E:E)</f>
        <v>0</v>
      </c>
      <c r="N258" s="127">
        <f t="shared" si="42"/>
        <v>0</v>
      </c>
      <c r="O258" s="120">
        <f t="shared" si="43"/>
        <v>13692</v>
      </c>
      <c r="P258" s="120">
        <f t="shared" si="38"/>
        <v>22138.97625</v>
      </c>
      <c r="Q258" s="120">
        <f t="shared" si="44"/>
        <v>13692</v>
      </c>
      <c r="R258" s="53">
        <v>1</v>
      </c>
      <c r="S258" s="120">
        <f t="shared" si="45"/>
        <v>13692</v>
      </c>
      <c r="T258" s="120">
        <f t="shared" si="46"/>
        <v>0</v>
      </c>
      <c r="U258" s="120">
        <f t="shared" si="47"/>
        <v>164304</v>
      </c>
      <c r="V258" s="120">
        <f t="shared" si="48"/>
        <v>164304</v>
      </c>
      <c r="W258" s="120">
        <f t="shared" si="49"/>
        <v>0</v>
      </c>
    </row>
    <row r="259" spans="1:27" x14ac:dyDescent="0.25">
      <c r="A259" s="49" t="s">
        <v>97</v>
      </c>
      <c r="B259" s="50" t="s">
        <v>471</v>
      </c>
      <c r="C259" s="37" t="s">
        <v>482</v>
      </c>
      <c r="D259" s="37">
        <v>9</v>
      </c>
      <c r="E259" s="50" t="s">
        <v>509</v>
      </c>
      <c r="F259" s="38">
        <v>1063561.1666666667</v>
      </c>
      <c r="G259" s="38">
        <v>1811</v>
      </c>
      <c r="H259" s="38">
        <f>SUMIF(Sep!A:A,'Sheet 1'!A259,Sep!N:N)</f>
        <v>1812</v>
      </c>
      <c r="I259" s="120">
        <f t="shared" si="39"/>
        <v>7248</v>
      </c>
      <c r="J259" s="120">
        <f t="shared" si="40"/>
        <v>0</v>
      </c>
      <c r="K259" s="38">
        <f>SUMIF(Sep!A:A,'Sheet 1'!A259,Sep!I:I)</f>
        <v>3</v>
      </c>
      <c r="L259" s="120">
        <f t="shared" si="41"/>
        <v>0</v>
      </c>
      <c r="M259" s="122">
        <f>+SUMIF(Sep!A:A,'Sheet 1'!A259,Sep!E:E)</f>
        <v>0</v>
      </c>
      <c r="N259" s="127">
        <f t="shared" si="42"/>
        <v>0</v>
      </c>
      <c r="O259" s="120">
        <f t="shared" si="43"/>
        <v>7248</v>
      </c>
      <c r="P259" s="120">
        <f t="shared" si="38"/>
        <v>15953.417500000001</v>
      </c>
      <c r="Q259" s="120">
        <f t="shared" si="44"/>
        <v>7248</v>
      </c>
      <c r="R259" s="53">
        <v>1</v>
      </c>
      <c r="S259" s="120">
        <f t="shared" si="45"/>
        <v>7248</v>
      </c>
      <c r="T259" s="120">
        <f t="shared" si="46"/>
        <v>0</v>
      </c>
      <c r="U259" s="120">
        <f t="shared" si="47"/>
        <v>86976</v>
      </c>
      <c r="V259" s="120">
        <f t="shared" si="48"/>
        <v>86976</v>
      </c>
      <c r="W259" s="120">
        <f t="shared" si="49"/>
        <v>0</v>
      </c>
    </row>
    <row r="260" spans="1:27" x14ac:dyDescent="0.25">
      <c r="A260" s="49" t="s">
        <v>98</v>
      </c>
      <c r="B260" s="50" t="s">
        <v>471</v>
      </c>
      <c r="C260" s="37" t="s">
        <v>482</v>
      </c>
      <c r="D260" s="37">
        <v>9</v>
      </c>
      <c r="E260" s="50" t="s">
        <v>509</v>
      </c>
      <c r="F260" s="38">
        <v>1074864.5833333333</v>
      </c>
      <c r="G260" s="38">
        <v>2493</v>
      </c>
      <c r="H260" s="38">
        <f>SUMIF(Sep!A:A,'Sheet 1'!A260,Sep!N:N)</f>
        <v>2492</v>
      </c>
      <c r="I260" s="120">
        <f t="shared" si="39"/>
        <v>9968</v>
      </c>
      <c r="J260" s="120">
        <f t="shared" si="40"/>
        <v>0</v>
      </c>
      <c r="K260" s="38">
        <f>SUMIF(Sep!A:A,'Sheet 1'!A260,Sep!I:I)</f>
        <v>3</v>
      </c>
      <c r="L260" s="120">
        <f t="shared" si="41"/>
        <v>0</v>
      </c>
      <c r="M260" s="122">
        <f>+SUMIF(Sep!A:A,'Sheet 1'!A260,Sep!E:E)</f>
        <v>0</v>
      </c>
      <c r="N260" s="127">
        <f t="shared" si="42"/>
        <v>0</v>
      </c>
      <c r="O260" s="120">
        <f t="shared" si="43"/>
        <v>9968</v>
      </c>
      <c r="P260" s="120">
        <f t="shared" ref="P260:P323" si="50">+F260*1.5%</f>
        <v>16122.968749999998</v>
      </c>
      <c r="Q260" s="120">
        <f t="shared" si="44"/>
        <v>9968</v>
      </c>
      <c r="R260" s="53">
        <v>1</v>
      </c>
      <c r="S260" s="120">
        <f t="shared" si="45"/>
        <v>9968</v>
      </c>
      <c r="T260" s="120">
        <f t="shared" si="46"/>
        <v>0</v>
      </c>
      <c r="U260" s="120">
        <f t="shared" si="47"/>
        <v>119616</v>
      </c>
      <c r="V260" s="120">
        <f t="shared" si="48"/>
        <v>119616</v>
      </c>
      <c r="W260" s="120">
        <f t="shared" si="49"/>
        <v>0</v>
      </c>
    </row>
    <row r="261" spans="1:27" x14ac:dyDescent="0.25">
      <c r="A261" s="49" t="s">
        <v>99</v>
      </c>
      <c r="B261" s="50" t="s">
        <v>471</v>
      </c>
      <c r="C261" s="37" t="s">
        <v>482</v>
      </c>
      <c r="D261" s="37">
        <v>9</v>
      </c>
      <c r="E261" s="50" t="s">
        <v>509</v>
      </c>
      <c r="F261" s="38">
        <v>1403186.9166666667</v>
      </c>
      <c r="G261" s="38">
        <v>3339</v>
      </c>
      <c r="H261" s="38">
        <f>SUMIF(Sep!A:A,'Sheet 1'!A261,Sep!N:N)</f>
        <v>3340</v>
      </c>
      <c r="I261" s="120">
        <f t="shared" ref="I261:I324" si="51">IF(H261&gt;0,(IF(H261&lt;=10000,MIN(15000,H261*4),MIN(H261*4,75000))),0)</f>
        <v>13360</v>
      </c>
      <c r="J261" s="120">
        <f t="shared" ref="J261:J324" si="52">IF(C261="Հիվանդանոց",80000,IF(C261="Բժշկական կենտրոն",IF(M261&gt;2000,150000,130000),IF(C261="Շտապ բուժօգնություն",50000,IF(C261="ատամնաբուժարան",IF(M261&lt;=200,7000,IF(AND(M261&gt;200,M261&lt;=500),15000,2000)),IF(C261="առողջարան",50000)))))*1.2</f>
        <v>0</v>
      </c>
      <c r="K261" s="38">
        <f>SUMIF(Sep!A:A,'Sheet 1'!A261,Sep!I:I)</f>
        <v>4</v>
      </c>
      <c r="L261" s="120">
        <f t="shared" ref="L261:L324" si="53">IF(AND(C261&lt;&gt;"Ամբուլատորիա",C261&lt;&gt;"Պոլիկլինիկա"),500*K261*1.2,0)</f>
        <v>0</v>
      </c>
      <c r="M261" s="122">
        <f>+SUMIF(Sep!A:A,'Sheet 1'!A261,Sep!E:E)</f>
        <v>0</v>
      </c>
      <c r="N261" s="127">
        <f t="shared" ref="N261:N324" si="54">M261*1000*1.2</f>
        <v>0</v>
      </c>
      <c r="O261" s="120">
        <f t="shared" ref="O261:O324" si="55">I261+J261+L261+N261</f>
        <v>13360</v>
      </c>
      <c r="P261" s="120">
        <f t="shared" si="50"/>
        <v>21047.803749999999</v>
      </c>
      <c r="Q261" s="120">
        <f t="shared" ref="Q261:Q324" si="56">MIN(O261,P261)</f>
        <v>13360</v>
      </c>
      <c r="R261" s="53">
        <v>1</v>
      </c>
      <c r="S261" s="120">
        <f t="shared" ref="S261:S324" si="57">Q261*R261</f>
        <v>13360</v>
      </c>
      <c r="T261" s="120">
        <f t="shared" ref="T261:T324" si="58">Q261-S261</f>
        <v>0</v>
      </c>
      <c r="U261" s="120">
        <f t="shared" ref="U261:U324" si="59">+Q261*12</f>
        <v>160320</v>
      </c>
      <c r="V261" s="120">
        <f t="shared" ref="V261:V324" si="60">S261*12</f>
        <v>160320</v>
      </c>
      <c r="W261" s="120">
        <f t="shared" ref="W261:W324" si="61">T261*12</f>
        <v>0</v>
      </c>
    </row>
    <row r="262" spans="1:27" x14ac:dyDescent="0.25">
      <c r="A262" s="49" t="s">
        <v>100</v>
      </c>
      <c r="B262" s="50" t="s">
        <v>471</v>
      </c>
      <c r="C262" s="37" t="s">
        <v>482</v>
      </c>
      <c r="D262" s="37">
        <v>9</v>
      </c>
      <c r="E262" s="50" t="s">
        <v>509</v>
      </c>
      <c r="F262" s="38">
        <v>3330701.4166666665</v>
      </c>
      <c r="G262" s="38">
        <v>6715</v>
      </c>
      <c r="H262" s="38">
        <f>SUMIF(Sep!A:A,'Sheet 1'!A262,Sep!N:N)</f>
        <v>6718</v>
      </c>
      <c r="I262" s="120">
        <f t="shared" si="51"/>
        <v>15000</v>
      </c>
      <c r="J262" s="120">
        <f t="shared" si="52"/>
        <v>0</v>
      </c>
      <c r="K262" s="38">
        <f>SUMIF(Sep!A:A,'Sheet 1'!A262,Sep!I:I)</f>
        <v>3</v>
      </c>
      <c r="L262" s="120">
        <f t="shared" si="53"/>
        <v>0</v>
      </c>
      <c r="M262" s="122">
        <f>+SUMIF(Sep!A:A,'Sheet 1'!A262,Sep!E:E)</f>
        <v>0</v>
      </c>
      <c r="N262" s="127">
        <f t="shared" si="54"/>
        <v>0</v>
      </c>
      <c r="O262" s="120">
        <f t="shared" si="55"/>
        <v>15000</v>
      </c>
      <c r="P262" s="120">
        <f t="shared" si="50"/>
        <v>49960.521249999998</v>
      </c>
      <c r="Q262" s="120">
        <f t="shared" si="56"/>
        <v>15000</v>
      </c>
      <c r="R262" s="53">
        <v>1</v>
      </c>
      <c r="S262" s="120">
        <f t="shared" si="57"/>
        <v>15000</v>
      </c>
      <c r="T262" s="120">
        <f t="shared" si="58"/>
        <v>0</v>
      </c>
      <c r="U262" s="120">
        <f t="shared" si="59"/>
        <v>180000</v>
      </c>
      <c r="V262" s="120">
        <f t="shared" si="60"/>
        <v>180000</v>
      </c>
      <c r="W262" s="120">
        <f t="shared" si="61"/>
        <v>0</v>
      </c>
    </row>
    <row r="263" spans="1:27" x14ac:dyDescent="0.25">
      <c r="A263" s="49" t="s">
        <v>101</v>
      </c>
      <c r="B263" s="50" t="s">
        <v>471</v>
      </c>
      <c r="C263" s="37" t="s">
        <v>482</v>
      </c>
      <c r="D263" s="37">
        <v>9</v>
      </c>
      <c r="E263" s="50" t="s">
        <v>509</v>
      </c>
      <c r="F263" s="38">
        <v>2829591.75</v>
      </c>
      <c r="G263" s="38">
        <v>5216</v>
      </c>
      <c r="H263" s="38">
        <f>SUMIF(Sep!A:A,'Sheet 1'!A263,Sep!N:N)</f>
        <v>5224</v>
      </c>
      <c r="I263" s="120">
        <f t="shared" si="51"/>
        <v>15000</v>
      </c>
      <c r="J263" s="120">
        <f t="shared" si="52"/>
        <v>0</v>
      </c>
      <c r="K263" s="38">
        <f>SUMIF(Sep!A:A,'Sheet 1'!A263,Sep!I:I)</f>
        <v>3</v>
      </c>
      <c r="L263" s="120">
        <f t="shared" si="53"/>
        <v>0</v>
      </c>
      <c r="M263" s="122">
        <f>+SUMIF(Sep!A:A,'Sheet 1'!A263,Sep!E:E)</f>
        <v>0</v>
      </c>
      <c r="N263" s="127">
        <f t="shared" si="54"/>
        <v>0</v>
      </c>
      <c r="O263" s="120">
        <f t="shared" si="55"/>
        <v>15000</v>
      </c>
      <c r="P263" s="120">
        <f t="shared" si="50"/>
        <v>42443.876250000001</v>
      </c>
      <c r="Q263" s="120">
        <f t="shared" si="56"/>
        <v>15000</v>
      </c>
      <c r="R263" s="53">
        <v>1</v>
      </c>
      <c r="S263" s="120">
        <f t="shared" si="57"/>
        <v>15000</v>
      </c>
      <c r="T263" s="120">
        <f t="shared" si="58"/>
        <v>0</v>
      </c>
      <c r="U263" s="120">
        <f t="shared" si="59"/>
        <v>180000</v>
      </c>
      <c r="V263" s="120">
        <f t="shared" si="60"/>
        <v>180000</v>
      </c>
      <c r="W263" s="120">
        <f t="shared" si="61"/>
        <v>0</v>
      </c>
    </row>
    <row r="264" spans="1:27" x14ac:dyDescent="0.25">
      <c r="A264" s="49" t="s">
        <v>102</v>
      </c>
      <c r="B264" s="50" t="s">
        <v>471</v>
      </c>
      <c r="C264" s="37" t="s">
        <v>482</v>
      </c>
      <c r="D264" s="37">
        <v>9</v>
      </c>
      <c r="E264" s="50" t="s">
        <v>509</v>
      </c>
      <c r="F264" s="38">
        <v>1139999.3333333333</v>
      </c>
      <c r="G264" s="38">
        <v>2405</v>
      </c>
      <c r="H264" s="38">
        <f>SUMIF(Sep!A:A,'Sheet 1'!A264,Sep!N:N)</f>
        <v>2405</v>
      </c>
      <c r="I264" s="120">
        <f t="shared" si="51"/>
        <v>9620</v>
      </c>
      <c r="J264" s="120">
        <f t="shared" si="52"/>
        <v>0</v>
      </c>
      <c r="K264" s="38">
        <f>SUMIF(Sep!A:A,'Sheet 1'!A264,Sep!I:I)</f>
        <v>3</v>
      </c>
      <c r="L264" s="120">
        <f t="shared" si="53"/>
        <v>0</v>
      </c>
      <c r="M264" s="122">
        <f>+SUMIF(Sep!A:A,'Sheet 1'!A264,Sep!E:E)</f>
        <v>0</v>
      </c>
      <c r="N264" s="127">
        <f t="shared" si="54"/>
        <v>0</v>
      </c>
      <c r="O264" s="120">
        <f t="shared" si="55"/>
        <v>9620</v>
      </c>
      <c r="P264" s="120">
        <f t="shared" si="50"/>
        <v>17099.989999999998</v>
      </c>
      <c r="Q264" s="120">
        <f t="shared" si="56"/>
        <v>9620</v>
      </c>
      <c r="R264" s="53">
        <v>1</v>
      </c>
      <c r="S264" s="120">
        <f t="shared" si="57"/>
        <v>9620</v>
      </c>
      <c r="T264" s="120">
        <f t="shared" si="58"/>
        <v>0</v>
      </c>
      <c r="U264" s="120">
        <f t="shared" si="59"/>
        <v>115440</v>
      </c>
      <c r="V264" s="120">
        <f t="shared" si="60"/>
        <v>115440</v>
      </c>
      <c r="W264" s="120">
        <f t="shared" si="61"/>
        <v>0</v>
      </c>
    </row>
    <row r="265" spans="1:27" x14ac:dyDescent="0.25">
      <c r="A265" s="49" t="s">
        <v>103</v>
      </c>
      <c r="B265" s="50" t="s">
        <v>471</v>
      </c>
      <c r="C265" s="37" t="s">
        <v>482</v>
      </c>
      <c r="D265" s="37">
        <v>9</v>
      </c>
      <c r="E265" s="50" t="s">
        <v>509</v>
      </c>
      <c r="F265" s="38">
        <v>894316.25</v>
      </c>
      <c r="G265" s="38">
        <v>1920</v>
      </c>
      <c r="H265" s="38">
        <f>SUMIF(Sep!A:A,'Sheet 1'!A265,Sep!N:N)</f>
        <v>1920</v>
      </c>
      <c r="I265" s="120">
        <f t="shared" si="51"/>
        <v>7680</v>
      </c>
      <c r="J265" s="120">
        <f t="shared" si="52"/>
        <v>0</v>
      </c>
      <c r="K265" s="38">
        <f>SUMIF(Sep!A:A,'Sheet 1'!A265,Sep!I:I)</f>
        <v>3</v>
      </c>
      <c r="L265" s="120">
        <f t="shared" si="53"/>
        <v>0</v>
      </c>
      <c r="M265" s="122">
        <f>+SUMIF(Sep!A:A,'Sheet 1'!A265,Sep!E:E)</f>
        <v>0</v>
      </c>
      <c r="N265" s="127">
        <f t="shared" si="54"/>
        <v>0</v>
      </c>
      <c r="O265" s="120">
        <f t="shared" si="55"/>
        <v>7680</v>
      </c>
      <c r="P265" s="120">
        <f t="shared" si="50"/>
        <v>13414.74375</v>
      </c>
      <c r="Q265" s="120">
        <f t="shared" si="56"/>
        <v>7680</v>
      </c>
      <c r="R265" s="53">
        <v>1</v>
      </c>
      <c r="S265" s="120">
        <f t="shared" si="57"/>
        <v>7680</v>
      </c>
      <c r="T265" s="120">
        <f t="shared" si="58"/>
        <v>0</v>
      </c>
      <c r="U265" s="120">
        <f t="shared" si="59"/>
        <v>92160</v>
      </c>
      <c r="V265" s="120">
        <f t="shared" si="60"/>
        <v>92160</v>
      </c>
      <c r="W265" s="120">
        <f t="shared" si="61"/>
        <v>0</v>
      </c>
      <c r="X265" s="46"/>
      <c r="Y265" s="46"/>
      <c r="Z265" s="46"/>
      <c r="AA265" s="46"/>
    </row>
    <row r="266" spans="1:27" x14ac:dyDescent="0.25">
      <c r="A266" s="49" t="s">
        <v>104</v>
      </c>
      <c r="B266" s="50" t="s">
        <v>471</v>
      </c>
      <c r="C266" s="37" t="s">
        <v>482</v>
      </c>
      <c r="D266" s="37">
        <v>9</v>
      </c>
      <c r="E266" s="50" t="s">
        <v>509</v>
      </c>
      <c r="F266" s="38">
        <v>1532572.6666666667</v>
      </c>
      <c r="G266" s="38">
        <v>3732</v>
      </c>
      <c r="H266" s="38">
        <f>SUMIF(Sep!A:A,'Sheet 1'!A266,Sep!N:N)</f>
        <v>3732</v>
      </c>
      <c r="I266" s="120">
        <f t="shared" si="51"/>
        <v>14928</v>
      </c>
      <c r="J266" s="120">
        <f t="shared" si="52"/>
        <v>0</v>
      </c>
      <c r="K266" s="38">
        <f>SUMIF(Sep!A:A,'Sheet 1'!A266,Sep!I:I)</f>
        <v>3</v>
      </c>
      <c r="L266" s="120">
        <f t="shared" si="53"/>
        <v>0</v>
      </c>
      <c r="M266" s="122">
        <f>+SUMIF(Sep!A:A,'Sheet 1'!A266,Sep!E:E)</f>
        <v>0</v>
      </c>
      <c r="N266" s="127">
        <f t="shared" si="54"/>
        <v>0</v>
      </c>
      <c r="O266" s="120">
        <f t="shared" si="55"/>
        <v>14928</v>
      </c>
      <c r="P266" s="120">
        <f t="shared" si="50"/>
        <v>22988.59</v>
      </c>
      <c r="Q266" s="120">
        <f t="shared" si="56"/>
        <v>14928</v>
      </c>
      <c r="R266" s="53">
        <v>1</v>
      </c>
      <c r="S266" s="120">
        <f t="shared" si="57"/>
        <v>14928</v>
      </c>
      <c r="T266" s="120">
        <f t="shared" si="58"/>
        <v>0</v>
      </c>
      <c r="U266" s="120">
        <f t="shared" si="59"/>
        <v>179136</v>
      </c>
      <c r="V266" s="120">
        <f t="shared" si="60"/>
        <v>179136</v>
      </c>
      <c r="W266" s="120">
        <f t="shared" si="61"/>
        <v>0</v>
      </c>
    </row>
    <row r="267" spans="1:27" x14ac:dyDescent="0.25">
      <c r="A267" s="49" t="s">
        <v>105</v>
      </c>
      <c r="B267" s="50" t="s">
        <v>471</v>
      </c>
      <c r="C267" s="37" t="s">
        <v>482</v>
      </c>
      <c r="D267" s="37">
        <v>9</v>
      </c>
      <c r="E267" s="50" t="s">
        <v>509</v>
      </c>
      <c r="F267" s="38">
        <v>1266896.3333333333</v>
      </c>
      <c r="G267" s="38">
        <v>2033</v>
      </c>
      <c r="H267" s="38">
        <f>SUMIF(Sep!A:A,'Sheet 1'!A267,Sep!N:N)</f>
        <v>2033</v>
      </c>
      <c r="I267" s="120">
        <f t="shared" si="51"/>
        <v>8132</v>
      </c>
      <c r="J267" s="120">
        <f t="shared" si="52"/>
        <v>0</v>
      </c>
      <c r="K267" s="38">
        <f>SUMIF(Sep!A:A,'Sheet 1'!A267,Sep!I:I)</f>
        <v>3</v>
      </c>
      <c r="L267" s="120">
        <f t="shared" si="53"/>
        <v>0</v>
      </c>
      <c r="M267" s="122">
        <f>+SUMIF(Sep!A:A,'Sheet 1'!A267,Sep!E:E)</f>
        <v>0</v>
      </c>
      <c r="N267" s="127">
        <f t="shared" si="54"/>
        <v>0</v>
      </c>
      <c r="O267" s="120">
        <f t="shared" si="55"/>
        <v>8132</v>
      </c>
      <c r="P267" s="120">
        <f t="shared" si="50"/>
        <v>19003.445</v>
      </c>
      <c r="Q267" s="120">
        <f t="shared" si="56"/>
        <v>8132</v>
      </c>
      <c r="R267" s="53">
        <v>1</v>
      </c>
      <c r="S267" s="120">
        <f t="shared" si="57"/>
        <v>8132</v>
      </c>
      <c r="T267" s="120">
        <f t="shared" si="58"/>
        <v>0</v>
      </c>
      <c r="U267" s="120">
        <f t="shared" si="59"/>
        <v>97584</v>
      </c>
      <c r="V267" s="120">
        <f t="shared" si="60"/>
        <v>97584</v>
      </c>
      <c r="W267" s="120">
        <f t="shared" si="61"/>
        <v>0</v>
      </c>
    </row>
    <row r="268" spans="1:27" x14ac:dyDescent="0.25">
      <c r="A268" s="49" t="s">
        <v>106</v>
      </c>
      <c r="B268" s="50" t="s">
        <v>471</v>
      </c>
      <c r="C268" s="37" t="s">
        <v>482</v>
      </c>
      <c r="D268" s="37">
        <v>9</v>
      </c>
      <c r="E268" s="50" t="s">
        <v>509</v>
      </c>
      <c r="F268" s="38">
        <v>2137290.25</v>
      </c>
      <c r="G268" s="38">
        <v>4765</v>
      </c>
      <c r="H268" s="38">
        <f>SUMIF(Sep!A:A,'Sheet 1'!A268,Sep!N:N)</f>
        <v>4766</v>
      </c>
      <c r="I268" s="120">
        <f t="shared" si="51"/>
        <v>15000</v>
      </c>
      <c r="J268" s="120">
        <f t="shared" si="52"/>
        <v>0</v>
      </c>
      <c r="K268" s="38">
        <f>SUMIF(Sep!A:A,'Sheet 1'!A268,Sep!I:I)</f>
        <v>3</v>
      </c>
      <c r="L268" s="120">
        <f t="shared" si="53"/>
        <v>0</v>
      </c>
      <c r="M268" s="122">
        <f>+SUMIF(Sep!A:A,'Sheet 1'!A268,Sep!E:E)</f>
        <v>0</v>
      </c>
      <c r="N268" s="127">
        <f t="shared" si="54"/>
        <v>0</v>
      </c>
      <c r="O268" s="120">
        <f t="shared" si="55"/>
        <v>15000</v>
      </c>
      <c r="P268" s="120">
        <f t="shared" si="50"/>
        <v>32059.353749999998</v>
      </c>
      <c r="Q268" s="120">
        <f t="shared" si="56"/>
        <v>15000</v>
      </c>
      <c r="R268" s="53">
        <v>1</v>
      </c>
      <c r="S268" s="120">
        <f t="shared" si="57"/>
        <v>15000</v>
      </c>
      <c r="T268" s="120">
        <f t="shared" si="58"/>
        <v>0</v>
      </c>
      <c r="U268" s="120">
        <f t="shared" si="59"/>
        <v>180000</v>
      </c>
      <c r="V268" s="120">
        <f t="shared" si="60"/>
        <v>180000</v>
      </c>
      <c r="W268" s="120">
        <f t="shared" si="61"/>
        <v>0</v>
      </c>
    </row>
    <row r="269" spans="1:27" x14ac:dyDescent="0.25">
      <c r="A269" s="49" t="s">
        <v>108</v>
      </c>
      <c r="B269" s="50" t="s">
        <v>471</v>
      </c>
      <c r="C269" s="37" t="s">
        <v>482</v>
      </c>
      <c r="D269" s="37">
        <v>9</v>
      </c>
      <c r="E269" s="50" t="s">
        <v>509</v>
      </c>
      <c r="F269" s="38">
        <v>1204332.75</v>
      </c>
      <c r="G269" s="38">
        <v>2728</v>
      </c>
      <c r="H269" s="38">
        <f>SUMIF(Sep!A:A,'Sheet 1'!A269,Sep!N:N)</f>
        <v>2728</v>
      </c>
      <c r="I269" s="120">
        <f t="shared" si="51"/>
        <v>10912</v>
      </c>
      <c r="J269" s="120">
        <f t="shared" si="52"/>
        <v>0</v>
      </c>
      <c r="K269" s="38">
        <f>SUMIF(Sep!A:A,'Sheet 1'!A269,Sep!I:I)</f>
        <v>4</v>
      </c>
      <c r="L269" s="120">
        <f t="shared" si="53"/>
        <v>0</v>
      </c>
      <c r="M269" s="122">
        <f>+SUMIF(Sep!A:A,'Sheet 1'!A269,Sep!E:E)</f>
        <v>0</v>
      </c>
      <c r="N269" s="127">
        <f t="shared" si="54"/>
        <v>0</v>
      </c>
      <c r="O269" s="120">
        <f t="shared" si="55"/>
        <v>10912</v>
      </c>
      <c r="P269" s="120">
        <f t="shared" si="50"/>
        <v>18064.991249999999</v>
      </c>
      <c r="Q269" s="120">
        <f t="shared" si="56"/>
        <v>10912</v>
      </c>
      <c r="R269" s="53">
        <v>1</v>
      </c>
      <c r="S269" s="120">
        <f t="shared" si="57"/>
        <v>10912</v>
      </c>
      <c r="T269" s="120">
        <f t="shared" si="58"/>
        <v>0</v>
      </c>
      <c r="U269" s="120">
        <f t="shared" si="59"/>
        <v>130944</v>
      </c>
      <c r="V269" s="120">
        <f t="shared" si="60"/>
        <v>130944</v>
      </c>
      <c r="W269" s="120">
        <f t="shared" si="61"/>
        <v>0</v>
      </c>
    </row>
    <row r="270" spans="1:27" x14ac:dyDescent="0.25">
      <c r="A270" s="49" t="s">
        <v>109</v>
      </c>
      <c r="B270" s="50" t="s">
        <v>471</v>
      </c>
      <c r="C270" s="37" t="s">
        <v>482</v>
      </c>
      <c r="D270" s="37">
        <v>9</v>
      </c>
      <c r="E270" s="50" t="s">
        <v>509</v>
      </c>
      <c r="F270" s="38">
        <v>1318718.9166666667</v>
      </c>
      <c r="G270" s="38">
        <v>2703</v>
      </c>
      <c r="H270" s="38">
        <f>SUMIF(Sep!A:A,'Sheet 1'!A270,Sep!N:N)</f>
        <v>2707</v>
      </c>
      <c r="I270" s="120">
        <f t="shared" si="51"/>
        <v>10828</v>
      </c>
      <c r="J270" s="120">
        <f t="shared" si="52"/>
        <v>0</v>
      </c>
      <c r="K270" s="38">
        <f>SUMIF(Sep!A:A,'Sheet 1'!A270,Sep!I:I)</f>
        <v>4</v>
      </c>
      <c r="L270" s="120">
        <f t="shared" si="53"/>
        <v>0</v>
      </c>
      <c r="M270" s="122">
        <f>+SUMIF(Sep!A:A,'Sheet 1'!A270,Sep!E:E)</f>
        <v>0</v>
      </c>
      <c r="N270" s="127">
        <f t="shared" si="54"/>
        <v>0</v>
      </c>
      <c r="O270" s="120">
        <f t="shared" si="55"/>
        <v>10828</v>
      </c>
      <c r="P270" s="120">
        <f t="shared" si="50"/>
        <v>19780.783749999999</v>
      </c>
      <c r="Q270" s="120">
        <f t="shared" si="56"/>
        <v>10828</v>
      </c>
      <c r="R270" s="53">
        <v>1</v>
      </c>
      <c r="S270" s="120">
        <f t="shared" si="57"/>
        <v>10828</v>
      </c>
      <c r="T270" s="120">
        <f t="shared" si="58"/>
        <v>0</v>
      </c>
      <c r="U270" s="120">
        <f t="shared" si="59"/>
        <v>129936</v>
      </c>
      <c r="V270" s="120">
        <f t="shared" si="60"/>
        <v>129936</v>
      </c>
      <c r="W270" s="120">
        <f t="shared" si="61"/>
        <v>0</v>
      </c>
    </row>
    <row r="271" spans="1:27" x14ac:dyDescent="0.25">
      <c r="A271" s="49" t="s">
        <v>110</v>
      </c>
      <c r="B271" s="50" t="s">
        <v>471</v>
      </c>
      <c r="C271" s="37" t="s">
        <v>482</v>
      </c>
      <c r="D271" s="37">
        <v>9</v>
      </c>
      <c r="E271" s="50" t="s">
        <v>509</v>
      </c>
      <c r="F271" s="38">
        <v>868137.66666666663</v>
      </c>
      <c r="G271" s="38">
        <v>1827</v>
      </c>
      <c r="H271" s="38">
        <f>SUMIF(Sep!A:A,'Sheet 1'!A271,Sep!N:N)</f>
        <v>1829</v>
      </c>
      <c r="I271" s="120">
        <f t="shared" si="51"/>
        <v>7316</v>
      </c>
      <c r="J271" s="120">
        <f t="shared" si="52"/>
        <v>0</v>
      </c>
      <c r="K271" s="38">
        <f>SUMIF(Sep!A:A,'Sheet 1'!A271,Sep!I:I)</f>
        <v>3</v>
      </c>
      <c r="L271" s="120">
        <f t="shared" si="53"/>
        <v>0</v>
      </c>
      <c r="M271" s="122">
        <f>+SUMIF(Sep!A:A,'Sheet 1'!A271,Sep!E:E)</f>
        <v>0</v>
      </c>
      <c r="N271" s="127">
        <f t="shared" si="54"/>
        <v>0</v>
      </c>
      <c r="O271" s="120">
        <f t="shared" si="55"/>
        <v>7316</v>
      </c>
      <c r="P271" s="120">
        <f t="shared" si="50"/>
        <v>13022.064999999999</v>
      </c>
      <c r="Q271" s="120">
        <f t="shared" si="56"/>
        <v>7316</v>
      </c>
      <c r="R271" s="53">
        <v>1</v>
      </c>
      <c r="S271" s="120">
        <f t="shared" si="57"/>
        <v>7316</v>
      </c>
      <c r="T271" s="120">
        <f t="shared" si="58"/>
        <v>0</v>
      </c>
      <c r="U271" s="120">
        <f t="shared" si="59"/>
        <v>87792</v>
      </c>
      <c r="V271" s="120">
        <f t="shared" si="60"/>
        <v>87792</v>
      </c>
      <c r="W271" s="120">
        <f t="shared" si="61"/>
        <v>0</v>
      </c>
    </row>
    <row r="272" spans="1:27" x14ac:dyDescent="0.25">
      <c r="A272" s="49" t="s">
        <v>111</v>
      </c>
      <c r="B272" s="50" t="s">
        <v>471</v>
      </c>
      <c r="C272" s="37" t="s">
        <v>482</v>
      </c>
      <c r="D272" s="37">
        <v>9</v>
      </c>
      <c r="E272" s="50" t="s">
        <v>509</v>
      </c>
      <c r="F272" s="38">
        <v>1574211.25</v>
      </c>
      <c r="G272" s="38">
        <v>3516</v>
      </c>
      <c r="H272" s="38">
        <f>SUMIF(Sep!A:A,'Sheet 1'!A272,Sep!N:N)</f>
        <v>3516</v>
      </c>
      <c r="I272" s="120">
        <f t="shared" si="51"/>
        <v>14064</v>
      </c>
      <c r="J272" s="120">
        <f t="shared" si="52"/>
        <v>0</v>
      </c>
      <c r="K272" s="38">
        <f>SUMIF(Sep!A:A,'Sheet 1'!A272,Sep!I:I)</f>
        <v>4</v>
      </c>
      <c r="L272" s="120">
        <f t="shared" si="53"/>
        <v>0</v>
      </c>
      <c r="M272" s="122">
        <f>+SUMIF(Sep!A:A,'Sheet 1'!A272,Sep!E:E)</f>
        <v>0</v>
      </c>
      <c r="N272" s="127">
        <f t="shared" si="54"/>
        <v>0</v>
      </c>
      <c r="O272" s="120">
        <f t="shared" si="55"/>
        <v>14064</v>
      </c>
      <c r="P272" s="120">
        <f t="shared" si="50"/>
        <v>23613.168750000001</v>
      </c>
      <c r="Q272" s="120">
        <f t="shared" si="56"/>
        <v>14064</v>
      </c>
      <c r="R272" s="53">
        <v>1</v>
      </c>
      <c r="S272" s="120">
        <f t="shared" si="57"/>
        <v>14064</v>
      </c>
      <c r="T272" s="120">
        <f t="shared" si="58"/>
        <v>0</v>
      </c>
      <c r="U272" s="120">
        <f t="shared" si="59"/>
        <v>168768</v>
      </c>
      <c r="V272" s="120">
        <f t="shared" si="60"/>
        <v>168768</v>
      </c>
      <c r="W272" s="120">
        <f t="shared" si="61"/>
        <v>0</v>
      </c>
    </row>
    <row r="273" spans="1:23" x14ac:dyDescent="0.25">
      <c r="A273" s="49" t="s">
        <v>112</v>
      </c>
      <c r="B273" s="50" t="s">
        <v>471</v>
      </c>
      <c r="C273" s="37" t="s">
        <v>482</v>
      </c>
      <c r="D273" s="37">
        <v>9</v>
      </c>
      <c r="E273" s="50" t="s">
        <v>509</v>
      </c>
      <c r="F273" s="38">
        <v>1686253.25</v>
      </c>
      <c r="G273" s="38">
        <v>3634</v>
      </c>
      <c r="H273" s="38">
        <f>SUMIF(Sep!A:A,'Sheet 1'!A273,Sep!N:N)</f>
        <v>3634</v>
      </c>
      <c r="I273" s="120">
        <f t="shared" si="51"/>
        <v>14536</v>
      </c>
      <c r="J273" s="120">
        <f t="shared" si="52"/>
        <v>0</v>
      </c>
      <c r="K273" s="38">
        <f>SUMIF(Sep!A:A,'Sheet 1'!A273,Sep!I:I)</f>
        <v>3</v>
      </c>
      <c r="L273" s="120">
        <f t="shared" si="53"/>
        <v>0</v>
      </c>
      <c r="M273" s="122">
        <f>+SUMIF(Sep!A:A,'Sheet 1'!A273,Sep!E:E)</f>
        <v>0</v>
      </c>
      <c r="N273" s="127">
        <f t="shared" si="54"/>
        <v>0</v>
      </c>
      <c r="O273" s="120">
        <f t="shared" si="55"/>
        <v>14536</v>
      </c>
      <c r="P273" s="120">
        <f t="shared" si="50"/>
        <v>25293.798749999998</v>
      </c>
      <c r="Q273" s="120">
        <f t="shared" si="56"/>
        <v>14536</v>
      </c>
      <c r="R273" s="53">
        <v>1</v>
      </c>
      <c r="S273" s="120">
        <f t="shared" si="57"/>
        <v>14536</v>
      </c>
      <c r="T273" s="120">
        <f t="shared" si="58"/>
        <v>0</v>
      </c>
      <c r="U273" s="120">
        <f t="shared" si="59"/>
        <v>174432</v>
      </c>
      <c r="V273" s="120">
        <f t="shared" si="60"/>
        <v>174432</v>
      </c>
      <c r="W273" s="120">
        <f t="shared" si="61"/>
        <v>0</v>
      </c>
    </row>
    <row r="274" spans="1:23" x14ac:dyDescent="0.25">
      <c r="A274" s="49" t="s">
        <v>113</v>
      </c>
      <c r="B274" s="50" t="s">
        <v>471</v>
      </c>
      <c r="C274" s="37" t="s">
        <v>482</v>
      </c>
      <c r="D274" s="37">
        <v>9</v>
      </c>
      <c r="E274" s="50" t="s">
        <v>509</v>
      </c>
      <c r="F274" s="38">
        <v>1245621.4166666667</v>
      </c>
      <c r="G274" s="38">
        <v>2778</v>
      </c>
      <c r="H274" s="38">
        <f>SUMIF(Sep!A:A,'Sheet 1'!A274,Sep!N:N)</f>
        <v>2778</v>
      </c>
      <c r="I274" s="120">
        <f t="shared" si="51"/>
        <v>11112</v>
      </c>
      <c r="J274" s="120">
        <f t="shared" si="52"/>
        <v>0</v>
      </c>
      <c r="K274" s="38">
        <f>SUMIF(Sep!A:A,'Sheet 1'!A274,Sep!I:I)</f>
        <v>3</v>
      </c>
      <c r="L274" s="120">
        <f t="shared" si="53"/>
        <v>0</v>
      </c>
      <c r="M274" s="122">
        <f>+SUMIF(Sep!A:A,'Sheet 1'!A274,Sep!E:E)</f>
        <v>0</v>
      </c>
      <c r="N274" s="127">
        <f t="shared" si="54"/>
        <v>0</v>
      </c>
      <c r="O274" s="120">
        <f t="shared" si="55"/>
        <v>11112</v>
      </c>
      <c r="P274" s="120">
        <f t="shared" si="50"/>
        <v>18684.321250000001</v>
      </c>
      <c r="Q274" s="120">
        <f t="shared" si="56"/>
        <v>11112</v>
      </c>
      <c r="R274" s="53">
        <v>1</v>
      </c>
      <c r="S274" s="120">
        <f t="shared" si="57"/>
        <v>11112</v>
      </c>
      <c r="T274" s="120">
        <f t="shared" si="58"/>
        <v>0</v>
      </c>
      <c r="U274" s="120">
        <f t="shared" si="59"/>
        <v>133344</v>
      </c>
      <c r="V274" s="120">
        <f t="shared" si="60"/>
        <v>133344</v>
      </c>
      <c r="W274" s="120">
        <f t="shared" si="61"/>
        <v>0</v>
      </c>
    </row>
    <row r="275" spans="1:23" x14ac:dyDescent="0.25">
      <c r="A275" s="49" t="s">
        <v>114</v>
      </c>
      <c r="B275" s="50" t="s">
        <v>471</v>
      </c>
      <c r="C275" s="37" t="s">
        <v>482</v>
      </c>
      <c r="D275" s="37">
        <v>9</v>
      </c>
      <c r="E275" s="50" t="s">
        <v>509</v>
      </c>
      <c r="F275" s="38">
        <v>973896.83333333337</v>
      </c>
      <c r="G275" s="38">
        <v>2089</v>
      </c>
      <c r="H275" s="38">
        <f>SUMIF(Sep!A:A,'Sheet 1'!A275,Sep!N:N)</f>
        <v>2091</v>
      </c>
      <c r="I275" s="120">
        <f t="shared" si="51"/>
        <v>8364</v>
      </c>
      <c r="J275" s="120">
        <f t="shared" si="52"/>
        <v>0</v>
      </c>
      <c r="K275" s="38">
        <f>SUMIF(Sep!A:A,'Sheet 1'!A275,Sep!I:I)</f>
        <v>4</v>
      </c>
      <c r="L275" s="120">
        <f t="shared" si="53"/>
        <v>0</v>
      </c>
      <c r="M275" s="122">
        <f>+SUMIF(Sep!A:A,'Sheet 1'!A275,Sep!E:E)</f>
        <v>0</v>
      </c>
      <c r="N275" s="127">
        <f t="shared" si="54"/>
        <v>0</v>
      </c>
      <c r="O275" s="120">
        <f t="shared" si="55"/>
        <v>8364</v>
      </c>
      <c r="P275" s="120">
        <f t="shared" si="50"/>
        <v>14608.452499999999</v>
      </c>
      <c r="Q275" s="120">
        <f t="shared" si="56"/>
        <v>8364</v>
      </c>
      <c r="R275" s="53">
        <v>1</v>
      </c>
      <c r="S275" s="120">
        <f t="shared" si="57"/>
        <v>8364</v>
      </c>
      <c r="T275" s="120">
        <f t="shared" si="58"/>
        <v>0</v>
      </c>
      <c r="U275" s="120">
        <f t="shared" si="59"/>
        <v>100368</v>
      </c>
      <c r="V275" s="120">
        <f t="shared" si="60"/>
        <v>100368</v>
      </c>
      <c r="W275" s="120">
        <f t="shared" si="61"/>
        <v>0</v>
      </c>
    </row>
    <row r="276" spans="1:23" x14ac:dyDescent="0.25">
      <c r="A276" s="49" t="s">
        <v>115</v>
      </c>
      <c r="B276" s="50" t="s">
        <v>471</v>
      </c>
      <c r="C276" s="37" t="s">
        <v>482</v>
      </c>
      <c r="D276" s="37">
        <v>9</v>
      </c>
      <c r="E276" s="50" t="s">
        <v>509</v>
      </c>
      <c r="F276" s="38">
        <v>886081.41666666663</v>
      </c>
      <c r="G276" s="38">
        <v>1408</v>
      </c>
      <c r="H276" s="38">
        <f>SUMIF(Sep!A:A,'Sheet 1'!A276,Sep!N:N)</f>
        <v>1408</v>
      </c>
      <c r="I276" s="120">
        <f t="shared" si="51"/>
        <v>5632</v>
      </c>
      <c r="J276" s="120">
        <f t="shared" si="52"/>
        <v>0</v>
      </c>
      <c r="K276" s="38">
        <f>SUMIF(Sep!A:A,'Sheet 1'!A276,Sep!I:I)</f>
        <v>3</v>
      </c>
      <c r="L276" s="120">
        <f t="shared" si="53"/>
        <v>0</v>
      </c>
      <c r="M276" s="122">
        <f>+SUMIF(Sep!A:A,'Sheet 1'!A276,Sep!E:E)</f>
        <v>0</v>
      </c>
      <c r="N276" s="127">
        <f t="shared" si="54"/>
        <v>0</v>
      </c>
      <c r="O276" s="120">
        <f t="shared" si="55"/>
        <v>5632</v>
      </c>
      <c r="P276" s="120">
        <f t="shared" si="50"/>
        <v>13291.221249999999</v>
      </c>
      <c r="Q276" s="120">
        <f t="shared" si="56"/>
        <v>5632</v>
      </c>
      <c r="R276" s="53">
        <v>1</v>
      </c>
      <c r="S276" s="120">
        <f t="shared" si="57"/>
        <v>5632</v>
      </c>
      <c r="T276" s="120">
        <f t="shared" si="58"/>
        <v>0</v>
      </c>
      <c r="U276" s="120">
        <f t="shared" si="59"/>
        <v>67584</v>
      </c>
      <c r="V276" s="120">
        <f t="shared" si="60"/>
        <v>67584</v>
      </c>
      <c r="W276" s="120">
        <f t="shared" si="61"/>
        <v>0</v>
      </c>
    </row>
    <row r="277" spans="1:23" x14ac:dyDescent="0.25">
      <c r="A277" s="49" t="s">
        <v>116</v>
      </c>
      <c r="B277" s="50" t="s">
        <v>471</v>
      </c>
      <c r="C277" s="37" t="s">
        <v>482</v>
      </c>
      <c r="D277" s="37">
        <v>9</v>
      </c>
      <c r="E277" s="50" t="s">
        <v>509</v>
      </c>
      <c r="F277" s="38">
        <v>752055.41666666663</v>
      </c>
      <c r="G277" s="38">
        <v>1678</v>
      </c>
      <c r="H277" s="38">
        <f>SUMIF(Sep!A:A,'Sheet 1'!A277,Sep!N:N)</f>
        <v>1677</v>
      </c>
      <c r="I277" s="120">
        <f t="shared" si="51"/>
        <v>6708</v>
      </c>
      <c r="J277" s="120">
        <f t="shared" si="52"/>
        <v>0</v>
      </c>
      <c r="K277" s="38">
        <f>SUMIF(Sep!A:A,'Sheet 1'!A277,Sep!I:I)</f>
        <v>5</v>
      </c>
      <c r="L277" s="120">
        <f t="shared" si="53"/>
        <v>0</v>
      </c>
      <c r="M277" s="122">
        <f>+SUMIF(Sep!A:A,'Sheet 1'!A277,Sep!E:E)</f>
        <v>0</v>
      </c>
      <c r="N277" s="127">
        <f t="shared" si="54"/>
        <v>0</v>
      </c>
      <c r="O277" s="120">
        <f t="shared" si="55"/>
        <v>6708</v>
      </c>
      <c r="P277" s="120">
        <f t="shared" si="50"/>
        <v>11280.831249999999</v>
      </c>
      <c r="Q277" s="120">
        <f t="shared" si="56"/>
        <v>6708</v>
      </c>
      <c r="R277" s="53">
        <v>1</v>
      </c>
      <c r="S277" s="120">
        <f t="shared" si="57"/>
        <v>6708</v>
      </c>
      <c r="T277" s="120">
        <f t="shared" si="58"/>
        <v>0</v>
      </c>
      <c r="U277" s="120">
        <f t="shared" si="59"/>
        <v>80496</v>
      </c>
      <c r="V277" s="120">
        <f t="shared" si="60"/>
        <v>80496</v>
      </c>
      <c r="W277" s="120">
        <f t="shared" si="61"/>
        <v>0</v>
      </c>
    </row>
    <row r="278" spans="1:23" x14ac:dyDescent="0.25">
      <c r="A278" s="49" t="s">
        <v>118</v>
      </c>
      <c r="B278" s="50" t="s">
        <v>471</v>
      </c>
      <c r="C278" s="37" t="s">
        <v>482</v>
      </c>
      <c r="D278" s="37">
        <v>9</v>
      </c>
      <c r="E278" s="50" t="s">
        <v>509</v>
      </c>
      <c r="F278" s="38">
        <v>1126595.75</v>
      </c>
      <c r="G278" s="38">
        <v>2407</v>
      </c>
      <c r="H278" s="38">
        <f>SUMIF(Sep!A:A,'Sheet 1'!A278,Sep!N:N)</f>
        <v>2407</v>
      </c>
      <c r="I278" s="120">
        <f t="shared" si="51"/>
        <v>9628</v>
      </c>
      <c r="J278" s="120">
        <f t="shared" si="52"/>
        <v>0</v>
      </c>
      <c r="K278" s="38">
        <f>SUMIF(Sep!A:A,'Sheet 1'!A278,Sep!I:I)</f>
        <v>3</v>
      </c>
      <c r="L278" s="120">
        <f t="shared" si="53"/>
        <v>0</v>
      </c>
      <c r="M278" s="122">
        <f>+SUMIF(Sep!A:A,'Sheet 1'!A278,Sep!E:E)</f>
        <v>0</v>
      </c>
      <c r="N278" s="127">
        <f t="shared" si="54"/>
        <v>0</v>
      </c>
      <c r="O278" s="120">
        <f t="shared" si="55"/>
        <v>9628</v>
      </c>
      <c r="P278" s="120">
        <f t="shared" si="50"/>
        <v>16898.936249999999</v>
      </c>
      <c r="Q278" s="120">
        <f t="shared" si="56"/>
        <v>9628</v>
      </c>
      <c r="R278" s="53">
        <v>1</v>
      </c>
      <c r="S278" s="120">
        <f t="shared" si="57"/>
        <v>9628</v>
      </c>
      <c r="T278" s="120">
        <f t="shared" si="58"/>
        <v>0</v>
      </c>
      <c r="U278" s="120">
        <f t="shared" si="59"/>
        <v>115536</v>
      </c>
      <c r="V278" s="120">
        <f t="shared" si="60"/>
        <v>115536</v>
      </c>
      <c r="W278" s="120">
        <f t="shared" si="61"/>
        <v>0</v>
      </c>
    </row>
    <row r="279" spans="1:23" x14ac:dyDescent="0.25">
      <c r="A279" s="49" t="s">
        <v>120</v>
      </c>
      <c r="B279" s="50" t="s">
        <v>471</v>
      </c>
      <c r="C279" s="37" t="s">
        <v>482</v>
      </c>
      <c r="D279" s="37">
        <v>9</v>
      </c>
      <c r="E279" s="50" t="s">
        <v>509</v>
      </c>
      <c r="F279" s="38">
        <v>1843241.1666666667</v>
      </c>
      <c r="G279" s="38">
        <v>3502</v>
      </c>
      <c r="H279" s="38">
        <f>SUMIF(Sep!A:A,'Sheet 1'!A279,Sep!N:N)</f>
        <v>3502</v>
      </c>
      <c r="I279" s="120">
        <f t="shared" si="51"/>
        <v>14008</v>
      </c>
      <c r="J279" s="120">
        <f t="shared" si="52"/>
        <v>0</v>
      </c>
      <c r="K279" s="38">
        <f>SUMIF(Sep!A:A,'Sheet 1'!A279,Sep!I:I)</f>
        <v>4</v>
      </c>
      <c r="L279" s="120">
        <f t="shared" si="53"/>
        <v>0</v>
      </c>
      <c r="M279" s="122">
        <f>+SUMIF(Sep!A:A,'Sheet 1'!A279,Sep!E:E)</f>
        <v>0</v>
      </c>
      <c r="N279" s="127">
        <f t="shared" si="54"/>
        <v>0</v>
      </c>
      <c r="O279" s="120">
        <f t="shared" si="55"/>
        <v>14008</v>
      </c>
      <c r="P279" s="120">
        <f t="shared" si="50"/>
        <v>27648.6175</v>
      </c>
      <c r="Q279" s="120">
        <f t="shared" si="56"/>
        <v>14008</v>
      </c>
      <c r="R279" s="53">
        <v>1</v>
      </c>
      <c r="S279" s="120">
        <f t="shared" si="57"/>
        <v>14008</v>
      </c>
      <c r="T279" s="120">
        <f t="shared" si="58"/>
        <v>0</v>
      </c>
      <c r="U279" s="120">
        <f t="shared" si="59"/>
        <v>168096</v>
      </c>
      <c r="V279" s="120">
        <f t="shared" si="60"/>
        <v>168096</v>
      </c>
      <c r="W279" s="120">
        <f t="shared" si="61"/>
        <v>0</v>
      </c>
    </row>
    <row r="280" spans="1:23" x14ac:dyDescent="0.25">
      <c r="A280" s="49" t="s">
        <v>121</v>
      </c>
      <c r="B280" s="50" t="s">
        <v>471</v>
      </c>
      <c r="C280" s="37" t="s">
        <v>482</v>
      </c>
      <c r="D280" s="37">
        <v>9</v>
      </c>
      <c r="E280" s="50" t="s">
        <v>509</v>
      </c>
      <c r="F280" s="38">
        <v>2250202.75</v>
      </c>
      <c r="G280" s="38">
        <v>4711</v>
      </c>
      <c r="H280" s="38">
        <f>SUMIF(Sep!A:A,'Sheet 1'!A280,Sep!N:N)</f>
        <v>4718</v>
      </c>
      <c r="I280" s="120">
        <f t="shared" si="51"/>
        <v>15000</v>
      </c>
      <c r="J280" s="120">
        <f t="shared" si="52"/>
        <v>0</v>
      </c>
      <c r="K280" s="38">
        <f>SUMIF(Sep!A:A,'Sheet 1'!A280,Sep!I:I)</f>
        <v>3</v>
      </c>
      <c r="L280" s="120">
        <f t="shared" si="53"/>
        <v>0</v>
      </c>
      <c r="M280" s="122">
        <f>+SUMIF(Sep!A:A,'Sheet 1'!A280,Sep!E:E)</f>
        <v>0</v>
      </c>
      <c r="N280" s="127">
        <f t="shared" si="54"/>
        <v>0</v>
      </c>
      <c r="O280" s="120">
        <f t="shared" si="55"/>
        <v>15000</v>
      </c>
      <c r="P280" s="120">
        <f t="shared" si="50"/>
        <v>33753.041250000002</v>
      </c>
      <c r="Q280" s="120">
        <f t="shared" si="56"/>
        <v>15000</v>
      </c>
      <c r="R280" s="53">
        <v>1</v>
      </c>
      <c r="S280" s="120">
        <f t="shared" si="57"/>
        <v>15000</v>
      </c>
      <c r="T280" s="120">
        <f t="shared" si="58"/>
        <v>0</v>
      </c>
      <c r="U280" s="120">
        <f t="shared" si="59"/>
        <v>180000</v>
      </c>
      <c r="V280" s="120">
        <f t="shared" si="60"/>
        <v>180000</v>
      </c>
      <c r="W280" s="120">
        <f t="shared" si="61"/>
        <v>0</v>
      </c>
    </row>
    <row r="281" spans="1:23" x14ac:dyDescent="0.25">
      <c r="A281" s="49" t="s">
        <v>122</v>
      </c>
      <c r="B281" s="50" t="s">
        <v>471</v>
      </c>
      <c r="C281" s="37" t="s">
        <v>482</v>
      </c>
      <c r="D281" s="37">
        <v>9</v>
      </c>
      <c r="E281" s="50" t="s">
        <v>509</v>
      </c>
      <c r="F281" s="38">
        <v>2040967.8333333333</v>
      </c>
      <c r="G281" s="38">
        <v>4342</v>
      </c>
      <c r="H281" s="38">
        <f>SUMIF(Sep!A:A,'Sheet 1'!A281,Sep!N:N)</f>
        <v>4342</v>
      </c>
      <c r="I281" s="120">
        <f t="shared" si="51"/>
        <v>15000</v>
      </c>
      <c r="J281" s="120">
        <f t="shared" si="52"/>
        <v>0</v>
      </c>
      <c r="K281" s="38">
        <f>SUMIF(Sep!A:A,'Sheet 1'!A281,Sep!I:I)</f>
        <v>5</v>
      </c>
      <c r="L281" s="120">
        <f t="shared" si="53"/>
        <v>0</v>
      </c>
      <c r="M281" s="122">
        <f>+SUMIF(Sep!A:A,'Sheet 1'!A281,Sep!E:E)</f>
        <v>0</v>
      </c>
      <c r="N281" s="127">
        <f t="shared" si="54"/>
        <v>0</v>
      </c>
      <c r="O281" s="120">
        <f t="shared" si="55"/>
        <v>15000</v>
      </c>
      <c r="P281" s="120">
        <f t="shared" si="50"/>
        <v>30614.517499999998</v>
      </c>
      <c r="Q281" s="120">
        <f t="shared" si="56"/>
        <v>15000</v>
      </c>
      <c r="R281" s="53">
        <v>1</v>
      </c>
      <c r="S281" s="120">
        <f t="shared" si="57"/>
        <v>15000</v>
      </c>
      <c r="T281" s="120">
        <f t="shared" si="58"/>
        <v>0</v>
      </c>
      <c r="U281" s="120">
        <f t="shared" si="59"/>
        <v>180000</v>
      </c>
      <c r="V281" s="120">
        <f t="shared" si="60"/>
        <v>180000</v>
      </c>
      <c r="W281" s="120">
        <f t="shared" si="61"/>
        <v>0</v>
      </c>
    </row>
    <row r="282" spans="1:23" x14ac:dyDescent="0.25">
      <c r="A282" s="49" t="s">
        <v>123</v>
      </c>
      <c r="B282" s="50" t="s">
        <v>471</v>
      </c>
      <c r="C282" s="37" t="s">
        <v>482</v>
      </c>
      <c r="D282" s="37">
        <v>9</v>
      </c>
      <c r="E282" s="50" t="s">
        <v>509</v>
      </c>
      <c r="F282" s="38">
        <v>3046084.3333333335</v>
      </c>
      <c r="G282" s="38">
        <v>6187</v>
      </c>
      <c r="H282" s="38">
        <f>SUMIF(Sep!A:A,'Sheet 1'!A282,Sep!N:N)</f>
        <v>6186</v>
      </c>
      <c r="I282" s="120">
        <f t="shared" si="51"/>
        <v>15000</v>
      </c>
      <c r="J282" s="120">
        <f t="shared" si="52"/>
        <v>0</v>
      </c>
      <c r="K282" s="38">
        <f>SUMIF(Sep!A:A,'Sheet 1'!A282,Sep!I:I)</f>
        <v>4</v>
      </c>
      <c r="L282" s="120">
        <f t="shared" si="53"/>
        <v>0</v>
      </c>
      <c r="M282" s="122">
        <f>+SUMIF(Sep!A:A,'Sheet 1'!A282,Sep!E:E)</f>
        <v>0</v>
      </c>
      <c r="N282" s="127">
        <f t="shared" si="54"/>
        <v>0</v>
      </c>
      <c r="O282" s="120">
        <f t="shared" si="55"/>
        <v>15000</v>
      </c>
      <c r="P282" s="120">
        <f t="shared" si="50"/>
        <v>45691.264999999999</v>
      </c>
      <c r="Q282" s="120">
        <f t="shared" si="56"/>
        <v>15000</v>
      </c>
      <c r="R282" s="53">
        <v>1</v>
      </c>
      <c r="S282" s="120">
        <f t="shared" si="57"/>
        <v>15000</v>
      </c>
      <c r="T282" s="120">
        <f t="shared" si="58"/>
        <v>0</v>
      </c>
      <c r="U282" s="120">
        <f t="shared" si="59"/>
        <v>180000</v>
      </c>
      <c r="V282" s="120">
        <f t="shared" si="60"/>
        <v>180000</v>
      </c>
      <c r="W282" s="120">
        <f t="shared" si="61"/>
        <v>0</v>
      </c>
    </row>
    <row r="283" spans="1:23" x14ac:dyDescent="0.25">
      <c r="A283" s="49" t="s">
        <v>124</v>
      </c>
      <c r="B283" s="50" t="s">
        <v>471</v>
      </c>
      <c r="C283" s="37" t="s">
        <v>482</v>
      </c>
      <c r="D283" s="37">
        <v>9</v>
      </c>
      <c r="E283" s="50" t="s">
        <v>509</v>
      </c>
      <c r="F283" s="38">
        <v>906309.66666666663</v>
      </c>
      <c r="G283" s="38">
        <v>1683</v>
      </c>
      <c r="H283" s="38">
        <f>SUMIF(Sep!A:A,'Sheet 1'!A283,Sep!N:N)</f>
        <v>1685</v>
      </c>
      <c r="I283" s="120">
        <f t="shared" si="51"/>
        <v>6740</v>
      </c>
      <c r="J283" s="120">
        <f t="shared" si="52"/>
        <v>0</v>
      </c>
      <c r="K283" s="38">
        <f>SUMIF(Sep!A:A,'Sheet 1'!A283,Sep!I:I)</f>
        <v>4</v>
      </c>
      <c r="L283" s="120">
        <f t="shared" si="53"/>
        <v>0</v>
      </c>
      <c r="M283" s="122">
        <f>+SUMIF(Sep!A:A,'Sheet 1'!A283,Sep!E:E)</f>
        <v>0</v>
      </c>
      <c r="N283" s="127">
        <f t="shared" si="54"/>
        <v>0</v>
      </c>
      <c r="O283" s="120">
        <f t="shared" si="55"/>
        <v>6740</v>
      </c>
      <c r="P283" s="120">
        <f t="shared" si="50"/>
        <v>13594.644999999999</v>
      </c>
      <c r="Q283" s="120">
        <f t="shared" si="56"/>
        <v>6740</v>
      </c>
      <c r="R283" s="53">
        <v>1</v>
      </c>
      <c r="S283" s="120">
        <f t="shared" si="57"/>
        <v>6740</v>
      </c>
      <c r="T283" s="120">
        <f t="shared" si="58"/>
        <v>0</v>
      </c>
      <c r="U283" s="120">
        <f t="shared" si="59"/>
        <v>80880</v>
      </c>
      <c r="V283" s="120">
        <f t="shared" si="60"/>
        <v>80880</v>
      </c>
      <c r="W283" s="120">
        <f t="shared" si="61"/>
        <v>0</v>
      </c>
    </row>
    <row r="284" spans="1:23" x14ac:dyDescent="0.25">
      <c r="A284" s="49" t="s">
        <v>125</v>
      </c>
      <c r="B284" s="50" t="s">
        <v>471</v>
      </c>
      <c r="C284" s="37" t="s">
        <v>482</v>
      </c>
      <c r="D284" s="37">
        <v>9</v>
      </c>
      <c r="E284" s="50" t="s">
        <v>509</v>
      </c>
      <c r="F284" s="38">
        <v>1109189.5833333333</v>
      </c>
      <c r="G284" s="38">
        <v>2741</v>
      </c>
      <c r="H284" s="38">
        <f>SUMIF(Sep!A:A,'Sheet 1'!A284,Sep!N:N)</f>
        <v>2742</v>
      </c>
      <c r="I284" s="120">
        <f t="shared" si="51"/>
        <v>10968</v>
      </c>
      <c r="J284" s="120">
        <f t="shared" si="52"/>
        <v>0</v>
      </c>
      <c r="K284" s="38">
        <f>SUMIF(Sep!A:A,'Sheet 1'!A284,Sep!I:I)</f>
        <v>3</v>
      </c>
      <c r="L284" s="120">
        <f t="shared" si="53"/>
        <v>0</v>
      </c>
      <c r="M284" s="122">
        <f>+SUMIF(Sep!A:A,'Sheet 1'!A284,Sep!E:E)</f>
        <v>0</v>
      </c>
      <c r="N284" s="127">
        <f t="shared" si="54"/>
        <v>0</v>
      </c>
      <c r="O284" s="120">
        <f t="shared" si="55"/>
        <v>10968</v>
      </c>
      <c r="P284" s="120">
        <f t="shared" si="50"/>
        <v>16637.84375</v>
      </c>
      <c r="Q284" s="120">
        <f t="shared" si="56"/>
        <v>10968</v>
      </c>
      <c r="R284" s="53">
        <v>1</v>
      </c>
      <c r="S284" s="120">
        <f t="shared" si="57"/>
        <v>10968</v>
      </c>
      <c r="T284" s="120">
        <f t="shared" si="58"/>
        <v>0</v>
      </c>
      <c r="U284" s="120">
        <f t="shared" si="59"/>
        <v>131616</v>
      </c>
      <c r="V284" s="120">
        <f t="shared" si="60"/>
        <v>131616</v>
      </c>
      <c r="W284" s="120">
        <f t="shared" si="61"/>
        <v>0</v>
      </c>
    </row>
    <row r="285" spans="1:23" x14ac:dyDescent="0.25">
      <c r="A285" s="49" t="s">
        <v>126</v>
      </c>
      <c r="B285" s="50" t="s">
        <v>471</v>
      </c>
      <c r="C285" s="37" t="s">
        <v>482</v>
      </c>
      <c r="D285" s="37">
        <v>9</v>
      </c>
      <c r="E285" s="50" t="s">
        <v>509</v>
      </c>
      <c r="F285" s="38">
        <v>1023271.0833333334</v>
      </c>
      <c r="G285" s="38">
        <v>1800</v>
      </c>
      <c r="H285" s="38">
        <f>SUMIF(Sep!A:A,'Sheet 1'!A285,Sep!N:N)</f>
        <v>1796</v>
      </c>
      <c r="I285" s="120">
        <f t="shared" si="51"/>
        <v>7184</v>
      </c>
      <c r="J285" s="120">
        <f t="shared" si="52"/>
        <v>0</v>
      </c>
      <c r="K285" s="38">
        <f>SUMIF(Sep!A:A,'Sheet 1'!A285,Sep!I:I)</f>
        <v>4</v>
      </c>
      <c r="L285" s="120">
        <f t="shared" si="53"/>
        <v>0</v>
      </c>
      <c r="M285" s="122">
        <f>+SUMIF(Sep!A:A,'Sheet 1'!A285,Sep!E:E)</f>
        <v>0</v>
      </c>
      <c r="N285" s="127">
        <f t="shared" si="54"/>
        <v>0</v>
      </c>
      <c r="O285" s="120">
        <f t="shared" si="55"/>
        <v>7184</v>
      </c>
      <c r="P285" s="120">
        <f t="shared" si="50"/>
        <v>15349.06625</v>
      </c>
      <c r="Q285" s="120">
        <f t="shared" si="56"/>
        <v>7184</v>
      </c>
      <c r="R285" s="53">
        <v>1</v>
      </c>
      <c r="S285" s="120">
        <f t="shared" si="57"/>
        <v>7184</v>
      </c>
      <c r="T285" s="120">
        <f t="shared" si="58"/>
        <v>0</v>
      </c>
      <c r="U285" s="120">
        <f t="shared" si="59"/>
        <v>86208</v>
      </c>
      <c r="V285" s="120">
        <f t="shared" si="60"/>
        <v>86208</v>
      </c>
      <c r="W285" s="120">
        <f t="shared" si="61"/>
        <v>0</v>
      </c>
    </row>
    <row r="286" spans="1:23" x14ac:dyDescent="0.25">
      <c r="A286" s="49" t="s">
        <v>127</v>
      </c>
      <c r="B286" s="50" t="s">
        <v>471</v>
      </c>
      <c r="C286" s="37" t="s">
        <v>482</v>
      </c>
      <c r="D286" s="37">
        <v>9</v>
      </c>
      <c r="E286" s="50" t="s">
        <v>509</v>
      </c>
      <c r="F286" s="38">
        <v>2512068.5833333335</v>
      </c>
      <c r="G286" s="38">
        <v>4678</v>
      </c>
      <c r="H286" s="38">
        <f>SUMIF(Sep!A:A,'Sheet 1'!A286,Sep!N:N)</f>
        <v>4681</v>
      </c>
      <c r="I286" s="120">
        <f t="shared" si="51"/>
        <v>15000</v>
      </c>
      <c r="J286" s="120">
        <f t="shared" si="52"/>
        <v>0</v>
      </c>
      <c r="K286" s="38">
        <f>SUMIF(Sep!A:A,'Sheet 1'!A286,Sep!I:I)</f>
        <v>4</v>
      </c>
      <c r="L286" s="120">
        <f t="shared" si="53"/>
        <v>0</v>
      </c>
      <c r="M286" s="122">
        <f>+SUMIF(Sep!A:A,'Sheet 1'!A286,Sep!E:E)</f>
        <v>0</v>
      </c>
      <c r="N286" s="127">
        <f t="shared" si="54"/>
        <v>0</v>
      </c>
      <c r="O286" s="120">
        <f t="shared" si="55"/>
        <v>15000</v>
      </c>
      <c r="P286" s="120">
        <f t="shared" si="50"/>
        <v>37681.028749999998</v>
      </c>
      <c r="Q286" s="120">
        <f t="shared" si="56"/>
        <v>15000</v>
      </c>
      <c r="R286" s="53">
        <v>1</v>
      </c>
      <c r="S286" s="120">
        <f t="shared" si="57"/>
        <v>15000</v>
      </c>
      <c r="T286" s="120">
        <f t="shared" si="58"/>
        <v>0</v>
      </c>
      <c r="U286" s="120">
        <f t="shared" si="59"/>
        <v>180000</v>
      </c>
      <c r="V286" s="120">
        <f t="shared" si="60"/>
        <v>180000</v>
      </c>
      <c r="W286" s="120">
        <f t="shared" si="61"/>
        <v>0</v>
      </c>
    </row>
    <row r="287" spans="1:23" x14ac:dyDescent="0.25">
      <c r="A287" s="49" t="s">
        <v>128</v>
      </c>
      <c r="B287" s="50" t="s">
        <v>471</v>
      </c>
      <c r="C287" s="37" t="s">
        <v>482</v>
      </c>
      <c r="D287" s="37">
        <v>9</v>
      </c>
      <c r="E287" s="50" t="s">
        <v>509</v>
      </c>
      <c r="F287" s="38">
        <v>1282208</v>
      </c>
      <c r="G287" s="38">
        <v>2485</v>
      </c>
      <c r="H287" s="38">
        <f>SUMIF(Sep!A:A,'Sheet 1'!A287,Sep!N:N)</f>
        <v>2486</v>
      </c>
      <c r="I287" s="120">
        <f t="shared" si="51"/>
        <v>9944</v>
      </c>
      <c r="J287" s="120">
        <f t="shared" si="52"/>
        <v>0</v>
      </c>
      <c r="K287" s="38">
        <f>SUMIF(Sep!A:A,'Sheet 1'!A287,Sep!I:I)</f>
        <v>5</v>
      </c>
      <c r="L287" s="120">
        <f t="shared" si="53"/>
        <v>0</v>
      </c>
      <c r="M287" s="122">
        <f>+SUMIF(Sep!A:A,'Sheet 1'!A287,Sep!E:E)</f>
        <v>0</v>
      </c>
      <c r="N287" s="127">
        <f t="shared" si="54"/>
        <v>0</v>
      </c>
      <c r="O287" s="120">
        <f t="shared" si="55"/>
        <v>9944</v>
      </c>
      <c r="P287" s="120">
        <f t="shared" si="50"/>
        <v>19233.12</v>
      </c>
      <c r="Q287" s="120">
        <f t="shared" si="56"/>
        <v>9944</v>
      </c>
      <c r="R287" s="53">
        <v>1</v>
      </c>
      <c r="S287" s="120">
        <f t="shared" si="57"/>
        <v>9944</v>
      </c>
      <c r="T287" s="120">
        <f t="shared" si="58"/>
        <v>0</v>
      </c>
      <c r="U287" s="120">
        <f t="shared" si="59"/>
        <v>119328</v>
      </c>
      <c r="V287" s="120">
        <f t="shared" si="60"/>
        <v>119328</v>
      </c>
      <c r="W287" s="120">
        <f t="shared" si="61"/>
        <v>0</v>
      </c>
    </row>
    <row r="288" spans="1:23" x14ac:dyDescent="0.25">
      <c r="A288" s="49" t="s">
        <v>129</v>
      </c>
      <c r="B288" s="50" t="s">
        <v>471</v>
      </c>
      <c r="C288" s="37" t="s">
        <v>482</v>
      </c>
      <c r="D288" s="37">
        <v>9</v>
      </c>
      <c r="E288" s="50" t="s">
        <v>509</v>
      </c>
      <c r="F288" s="38">
        <v>1064581.6666666667</v>
      </c>
      <c r="G288" s="38">
        <v>2354</v>
      </c>
      <c r="H288" s="38">
        <f>SUMIF(Sep!A:A,'Sheet 1'!A288,Sep!N:N)</f>
        <v>2353</v>
      </c>
      <c r="I288" s="120">
        <f t="shared" si="51"/>
        <v>9412</v>
      </c>
      <c r="J288" s="120">
        <f t="shared" si="52"/>
        <v>0</v>
      </c>
      <c r="K288" s="38">
        <f>SUMIF(Sep!A:A,'Sheet 1'!A288,Sep!I:I)</f>
        <v>3</v>
      </c>
      <c r="L288" s="120">
        <f t="shared" si="53"/>
        <v>0</v>
      </c>
      <c r="M288" s="122">
        <f>+SUMIF(Sep!A:A,'Sheet 1'!A288,Sep!E:E)</f>
        <v>0</v>
      </c>
      <c r="N288" s="127">
        <f t="shared" si="54"/>
        <v>0</v>
      </c>
      <c r="O288" s="120">
        <f t="shared" si="55"/>
        <v>9412</v>
      </c>
      <c r="P288" s="120">
        <f t="shared" si="50"/>
        <v>15968.725</v>
      </c>
      <c r="Q288" s="120">
        <f t="shared" si="56"/>
        <v>9412</v>
      </c>
      <c r="R288" s="53">
        <v>1</v>
      </c>
      <c r="S288" s="120">
        <f t="shared" si="57"/>
        <v>9412</v>
      </c>
      <c r="T288" s="120">
        <f t="shared" si="58"/>
        <v>0</v>
      </c>
      <c r="U288" s="120">
        <f t="shared" si="59"/>
        <v>112944</v>
      </c>
      <c r="V288" s="120">
        <f t="shared" si="60"/>
        <v>112944</v>
      </c>
      <c r="W288" s="120">
        <f t="shared" si="61"/>
        <v>0</v>
      </c>
    </row>
    <row r="289" spans="1:27" x14ac:dyDescent="0.25">
      <c r="A289" s="49" t="s">
        <v>130</v>
      </c>
      <c r="B289" s="50" t="s">
        <v>471</v>
      </c>
      <c r="C289" s="37" t="s">
        <v>482</v>
      </c>
      <c r="D289" s="37">
        <v>9</v>
      </c>
      <c r="E289" s="50" t="s">
        <v>509</v>
      </c>
      <c r="F289" s="38">
        <v>1235964.0833333333</v>
      </c>
      <c r="G289" s="38">
        <v>2764</v>
      </c>
      <c r="H289" s="38">
        <f>SUMIF(Sep!A:A,'Sheet 1'!A289,Sep!N:N)</f>
        <v>2760</v>
      </c>
      <c r="I289" s="120">
        <f t="shared" si="51"/>
        <v>11040</v>
      </c>
      <c r="J289" s="120">
        <f t="shared" si="52"/>
        <v>0</v>
      </c>
      <c r="K289" s="38">
        <f>SUMIF(Sep!A:A,'Sheet 1'!A289,Sep!I:I)</f>
        <v>3</v>
      </c>
      <c r="L289" s="120">
        <f t="shared" si="53"/>
        <v>0</v>
      </c>
      <c r="M289" s="122">
        <f>+SUMIF(Sep!A:A,'Sheet 1'!A289,Sep!E:E)</f>
        <v>0</v>
      </c>
      <c r="N289" s="127">
        <f t="shared" si="54"/>
        <v>0</v>
      </c>
      <c r="O289" s="120">
        <f t="shared" si="55"/>
        <v>11040</v>
      </c>
      <c r="P289" s="120">
        <f t="shared" si="50"/>
        <v>18539.461249999997</v>
      </c>
      <c r="Q289" s="120">
        <f t="shared" si="56"/>
        <v>11040</v>
      </c>
      <c r="R289" s="53">
        <v>1</v>
      </c>
      <c r="S289" s="120">
        <f t="shared" si="57"/>
        <v>11040</v>
      </c>
      <c r="T289" s="120">
        <f t="shared" si="58"/>
        <v>0</v>
      </c>
      <c r="U289" s="120">
        <f t="shared" si="59"/>
        <v>132480</v>
      </c>
      <c r="V289" s="120">
        <f t="shared" si="60"/>
        <v>132480</v>
      </c>
      <c r="W289" s="120">
        <f t="shared" si="61"/>
        <v>0</v>
      </c>
    </row>
    <row r="290" spans="1:27" x14ac:dyDescent="0.25">
      <c r="A290" s="49" t="s">
        <v>131</v>
      </c>
      <c r="B290" s="50" t="s">
        <v>471</v>
      </c>
      <c r="C290" s="37" t="s">
        <v>482</v>
      </c>
      <c r="D290" s="37">
        <v>9</v>
      </c>
      <c r="E290" s="50" t="s">
        <v>509</v>
      </c>
      <c r="F290" s="38">
        <v>1658008.25</v>
      </c>
      <c r="G290" s="38">
        <v>3424</v>
      </c>
      <c r="H290" s="38">
        <f>SUMIF(Sep!A:A,'Sheet 1'!A290,Sep!N:N)</f>
        <v>3429</v>
      </c>
      <c r="I290" s="120">
        <f t="shared" si="51"/>
        <v>13716</v>
      </c>
      <c r="J290" s="120">
        <f t="shared" si="52"/>
        <v>0</v>
      </c>
      <c r="K290" s="38">
        <f>SUMIF(Sep!A:A,'Sheet 1'!A290,Sep!I:I)</f>
        <v>4</v>
      </c>
      <c r="L290" s="120">
        <f t="shared" si="53"/>
        <v>0</v>
      </c>
      <c r="M290" s="122">
        <f>+SUMIF(Sep!A:A,'Sheet 1'!A290,Sep!E:E)</f>
        <v>0</v>
      </c>
      <c r="N290" s="127">
        <f t="shared" si="54"/>
        <v>0</v>
      </c>
      <c r="O290" s="120">
        <f t="shared" si="55"/>
        <v>13716</v>
      </c>
      <c r="P290" s="120">
        <f t="shared" si="50"/>
        <v>24870.123749999999</v>
      </c>
      <c r="Q290" s="120">
        <f t="shared" si="56"/>
        <v>13716</v>
      </c>
      <c r="R290" s="53">
        <v>1</v>
      </c>
      <c r="S290" s="120">
        <f t="shared" si="57"/>
        <v>13716</v>
      </c>
      <c r="T290" s="120">
        <f t="shared" si="58"/>
        <v>0</v>
      </c>
      <c r="U290" s="120">
        <f t="shared" si="59"/>
        <v>164592</v>
      </c>
      <c r="V290" s="120">
        <f t="shared" si="60"/>
        <v>164592</v>
      </c>
      <c r="W290" s="120">
        <f t="shared" si="61"/>
        <v>0</v>
      </c>
    </row>
    <row r="291" spans="1:27" x14ac:dyDescent="0.25">
      <c r="A291" s="49" t="s">
        <v>132</v>
      </c>
      <c r="B291" s="50" t="s">
        <v>471</v>
      </c>
      <c r="C291" s="37" t="s">
        <v>482</v>
      </c>
      <c r="D291" s="37">
        <v>9</v>
      </c>
      <c r="E291" s="50" t="s">
        <v>509</v>
      </c>
      <c r="F291" s="38">
        <v>2103549.5</v>
      </c>
      <c r="G291" s="38">
        <v>4979</v>
      </c>
      <c r="H291" s="38">
        <f>SUMIF(Sep!A:A,'Sheet 1'!A291,Sep!N:N)</f>
        <v>4975</v>
      </c>
      <c r="I291" s="120">
        <f t="shared" si="51"/>
        <v>15000</v>
      </c>
      <c r="J291" s="120">
        <f t="shared" si="52"/>
        <v>0</v>
      </c>
      <c r="K291" s="38">
        <f>SUMIF(Sep!A:A,'Sheet 1'!A291,Sep!I:I)</f>
        <v>3</v>
      </c>
      <c r="L291" s="120">
        <f t="shared" si="53"/>
        <v>0</v>
      </c>
      <c r="M291" s="122">
        <f>+SUMIF(Sep!A:A,'Sheet 1'!A291,Sep!E:E)</f>
        <v>0</v>
      </c>
      <c r="N291" s="127">
        <f t="shared" si="54"/>
        <v>0</v>
      </c>
      <c r="O291" s="120">
        <f t="shared" si="55"/>
        <v>15000</v>
      </c>
      <c r="P291" s="120">
        <f t="shared" si="50"/>
        <v>31553.2425</v>
      </c>
      <c r="Q291" s="120">
        <f t="shared" si="56"/>
        <v>15000</v>
      </c>
      <c r="R291" s="53">
        <v>1</v>
      </c>
      <c r="S291" s="120">
        <f t="shared" si="57"/>
        <v>15000</v>
      </c>
      <c r="T291" s="120">
        <f t="shared" si="58"/>
        <v>0</v>
      </c>
      <c r="U291" s="120">
        <f t="shared" si="59"/>
        <v>180000</v>
      </c>
      <c r="V291" s="120">
        <f t="shared" si="60"/>
        <v>180000</v>
      </c>
      <c r="W291" s="120">
        <f t="shared" si="61"/>
        <v>0</v>
      </c>
    </row>
    <row r="292" spans="1:27" x14ac:dyDescent="0.25">
      <c r="A292" s="49" t="s">
        <v>136</v>
      </c>
      <c r="B292" s="50" t="s">
        <v>471</v>
      </c>
      <c r="C292" s="37" t="s">
        <v>482</v>
      </c>
      <c r="D292" s="37">
        <v>9</v>
      </c>
      <c r="E292" s="50" t="s">
        <v>509</v>
      </c>
      <c r="F292" s="38">
        <v>1119503.25</v>
      </c>
      <c r="G292" s="38">
        <v>2201</v>
      </c>
      <c r="H292" s="38">
        <f>SUMIF(Sep!A:A,'Sheet 1'!A292,Sep!N:N)</f>
        <v>2200</v>
      </c>
      <c r="I292" s="120">
        <f t="shared" si="51"/>
        <v>8800</v>
      </c>
      <c r="J292" s="120">
        <f t="shared" si="52"/>
        <v>0</v>
      </c>
      <c r="K292" s="38">
        <f>SUMIF(Sep!A:A,'Sheet 1'!A292,Sep!I:I)</f>
        <v>3</v>
      </c>
      <c r="L292" s="120">
        <f t="shared" si="53"/>
        <v>0</v>
      </c>
      <c r="M292" s="122">
        <f>+SUMIF(Sep!A:A,'Sheet 1'!A292,Sep!E:E)</f>
        <v>0</v>
      </c>
      <c r="N292" s="127">
        <f t="shared" si="54"/>
        <v>0</v>
      </c>
      <c r="O292" s="120">
        <f t="shared" si="55"/>
        <v>8800</v>
      </c>
      <c r="P292" s="120">
        <f t="shared" si="50"/>
        <v>16792.548749999998</v>
      </c>
      <c r="Q292" s="120">
        <f t="shared" si="56"/>
        <v>8800</v>
      </c>
      <c r="R292" s="53">
        <v>1</v>
      </c>
      <c r="S292" s="120">
        <f t="shared" si="57"/>
        <v>8800</v>
      </c>
      <c r="T292" s="120">
        <f t="shared" si="58"/>
        <v>0</v>
      </c>
      <c r="U292" s="120">
        <f t="shared" si="59"/>
        <v>105600</v>
      </c>
      <c r="V292" s="120">
        <f t="shared" si="60"/>
        <v>105600</v>
      </c>
      <c r="W292" s="120">
        <f t="shared" si="61"/>
        <v>0</v>
      </c>
    </row>
    <row r="293" spans="1:27" s="61" customFormat="1" ht="14.25" x14ac:dyDescent="0.25">
      <c r="A293" s="49" t="s">
        <v>137</v>
      </c>
      <c r="B293" s="50" t="s">
        <v>471</v>
      </c>
      <c r="C293" s="37" t="s">
        <v>482</v>
      </c>
      <c r="D293" s="37">
        <v>9</v>
      </c>
      <c r="E293" s="50" t="s">
        <v>509</v>
      </c>
      <c r="F293" s="38">
        <v>790433.83333333337</v>
      </c>
      <c r="G293" s="38">
        <v>1743</v>
      </c>
      <c r="H293" s="38">
        <f>SUMIF(Sep!A:A,'Sheet 1'!A293,Sep!N:N)</f>
        <v>1742</v>
      </c>
      <c r="I293" s="120">
        <f t="shared" si="51"/>
        <v>6968</v>
      </c>
      <c r="J293" s="120">
        <f t="shared" si="52"/>
        <v>0</v>
      </c>
      <c r="K293" s="38">
        <f>SUMIF(Sep!A:A,'Sheet 1'!A293,Sep!I:I)</f>
        <v>4</v>
      </c>
      <c r="L293" s="120">
        <f t="shared" si="53"/>
        <v>0</v>
      </c>
      <c r="M293" s="122">
        <f>+SUMIF(Sep!A:A,'Sheet 1'!A293,Sep!E:E)</f>
        <v>0</v>
      </c>
      <c r="N293" s="127">
        <f t="shared" si="54"/>
        <v>0</v>
      </c>
      <c r="O293" s="120">
        <f t="shared" si="55"/>
        <v>6968</v>
      </c>
      <c r="P293" s="120">
        <f t="shared" si="50"/>
        <v>11856.5075</v>
      </c>
      <c r="Q293" s="120">
        <f t="shared" si="56"/>
        <v>6968</v>
      </c>
      <c r="R293" s="53">
        <v>1</v>
      </c>
      <c r="S293" s="120">
        <f t="shared" si="57"/>
        <v>6968</v>
      </c>
      <c r="T293" s="120">
        <f t="shared" si="58"/>
        <v>0</v>
      </c>
      <c r="U293" s="120">
        <f t="shared" si="59"/>
        <v>83616</v>
      </c>
      <c r="V293" s="120">
        <f t="shared" si="60"/>
        <v>83616</v>
      </c>
      <c r="W293" s="120">
        <f t="shared" si="61"/>
        <v>0</v>
      </c>
      <c r="X293" s="42"/>
      <c r="Y293" s="42"/>
      <c r="Z293" s="42"/>
      <c r="AA293" s="42"/>
    </row>
    <row r="294" spans="1:27" x14ac:dyDescent="0.25">
      <c r="A294" s="49" t="s">
        <v>138</v>
      </c>
      <c r="B294" s="50" t="s">
        <v>471</v>
      </c>
      <c r="C294" s="37" t="s">
        <v>482</v>
      </c>
      <c r="D294" s="37">
        <v>9</v>
      </c>
      <c r="E294" s="50" t="s">
        <v>509</v>
      </c>
      <c r="F294" s="38">
        <v>822786.33333333337</v>
      </c>
      <c r="G294" s="38">
        <v>1736</v>
      </c>
      <c r="H294" s="38">
        <f>SUMIF(Sep!A:A,'Sheet 1'!A294,Sep!N:N)</f>
        <v>1739</v>
      </c>
      <c r="I294" s="120">
        <f t="shared" si="51"/>
        <v>6956</v>
      </c>
      <c r="J294" s="120">
        <f t="shared" si="52"/>
        <v>0</v>
      </c>
      <c r="K294" s="38">
        <f>SUMIF(Sep!A:A,'Sheet 1'!A294,Sep!I:I)</f>
        <v>3</v>
      </c>
      <c r="L294" s="120">
        <f t="shared" si="53"/>
        <v>0</v>
      </c>
      <c r="M294" s="122">
        <f>+SUMIF(Sep!A:A,'Sheet 1'!A294,Sep!E:E)</f>
        <v>0</v>
      </c>
      <c r="N294" s="127">
        <f t="shared" si="54"/>
        <v>0</v>
      </c>
      <c r="O294" s="120">
        <f t="shared" si="55"/>
        <v>6956</v>
      </c>
      <c r="P294" s="120">
        <f t="shared" si="50"/>
        <v>12341.795</v>
      </c>
      <c r="Q294" s="120">
        <f t="shared" si="56"/>
        <v>6956</v>
      </c>
      <c r="R294" s="53">
        <v>1</v>
      </c>
      <c r="S294" s="120">
        <f t="shared" si="57"/>
        <v>6956</v>
      </c>
      <c r="T294" s="120">
        <f t="shared" si="58"/>
        <v>0</v>
      </c>
      <c r="U294" s="120">
        <f t="shared" si="59"/>
        <v>83472</v>
      </c>
      <c r="V294" s="120">
        <f t="shared" si="60"/>
        <v>83472</v>
      </c>
      <c r="W294" s="120">
        <f t="shared" si="61"/>
        <v>0</v>
      </c>
    </row>
    <row r="295" spans="1:27" x14ac:dyDescent="0.25">
      <c r="A295" s="49" t="s">
        <v>139</v>
      </c>
      <c r="B295" s="50" t="s">
        <v>471</v>
      </c>
      <c r="C295" s="37" t="s">
        <v>482</v>
      </c>
      <c r="D295" s="37">
        <v>9</v>
      </c>
      <c r="E295" s="50" t="s">
        <v>509</v>
      </c>
      <c r="F295" s="38">
        <v>2363964.0833333335</v>
      </c>
      <c r="G295" s="38">
        <v>5317</v>
      </c>
      <c r="H295" s="38">
        <f>SUMIF(Sep!A:A,'Sheet 1'!A295,Sep!N:N)</f>
        <v>5320</v>
      </c>
      <c r="I295" s="120">
        <f t="shared" si="51"/>
        <v>15000</v>
      </c>
      <c r="J295" s="120">
        <f t="shared" si="52"/>
        <v>0</v>
      </c>
      <c r="K295" s="38">
        <f>SUMIF(Sep!A:A,'Sheet 1'!A295,Sep!I:I)</f>
        <v>3</v>
      </c>
      <c r="L295" s="120">
        <f t="shared" si="53"/>
        <v>0</v>
      </c>
      <c r="M295" s="122">
        <f>+SUMIF(Sep!A:A,'Sheet 1'!A295,Sep!E:E)</f>
        <v>0</v>
      </c>
      <c r="N295" s="127">
        <f t="shared" si="54"/>
        <v>0</v>
      </c>
      <c r="O295" s="120">
        <f t="shared" si="55"/>
        <v>15000</v>
      </c>
      <c r="P295" s="120">
        <f t="shared" si="50"/>
        <v>35459.46125</v>
      </c>
      <c r="Q295" s="120">
        <f t="shared" si="56"/>
        <v>15000</v>
      </c>
      <c r="R295" s="53">
        <v>1</v>
      </c>
      <c r="S295" s="120">
        <f t="shared" si="57"/>
        <v>15000</v>
      </c>
      <c r="T295" s="120">
        <f t="shared" si="58"/>
        <v>0</v>
      </c>
      <c r="U295" s="120">
        <f t="shared" si="59"/>
        <v>180000</v>
      </c>
      <c r="V295" s="120">
        <f t="shared" si="60"/>
        <v>180000</v>
      </c>
      <c r="W295" s="120">
        <f t="shared" si="61"/>
        <v>0</v>
      </c>
    </row>
    <row r="296" spans="1:27" x14ac:dyDescent="0.25">
      <c r="A296" s="49" t="s">
        <v>140</v>
      </c>
      <c r="B296" s="50" t="s">
        <v>471</v>
      </c>
      <c r="C296" s="37" t="s">
        <v>482</v>
      </c>
      <c r="D296" s="37">
        <v>9</v>
      </c>
      <c r="E296" s="50" t="s">
        <v>509</v>
      </c>
      <c r="F296" s="38">
        <v>951603.5</v>
      </c>
      <c r="G296" s="38">
        <v>2060</v>
      </c>
      <c r="H296" s="38">
        <f>SUMIF(Sep!A:A,'Sheet 1'!A296,Sep!N:N)</f>
        <v>2060</v>
      </c>
      <c r="I296" s="120">
        <f t="shared" si="51"/>
        <v>8240</v>
      </c>
      <c r="J296" s="120">
        <f t="shared" si="52"/>
        <v>0</v>
      </c>
      <c r="K296" s="38">
        <f>SUMIF(Sep!A:A,'Sheet 1'!A296,Sep!I:I)</f>
        <v>4</v>
      </c>
      <c r="L296" s="120">
        <f t="shared" si="53"/>
        <v>0</v>
      </c>
      <c r="M296" s="122">
        <f>+SUMIF(Sep!A:A,'Sheet 1'!A296,Sep!E:E)</f>
        <v>0</v>
      </c>
      <c r="N296" s="127">
        <f t="shared" si="54"/>
        <v>0</v>
      </c>
      <c r="O296" s="120">
        <f t="shared" si="55"/>
        <v>8240</v>
      </c>
      <c r="P296" s="120">
        <f t="shared" si="50"/>
        <v>14274.0525</v>
      </c>
      <c r="Q296" s="120">
        <f t="shared" si="56"/>
        <v>8240</v>
      </c>
      <c r="R296" s="53">
        <v>1</v>
      </c>
      <c r="S296" s="120">
        <f t="shared" si="57"/>
        <v>8240</v>
      </c>
      <c r="T296" s="120">
        <f t="shared" si="58"/>
        <v>0</v>
      </c>
      <c r="U296" s="120">
        <f t="shared" si="59"/>
        <v>98880</v>
      </c>
      <c r="V296" s="120">
        <f t="shared" si="60"/>
        <v>98880</v>
      </c>
      <c r="W296" s="120">
        <f t="shared" si="61"/>
        <v>0</v>
      </c>
    </row>
    <row r="297" spans="1:27" x14ac:dyDescent="0.25">
      <c r="A297" s="49" t="s">
        <v>141</v>
      </c>
      <c r="B297" s="50" t="s">
        <v>471</v>
      </c>
      <c r="C297" s="37" t="s">
        <v>482</v>
      </c>
      <c r="D297" s="37">
        <v>9</v>
      </c>
      <c r="E297" s="50" t="s">
        <v>509</v>
      </c>
      <c r="F297" s="38">
        <v>2015683.25</v>
      </c>
      <c r="G297" s="38">
        <v>4370</v>
      </c>
      <c r="H297" s="38">
        <f>SUMIF(Sep!A:A,'Sheet 1'!A297,Sep!N:N)</f>
        <v>4377</v>
      </c>
      <c r="I297" s="120">
        <f t="shared" si="51"/>
        <v>15000</v>
      </c>
      <c r="J297" s="120">
        <f t="shared" si="52"/>
        <v>0</v>
      </c>
      <c r="K297" s="38">
        <f>SUMIF(Sep!A:A,'Sheet 1'!A297,Sep!I:I)</f>
        <v>3</v>
      </c>
      <c r="L297" s="120">
        <f t="shared" si="53"/>
        <v>0</v>
      </c>
      <c r="M297" s="122">
        <f>+SUMIF(Sep!A:A,'Sheet 1'!A297,Sep!E:E)</f>
        <v>0</v>
      </c>
      <c r="N297" s="127">
        <f t="shared" si="54"/>
        <v>0</v>
      </c>
      <c r="O297" s="120">
        <f t="shared" si="55"/>
        <v>15000</v>
      </c>
      <c r="P297" s="120">
        <f t="shared" si="50"/>
        <v>30235.248749999999</v>
      </c>
      <c r="Q297" s="120">
        <f t="shared" si="56"/>
        <v>15000</v>
      </c>
      <c r="R297" s="53">
        <v>1</v>
      </c>
      <c r="S297" s="120">
        <f t="shared" si="57"/>
        <v>15000</v>
      </c>
      <c r="T297" s="120">
        <f t="shared" si="58"/>
        <v>0</v>
      </c>
      <c r="U297" s="120">
        <f t="shared" si="59"/>
        <v>180000</v>
      </c>
      <c r="V297" s="120">
        <f t="shared" si="60"/>
        <v>180000</v>
      </c>
      <c r="W297" s="120">
        <f t="shared" si="61"/>
        <v>0</v>
      </c>
    </row>
    <row r="298" spans="1:27" x14ac:dyDescent="0.25">
      <c r="A298" s="49" t="s">
        <v>466</v>
      </c>
      <c r="B298" s="50" t="s">
        <v>471</v>
      </c>
      <c r="C298" s="37" t="s">
        <v>482</v>
      </c>
      <c r="D298" s="37">
        <v>9</v>
      </c>
      <c r="E298" s="50" t="s">
        <v>509</v>
      </c>
      <c r="F298" s="38">
        <v>749802.75</v>
      </c>
      <c r="G298" s="38">
        <v>1540</v>
      </c>
      <c r="H298" s="38">
        <f>SUMIF(Sep!A:A,'Sheet 1'!A298,Sep!N:N)</f>
        <v>1540</v>
      </c>
      <c r="I298" s="120">
        <f t="shared" si="51"/>
        <v>6160</v>
      </c>
      <c r="J298" s="120">
        <f t="shared" si="52"/>
        <v>0</v>
      </c>
      <c r="K298" s="38">
        <f>SUMIF(Sep!A:A,'Sheet 1'!A298,Sep!I:I)</f>
        <v>6</v>
      </c>
      <c r="L298" s="120">
        <f t="shared" si="53"/>
        <v>0</v>
      </c>
      <c r="M298" s="122">
        <f>+SUMIF(Sep!A:A,'Sheet 1'!A298,Sep!E:E)</f>
        <v>0</v>
      </c>
      <c r="N298" s="127">
        <f t="shared" si="54"/>
        <v>0</v>
      </c>
      <c r="O298" s="120">
        <f t="shared" si="55"/>
        <v>6160</v>
      </c>
      <c r="P298" s="120">
        <f t="shared" si="50"/>
        <v>11247.04125</v>
      </c>
      <c r="Q298" s="120">
        <f t="shared" si="56"/>
        <v>6160</v>
      </c>
      <c r="R298" s="53">
        <v>1</v>
      </c>
      <c r="S298" s="120">
        <f t="shared" si="57"/>
        <v>6160</v>
      </c>
      <c r="T298" s="120">
        <f t="shared" si="58"/>
        <v>0</v>
      </c>
      <c r="U298" s="120">
        <f t="shared" si="59"/>
        <v>73920</v>
      </c>
      <c r="V298" s="120">
        <f t="shared" si="60"/>
        <v>73920</v>
      </c>
      <c r="W298" s="120">
        <f t="shared" si="61"/>
        <v>0</v>
      </c>
    </row>
    <row r="299" spans="1:27" x14ac:dyDescent="0.25">
      <c r="A299" s="51" t="s">
        <v>143</v>
      </c>
      <c r="B299" s="52" t="s">
        <v>472</v>
      </c>
      <c r="C299" s="39" t="s">
        <v>482</v>
      </c>
      <c r="D299" s="39">
        <v>9</v>
      </c>
      <c r="E299" s="50" t="s">
        <v>509</v>
      </c>
      <c r="F299" s="38">
        <v>1817138.9166666667</v>
      </c>
      <c r="G299" s="38">
        <v>3755</v>
      </c>
      <c r="H299" s="38">
        <f>SUMIF(Sep!A:A,'Sheet 1'!A299,Sep!N:N)</f>
        <v>3756</v>
      </c>
      <c r="I299" s="120">
        <f t="shared" si="51"/>
        <v>15000</v>
      </c>
      <c r="J299" s="120">
        <f t="shared" si="52"/>
        <v>0</v>
      </c>
      <c r="K299" s="38">
        <f>SUMIF(Sep!A:A,'Sheet 1'!A299,Sep!I:I)</f>
        <v>3</v>
      </c>
      <c r="L299" s="120">
        <f t="shared" si="53"/>
        <v>0</v>
      </c>
      <c r="M299" s="122">
        <f>+SUMIF(Sep!A:A,'Sheet 1'!A299,Sep!E:E)</f>
        <v>0</v>
      </c>
      <c r="N299" s="127">
        <f t="shared" si="54"/>
        <v>0</v>
      </c>
      <c r="O299" s="120">
        <f t="shared" si="55"/>
        <v>15000</v>
      </c>
      <c r="P299" s="120">
        <f t="shared" si="50"/>
        <v>27257.083750000002</v>
      </c>
      <c r="Q299" s="120">
        <f t="shared" si="56"/>
        <v>15000</v>
      </c>
      <c r="R299" s="53">
        <v>1</v>
      </c>
      <c r="S299" s="120">
        <f t="shared" si="57"/>
        <v>15000</v>
      </c>
      <c r="T299" s="120">
        <f t="shared" si="58"/>
        <v>0</v>
      </c>
      <c r="U299" s="120">
        <f t="shared" si="59"/>
        <v>180000</v>
      </c>
      <c r="V299" s="120">
        <f t="shared" si="60"/>
        <v>180000</v>
      </c>
      <c r="W299" s="120">
        <f t="shared" si="61"/>
        <v>0</v>
      </c>
    </row>
    <row r="300" spans="1:27" x14ac:dyDescent="0.25">
      <c r="A300" s="49" t="s">
        <v>144</v>
      </c>
      <c r="B300" s="50" t="s">
        <v>472</v>
      </c>
      <c r="C300" s="37" t="s">
        <v>482</v>
      </c>
      <c r="D300" s="37">
        <v>9</v>
      </c>
      <c r="E300" s="50" t="s">
        <v>509</v>
      </c>
      <c r="F300" s="38">
        <v>1619224.4166666667</v>
      </c>
      <c r="G300" s="38">
        <v>3961</v>
      </c>
      <c r="H300" s="38">
        <f>SUMIF(Sep!A:A,'Sheet 1'!A300,Sep!N:N)</f>
        <v>3968</v>
      </c>
      <c r="I300" s="120">
        <f t="shared" si="51"/>
        <v>15000</v>
      </c>
      <c r="J300" s="120">
        <f t="shared" si="52"/>
        <v>0</v>
      </c>
      <c r="K300" s="38">
        <f>SUMIF(Sep!A:A,'Sheet 1'!A300,Sep!I:I)</f>
        <v>6</v>
      </c>
      <c r="L300" s="120">
        <f t="shared" si="53"/>
        <v>0</v>
      </c>
      <c r="M300" s="122">
        <f>+SUMIF(Sep!A:A,'Sheet 1'!A300,Sep!E:E)</f>
        <v>0</v>
      </c>
      <c r="N300" s="127">
        <f t="shared" si="54"/>
        <v>0</v>
      </c>
      <c r="O300" s="120">
        <f t="shared" si="55"/>
        <v>15000</v>
      </c>
      <c r="P300" s="120">
        <f t="shared" si="50"/>
        <v>24288.366249999999</v>
      </c>
      <c r="Q300" s="120">
        <f t="shared" si="56"/>
        <v>15000</v>
      </c>
      <c r="R300" s="53">
        <v>1</v>
      </c>
      <c r="S300" s="120">
        <f t="shared" si="57"/>
        <v>15000</v>
      </c>
      <c r="T300" s="120">
        <f t="shared" si="58"/>
        <v>0</v>
      </c>
      <c r="U300" s="120">
        <f t="shared" si="59"/>
        <v>180000</v>
      </c>
      <c r="V300" s="120">
        <f t="shared" si="60"/>
        <v>180000</v>
      </c>
      <c r="W300" s="120">
        <f t="shared" si="61"/>
        <v>0</v>
      </c>
    </row>
    <row r="301" spans="1:27" x14ac:dyDescent="0.25">
      <c r="A301" s="49" t="s">
        <v>145</v>
      </c>
      <c r="B301" s="50" t="s">
        <v>472</v>
      </c>
      <c r="C301" s="37" t="s">
        <v>482</v>
      </c>
      <c r="D301" s="37">
        <v>9</v>
      </c>
      <c r="E301" s="50" t="s">
        <v>509</v>
      </c>
      <c r="F301" s="38">
        <v>1195863</v>
      </c>
      <c r="G301" s="38">
        <v>2649</v>
      </c>
      <c r="H301" s="38">
        <f>SUMIF(Sep!A:A,'Sheet 1'!A301,Sep!N:N)</f>
        <v>2670</v>
      </c>
      <c r="I301" s="120">
        <f t="shared" si="51"/>
        <v>10680</v>
      </c>
      <c r="J301" s="120">
        <f t="shared" si="52"/>
        <v>0</v>
      </c>
      <c r="K301" s="38">
        <f>SUMIF(Sep!A:A,'Sheet 1'!A301,Sep!I:I)</f>
        <v>3</v>
      </c>
      <c r="L301" s="120">
        <f t="shared" si="53"/>
        <v>0</v>
      </c>
      <c r="M301" s="122">
        <f>+SUMIF(Sep!A:A,'Sheet 1'!A301,Sep!E:E)</f>
        <v>0</v>
      </c>
      <c r="N301" s="127">
        <f t="shared" si="54"/>
        <v>0</v>
      </c>
      <c r="O301" s="120">
        <f t="shared" si="55"/>
        <v>10680</v>
      </c>
      <c r="P301" s="120">
        <f t="shared" si="50"/>
        <v>17937.945</v>
      </c>
      <c r="Q301" s="120">
        <f t="shared" si="56"/>
        <v>10680</v>
      </c>
      <c r="R301" s="53">
        <v>1</v>
      </c>
      <c r="S301" s="120">
        <f t="shared" si="57"/>
        <v>10680</v>
      </c>
      <c r="T301" s="120">
        <f t="shared" si="58"/>
        <v>0</v>
      </c>
      <c r="U301" s="120">
        <f t="shared" si="59"/>
        <v>128160</v>
      </c>
      <c r="V301" s="120">
        <f t="shared" si="60"/>
        <v>128160</v>
      </c>
      <c r="W301" s="120">
        <f t="shared" si="61"/>
        <v>0</v>
      </c>
    </row>
    <row r="302" spans="1:27" x14ac:dyDescent="0.25">
      <c r="A302" s="49" t="s">
        <v>146</v>
      </c>
      <c r="B302" s="50" t="s">
        <v>472</v>
      </c>
      <c r="C302" s="37" t="s">
        <v>482</v>
      </c>
      <c r="D302" s="37">
        <v>9</v>
      </c>
      <c r="E302" s="50" t="s">
        <v>509</v>
      </c>
      <c r="F302" s="38">
        <v>1752171.5833333333</v>
      </c>
      <c r="G302" s="38">
        <v>3472</v>
      </c>
      <c r="H302" s="38">
        <f>SUMIF(Sep!A:A,'Sheet 1'!A302,Sep!N:N)</f>
        <v>3472</v>
      </c>
      <c r="I302" s="120">
        <f t="shared" si="51"/>
        <v>13888</v>
      </c>
      <c r="J302" s="120">
        <f t="shared" si="52"/>
        <v>0</v>
      </c>
      <c r="K302" s="38">
        <f>SUMIF(Sep!A:A,'Sheet 1'!A302,Sep!I:I)</f>
        <v>6</v>
      </c>
      <c r="L302" s="120">
        <f t="shared" si="53"/>
        <v>0</v>
      </c>
      <c r="M302" s="122">
        <f>+SUMIF(Sep!A:A,'Sheet 1'!A302,Sep!E:E)</f>
        <v>0</v>
      </c>
      <c r="N302" s="127">
        <f t="shared" si="54"/>
        <v>0</v>
      </c>
      <c r="O302" s="120">
        <f t="shared" si="55"/>
        <v>13888</v>
      </c>
      <c r="P302" s="120">
        <f t="shared" si="50"/>
        <v>26282.57375</v>
      </c>
      <c r="Q302" s="120">
        <f t="shared" si="56"/>
        <v>13888</v>
      </c>
      <c r="R302" s="53">
        <v>1</v>
      </c>
      <c r="S302" s="120">
        <f t="shared" si="57"/>
        <v>13888</v>
      </c>
      <c r="T302" s="120">
        <f t="shared" si="58"/>
        <v>0</v>
      </c>
      <c r="U302" s="120">
        <f t="shared" si="59"/>
        <v>166656</v>
      </c>
      <c r="V302" s="120">
        <f t="shared" si="60"/>
        <v>166656</v>
      </c>
      <c r="W302" s="120">
        <f t="shared" si="61"/>
        <v>0</v>
      </c>
    </row>
    <row r="303" spans="1:27" x14ac:dyDescent="0.25">
      <c r="A303" s="49" t="s">
        <v>149</v>
      </c>
      <c r="B303" s="50" t="s">
        <v>472</v>
      </c>
      <c r="C303" s="37" t="s">
        <v>482</v>
      </c>
      <c r="D303" s="37">
        <v>9</v>
      </c>
      <c r="E303" s="50" t="s">
        <v>509</v>
      </c>
      <c r="F303" s="38">
        <v>2187319</v>
      </c>
      <c r="G303" s="38">
        <v>2836</v>
      </c>
      <c r="H303" s="38">
        <f>SUMIF(Sep!A:A,'Sheet 1'!A303,Sep!N:N)</f>
        <v>2835</v>
      </c>
      <c r="I303" s="120">
        <f t="shared" si="51"/>
        <v>11340</v>
      </c>
      <c r="J303" s="120">
        <f t="shared" si="52"/>
        <v>0</v>
      </c>
      <c r="K303" s="38">
        <f>SUMIF(Sep!A:A,'Sheet 1'!A303,Sep!I:I)</f>
        <v>3</v>
      </c>
      <c r="L303" s="120">
        <f t="shared" si="53"/>
        <v>0</v>
      </c>
      <c r="M303" s="122">
        <f>+SUMIF(Sep!A:A,'Sheet 1'!A303,Sep!E:E)</f>
        <v>0</v>
      </c>
      <c r="N303" s="127">
        <f t="shared" si="54"/>
        <v>0</v>
      </c>
      <c r="O303" s="120">
        <f t="shared" si="55"/>
        <v>11340</v>
      </c>
      <c r="P303" s="120">
        <f t="shared" si="50"/>
        <v>32809.784999999996</v>
      </c>
      <c r="Q303" s="120">
        <f t="shared" si="56"/>
        <v>11340</v>
      </c>
      <c r="R303" s="53">
        <v>1</v>
      </c>
      <c r="S303" s="120">
        <f t="shared" si="57"/>
        <v>11340</v>
      </c>
      <c r="T303" s="120">
        <f t="shared" si="58"/>
        <v>0</v>
      </c>
      <c r="U303" s="120">
        <f t="shared" si="59"/>
        <v>136080</v>
      </c>
      <c r="V303" s="120">
        <f t="shared" si="60"/>
        <v>136080</v>
      </c>
      <c r="W303" s="120">
        <f t="shared" si="61"/>
        <v>0</v>
      </c>
    </row>
    <row r="304" spans="1:27" x14ac:dyDescent="0.25">
      <c r="A304" s="49" t="s">
        <v>150</v>
      </c>
      <c r="B304" s="50" t="s">
        <v>472</v>
      </c>
      <c r="C304" s="37" t="s">
        <v>482</v>
      </c>
      <c r="D304" s="37">
        <v>9</v>
      </c>
      <c r="E304" s="50" t="s">
        <v>509</v>
      </c>
      <c r="F304" s="38">
        <v>2339315.6666666665</v>
      </c>
      <c r="G304" s="38">
        <v>4905</v>
      </c>
      <c r="H304" s="38">
        <f>SUMIF(Sep!A:A,'Sheet 1'!A304,Sep!N:N)</f>
        <v>5109</v>
      </c>
      <c r="I304" s="120">
        <f t="shared" si="51"/>
        <v>15000</v>
      </c>
      <c r="J304" s="120">
        <f t="shared" si="52"/>
        <v>0</v>
      </c>
      <c r="K304" s="38">
        <f>SUMIF(Sep!A:A,'Sheet 1'!A304,Sep!I:I)</f>
        <v>3</v>
      </c>
      <c r="L304" s="120">
        <f t="shared" si="53"/>
        <v>0</v>
      </c>
      <c r="M304" s="122">
        <f>+SUMIF(Sep!A:A,'Sheet 1'!A304,Sep!E:E)</f>
        <v>0</v>
      </c>
      <c r="N304" s="127">
        <f t="shared" si="54"/>
        <v>0</v>
      </c>
      <c r="O304" s="120">
        <f t="shared" si="55"/>
        <v>15000</v>
      </c>
      <c r="P304" s="120">
        <f t="shared" si="50"/>
        <v>35089.734999999993</v>
      </c>
      <c r="Q304" s="120">
        <f t="shared" si="56"/>
        <v>15000</v>
      </c>
      <c r="R304" s="53">
        <v>1</v>
      </c>
      <c r="S304" s="120">
        <f t="shared" si="57"/>
        <v>15000</v>
      </c>
      <c r="T304" s="120">
        <f t="shared" si="58"/>
        <v>0</v>
      </c>
      <c r="U304" s="120">
        <f t="shared" si="59"/>
        <v>180000</v>
      </c>
      <c r="V304" s="120">
        <f t="shared" si="60"/>
        <v>180000</v>
      </c>
      <c r="W304" s="120">
        <f t="shared" si="61"/>
        <v>0</v>
      </c>
    </row>
    <row r="305" spans="1:23" x14ac:dyDescent="0.25">
      <c r="A305" s="49" t="s">
        <v>151</v>
      </c>
      <c r="B305" s="50" t="s">
        <v>472</v>
      </c>
      <c r="C305" s="37" t="s">
        <v>482</v>
      </c>
      <c r="D305" s="37">
        <v>9</v>
      </c>
      <c r="E305" s="50" t="s">
        <v>509</v>
      </c>
      <c r="F305" s="38">
        <v>1659807.75</v>
      </c>
      <c r="G305" s="38">
        <v>3108</v>
      </c>
      <c r="H305" s="38">
        <f>SUMIF(Sep!A:A,'Sheet 1'!A305,Sep!N:N)</f>
        <v>3108</v>
      </c>
      <c r="I305" s="120">
        <f t="shared" si="51"/>
        <v>12432</v>
      </c>
      <c r="J305" s="120">
        <f t="shared" si="52"/>
        <v>0</v>
      </c>
      <c r="K305" s="38">
        <f>SUMIF(Sep!A:A,'Sheet 1'!A305,Sep!I:I)</f>
        <v>3</v>
      </c>
      <c r="L305" s="120">
        <f t="shared" si="53"/>
        <v>0</v>
      </c>
      <c r="M305" s="122">
        <f>+SUMIF(Sep!A:A,'Sheet 1'!A305,Sep!E:E)</f>
        <v>0</v>
      </c>
      <c r="N305" s="127">
        <f t="shared" si="54"/>
        <v>0</v>
      </c>
      <c r="O305" s="120">
        <f t="shared" si="55"/>
        <v>12432</v>
      </c>
      <c r="P305" s="120">
        <f t="shared" si="50"/>
        <v>24897.116249999999</v>
      </c>
      <c r="Q305" s="120">
        <f t="shared" si="56"/>
        <v>12432</v>
      </c>
      <c r="R305" s="53">
        <v>1</v>
      </c>
      <c r="S305" s="120">
        <f t="shared" si="57"/>
        <v>12432</v>
      </c>
      <c r="T305" s="120">
        <f t="shared" si="58"/>
        <v>0</v>
      </c>
      <c r="U305" s="120">
        <f t="shared" si="59"/>
        <v>149184</v>
      </c>
      <c r="V305" s="120">
        <f t="shared" si="60"/>
        <v>149184</v>
      </c>
      <c r="W305" s="120">
        <f t="shared" si="61"/>
        <v>0</v>
      </c>
    </row>
    <row r="306" spans="1:23" x14ac:dyDescent="0.25">
      <c r="A306" s="49" t="s">
        <v>152</v>
      </c>
      <c r="B306" s="50" t="s">
        <v>472</v>
      </c>
      <c r="C306" s="37" t="s">
        <v>482</v>
      </c>
      <c r="D306" s="37">
        <v>9</v>
      </c>
      <c r="E306" s="50" t="s">
        <v>509</v>
      </c>
      <c r="F306" s="38">
        <v>1248922</v>
      </c>
      <c r="G306" s="38">
        <v>1708</v>
      </c>
      <c r="H306" s="38">
        <f>SUMIF(Sep!A:A,'Sheet 1'!A306,Sep!N:N)</f>
        <v>1711</v>
      </c>
      <c r="I306" s="120">
        <f t="shared" si="51"/>
        <v>6844</v>
      </c>
      <c r="J306" s="120">
        <f t="shared" si="52"/>
        <v>0</v>
      </c>
      <c r="K306" s="38">
        <f>SUMIF(Sep!A:A,'Sheet 1'!A306,Sep!I:I)</f>
        <v>9</v>
      </c>
      <c r="L306" s="120">
        <f t="shared" si="53"/>
        <v>0</v>
      </c>
      <c r="M306" s="122">
        <f>+SUMIF(Sep!A:A,'Sheet 1'!A306,Sep!E:E)</f>
        <v>0</v>
      </c>
      <c r="N306" s="127">
        <f t="shared" si="54"/>
        <v>0</v>
      </c>
      <c r="O306" s="120">
        <f t="shared" si="55"/>
        <v>6844</v>
      </c>
      <c r="P306" s="120">
        <f t="shared" si="50"/>
        <v>18733.829999999998</v>
      </c>
      <c r="Q306" s="120">
        <f t="shared" si="56"/>
        <v>6844</v>
      </c>
      <c r="R306" s="53">
        <v>1</v>
      </c>
      <c r="S306" s="120">
        <f t="shared" si="57"/>
        <v>6844</v>
      </c>
      <c r="T306" s="120">
        <f t="shared" si="58"/>
        <v>0</v>
      </c>
      <c r="U306" s="120">
        <f t="shared" si="59"/>
        <v>82128</v>
      </c>
      <c r="V306" s="120">
        <f t="shared" si="60"/>
        <v>82128</v>
      </c>
      <c r="W306" s="120">
        <f t="shared" si="61"/>
        <v>0</v>
      </c>
    </row>
    <row r="307" spans="1:23" x14ac:dyDescent="0.25">
      <c r="A307" s="49" t="s">
        <v>153</v>
      </c>
      <c r="B307" s="50" t="s">
        <v>472</v>
      </c>
      <c r="C307" s="37" t="s">
        <v>482</v>
      </c>
      <c r="D307" s="37">
        <v>9</v>
      </c>
      <c r="E307" s="50" t="s">
        <v>509</v>
      </c>
      <c r="F307" s="38">
        <v>2462608.9166666665</v>
      </c>
      <c r="G307" s="38">
        <v>4032</v>
      </c>
      <c r="H307" s="38">
        <f>SUMIF(Sep!A:A,'Sheet 1'!A307,Sep!N:N)</f>
        <v>4032</v>
      </c>
      <c r="I307" s="120">
        <f t="shared" si="51"/>
        <v>15000</v>
      </c>
      <c r="J307" s="120">
        <f t="shared" si="52"/>
        <v>0</v>
      </c>
      <c r="K307" s="38">
        <f>SUMIF(Sep!A:A,'Sheet 1'!A307,Sep!I:I)</f>
        <v>3</v>
      </c>
      <c r="L307" s="120">
        <f t="shared" si="53"/>
        <v>0</v>
      </c>
      <c r="M307" s="122">
        <f>+SUMIF(Sep!A:A,'Sheet 1'!A307,Sep!E:E)</f>
        <v>0</v>
      </c>
      <c r="N307" s="127">
        <f t="shared" si="54"/>
        <v>0</v>
      </c>
      <c r="O307" s="120">
        <f t="shared" si="55"/>
        <v>15000</v>
      </c>
      <c r="P307" s="120">
        <f t="shared" si="50"/>
        <v>36939.133749999994</v>
      </c>
      <c r="Q307" s="120">
        <f t="shared" si="56"/>
        <v>15000</v>
      </c>
      <c r="R307" s="53">
        <v>1</v>
      </c>
      <c r="S307" s="120">
        <f t="shared" si="57"/>
        <v>15000</v>
      </c>
      <c r="T307" s="120">
        <f t="shared" si="58"/>
        <v>0</v>
      </c>
      <c r="U307" s="120">
        <f t="shared" si="59"/>
        <v>180000</v>
      </c>
      <c r="V307" s="120">
        <f t="shared" si="60"/>
        <v>180000</v>
      </c>
      <c r="W307" s="120">
        <f t="shared" si="61"/>
        <v>0</v>
      </c>
    </row>
    <row r="308" spans="1:23" x14ac:dyDescent="0.25">
      <c r="A308" s="49" t="s">
        <v>154</v>
      </c>
      <c r="B308" s="50" t="s">
        <v>472</v>
      </c>
      <c r="C308" s="37" t="s">
        <v>482</v>
      </c>
      <c r="D308" s="37">
        <v>9</v>
      </c>
      <c r="E308" s="50" t="s">
        <v>509</v>
      </c>
      <c r="F308" s="38">
        <v>3193629</v>
      </c>
      <c r="G308" s="38">
        <v>6828</v>
      </c>
      <c r="H308" s="38">
        <f>SUMIF(Sep!A:A,'Sheet 1'!A308,Sep!N:N)</f>
        <v>6885</v>
      </c>
      <c r="I308" s="120">
        <f t="shared" si="51"/>
        <v>15000</v>
      </c>
      <c r="J308" s="120">
        <f t="shared" si="52"/>
        <v>0</v>
      </c>
      <c r="K308" s="38">
        <f>SUMIF(Sep!A:A,'Sheet 1'!A308,Sep!I:I)</f>
        <v>5</v>
      </c>
      <c r="L308" s="120">
        <f t="shared" si="53"/>
        <v>0</v>
      </c>
      <c r="M308" s="122">
        <f>+SUMIF(Sep!A:A,'Sheet 1'!A308,Sep!E:E)</f>
        <v>0</v>
      </c>
      <c r="N308" s="127">
        <f t="shared" si="54"/>
        <v>0</v>
      </c>
      <c r="O308" s="120">
        <f t="shared" si="55"/>
        <v>15000</v>
      </c>
      <c r="P308" s="120">
        <f t="shared" si="50"/>
        <v>47904.434999999998</v>
      </c>
      <c r="Q308" s="120">
        <f t="shared" si="56"/>
        <v>15000</v>
      </c>
      <c r="R308" s="53">
        <v>1</v>
      </c>
      <c r="S308" s="120">
        <f t="shared" si="57"/>
        <v>15000</v>
      </c>
      <c r="T308" s="120">
        <f t="shared" si="58"/>
        <v>0</v>
      </c>
      <c r="U308" s="120">
        <f t="shared" si="59"/>
        <v>180000</v>
      </c>
      <c r="V308" s="120">
        <f t="shared" si="60"/>
        <v>180000</v>
      </c>
      <c r="W308" s="120">
        <f t="shared" si="61"/>
        <v>0</v>
      </c>
    </row>
    <row r="309" spans="1:23" x14ac:dyDescent="0.25">
      <c r="A309" s="49" t="s">
        <v>156</v>
      </c>
      <c r="B309" s="50" t="s">
        <v>472</v>
      </c>
      <c r="C309" s="45" t="s">
        <v>482</v>
      </c>
      <c r="D309" s="45">
        <v>9</v>
      </c>
      <c r="E309" s="50" t="s">
        <v>509</v>
      </c>
      <c r="F309" s="40">
        <v>2116299.0833333335</v>
      </c>
      <c r="G309" s="40">
        <v>1881</v>
      </c>
      <c r="H309" s="38">
        <f>SUMIF(Sep!A:A,'Sheet 1'!A309,Sep!N:N)</f>
        <v>2345</v>
      </c>
      <c r="I309" s="120">
        <f t="shared" si="51"/>
        <v>9380</v>
      </c>
      <c r="J309" s="120">
        <f t="shared" si="52"/>
        <v>0</v>
      </c>
      <c r="K309" s="38">
        <f>SUMIF(Sep!A:A,'Sheet 1'!A309,Sep!I:I)</f>
        <v>5</v>
      </c>
      <c r="L309" s="120">
        <f t="shared" si="53"/>
        <v>0</v>
      </c>
      <c r="M309" s="122">
        <f>+SUMIF(Sep!A:A,'Sheet 1'!A309,Sep!E:E)</f>
        <v>0</v>
      </c>
      <c r="N309" s="127">
        <f t="shared" si="54"/>
        <v>0</v>
      </c>
      <c r="O309" s="120">
        <f t="shared" si="55"/>
        <v>9380</v>
      </c>
      <c r="P309" s="120">
        <f t="shared" si="50"/>
        <v>31744.486250000002</v>
      </c>
      <c r="Q309" s="120">
        <f t="shared" si="56"/>
        <v>9380</v>
      </c>
      <c r="R309" s="53">
        <v>1</v>
      </c>
      <c r="S309" s="120">
        <f t="shared" si="57"/>
        <v>9380</v>
      </c>
      <c r="T309" s="120">
        <f t="shared" si="58"/>
        <v>0</v>
      </c>
      <c r="U309" s="120">
        <f t="shared" si="59"/>
        <v>112560</v>
      </c>
      <c r="V309" s="120">
        <f t="shared" si="60"/>
        <v>112560</v>
      </c>
      <c r="W309" s="120">
        <f t="shared" si="61"/>
        <v>0</v>
      </c>
    </row>
    <row r="310" spans="1:23" x14ac:dyDescent="0.25">
      <c r="A310" s="49" t="s">
        <v>157</v>
      </c>
      <c r="B310" s="50" t="s">
        <v>472</v>
      </c>
      <c r="C310" s="37" t="s">
        <v>482</v>
      </c>
      <c r="D310" s="37">
        <v>9</v>
      </c>
      <c r="E310" s="50" t="s">
        <v>509</v>
      </c>
      <c r="F310" s="38">
        <v>1912095.0833333333</v>
      </c>
      <c r="G310" s="38">
        <v>4082</v>
      </c>
      <c r="H310" s="38">
        <f>SUMIF(Sep!A:A,'Sheet 1'!A310,Sep!N:N)</f>
        <v>4083</v>
      </c>
      <c r="I310" s="120">
        <f t="shared" si="51"/>
        <v>15000</v>
      </c>
      <c r="J310" s="120">
        <f t="shared" si="52"/>
        <v>0</v>
      </c>
      <c r="K310" s="38">
        <f>SUMIF(Sep!A:A,'Sheet 1'!A310,Sep!I:I)</f>
        <v>13</v>
      </c>
      <c r="L310" s="120">
        <f t="shared" si="53"/>
        <v>0</v>
      </c>
      <c r="M310" s="122">
        <f>+SUMIF(Sep!A:A,'Sheet 1'!A310,Sep!E:E)</f>
        <v>0</v>
      </c>
      <c r="N310" s="127">
        <f t="shared" si="54"/>
        <v>0</v>
      </c>
      <c r="O310" s="120">
        <f t="shared" si="55"/>
        <v>15000</v>
      </c>
      <c r="P310" s="120">
        <f t="shared" si="50"/>
        <v>28681.426249999997</v>
      </c>
      <c r="Q310" s="120">
        <f t="shared" si="56"/>
        <v>15000</v>
      </c>
      <c r="R310" s="53">
        <v>1</v>
      </c>
      <c r="S310" s="120">
        <f t="shared" si="57"/>
        <v>15000</v>
      </c>
      <c r="T310" s="120">
        <f t="shared" si="58"/>
        <v>0</v>
      </c>
      <c r="U310" s="120">
        <f t="shared" si="59"/>
        <v>180000</v>
      </c>
      <c r="V310" s="120">
        <f t="shared" si="60"/>
        <v>180000</v>
      </c>
      <c r="W310" s="120">
        <f t="shared" si="61"/>
        <v>0</v>
      </c>
    </row>
    <row r="311" spans="1:23" x14ac:dyDescent="0.25">
      <c r="A311" s="49" t="s">
        <v>158</v>
      </c>
      <c r="B311" s="50" t="s">
        <v>472</v>
      </c>
      <c r="C311" s="45" t="s">
        <v>482</v>
      </c>
      <c r="D311" s="45">
        <v>9</v>
      </c>
      <c r="E311" s="50" t="s">
        <v>509</v>
      </c>
      <c r="F311" s="40">
        <v>1964347.0833333333</v>
      </c>
      <c r="G311" s="40">
        <v>309</v>
      </c>
      <c r="H311" s="38">
        <f>SUMIF(Sep!A:A,'Sheet 1'!A311,Sep!N:N)</f>
        <v>320</v>
      </c>
      <c r="I311" s="120">
        <f t="shared" si="51"/>
        <v>1280</v>
      </c>
      <c r="J311" s="120">
        <f t="shared" si="52"/>
        <v>0</v>
      </c>
      <c r="K311" s="38">
        <f>SUMIF(Sep!A:A,'Sheet 1'!A311,Sep!I:I)</f>
        <v>5</v>
      </c>
      <c r="L311" s="120">
        <f t="shared" si="53"/>
        <v>0</v>
      </c>
      <c r="M311" s="122">
        <f>+SUMIF(Sep!A:A,'Sheet 1'!A311,Sep!E:E)</f>
        <v>0</v>
      </c>
      <c r="N311" s="127">
        <f t="shared" si="54"/>
        <v>0</v>
      </c>
      <c r="O311" s="120">
        <f t="shared" si="55"/>
        <v>1280</v>
      </c>
      <c r="P311" s="120">
        <f t="shared" si="50"/>
        <v>29465.206249999999</v>
      </c>
      <c r="Q311" s="120">
        <f t="shared" si="56"/>
        <v>1280</v>
      </c>
      <c r="R311" s="53">
        <v>1</v>
      </c>
      <c r="S311" s="120">
        <f t="shared" si="57"/>
        <v>1280</v>
      </c>
      <c r="T311" s="120">
        <f t="shared" si="58"/>
        <v>0</v>
      </c>
      <c r="U311" s="120">
        <f t="shared" si="59"/>
        <v>15360</v>
      </c>
      <c r="V311" s="120">
        <f t="shared" si="60"/>
        <v>15360</v>
      </c>
      <c r="W311" s="120">
        <f t="shared" si="61"/>
        <v>0</v>
      </c>
    </row>
    <row r="312" spans="1:23" x14ac:dyDescent="0.25">
      <c r="A312" s="49" t="s">
        <v>159</v>
      </c>
      <c r="B312" s="50" t="s">
        <v>472</v>
      </c>
      <c r="C312" s="37" t="s">
        <v>482</v>
      </c>
      <c r="D312" s="37">
        <v>9</v>
      </c>
      <c r="E312" s="50" t="s">
        <v>509</v>
      </c>
      <c r="F312" s="38">
        <v>1542097.25</v>
      </c>
      <c r="G312" s="38">
        <v>2520</v>
      </c>
      <c r="H312" s="38">
        <f>SUMIF(Sep!A:A,'Sheet 1'!A312,Sep!N:N)</f>
        <v>2520</v>
      </c>
      <c r="I312" s="120">
        <f t="shared" si="51"/>
        <v>10080</v>
      </c>
      <c r="J312" s="120">
        <f t="shared" si="52"/>
        <v>0</v>
      </c>
      <c r="K312" s="38">
        <f>SUMIF(Sep!A:A,'Sheet 1'!A312,Sep!I:I)</f>
        <v>3</v>
      </c>
      <c r="L312" s="120">
        <f t="shared" si="53"/>
        <v>0</v>
      </c>
      <c r="M312" s="122">
        <f>+SUMIF(Sep!A:A,'Sheet 1'!A312,Sep!E:E)</f>
        <v>0</v>
      </c>
      <c r="N312" s="127">
        <f t="shared" si="54"/>
        <v>0</v>
      </c>
      <c r="O312" s="120">
        <f t="shared" si="55"/>
        <v>10080</v>
      </c>
      <c r="P312" s="120">
        <f t="shared" si="50"/>
        <v>23131.458749999998</v>
      </c>
      <c r="Q312" s="120">
        <f t="shared" si="56"/>
        <v>10080</v>
      </c>
      <c r="R312" s="53">
        <v>1</v>
      </c>
      <c r="S312" s="120">
        <f t="shared" si="57"/>
        <v>10080</v>
      </c>
      <c r="T312" s="120">
        <f t="shared" si="58"/>
        <v>0</v>
      </c>
      <c r="U312" s="120">
        <f t="shared" si="59"/>
        <v>120960</v>
      </c>
      <c r="V312" s="120">
        <f t="shared" si="60"/>
        <v>120960</v>
      </c>
      <c r="W312" s="120">
        <f t="shared" si="61"/>
        <v>0</v>
      </c>
    </row>
    <row r="313" spans="1:23" x14ac:dyDescent="0.25">
      <c r="A313" s="49" t="s">
        <v>160</v>
      </c>
      <c r="B313" s="50" t="s">
        <v>472</v>
      </c>
      <c r="C313" s="37" t="s">
        <v>482</v>
      </c>
      <c r="D313" s="37">
        <v>9</v>
      </c>
      <c r="E313" s="50" t="s">
        <v>509</v>
      </c>
      <c r="F313" s="38">
        <v>1214372.5</v>
      </c>
      <c r="G313" s="38">
        <v>2556</v>
      </c>
      <c r="H313" s="38">
        <f>SUMIF(Sep!A:A,'Sheet 1'!A313,Sep!N:N)</f>
        <v>2556</v>
      </c>
      <c r="I313" s="120">
        <f t="shared" si="51"/>
        <v>10224</v>
      </c>
      <c r="J313" s="120">
        <f t="shared" si="52"/>
        <v>0</v>
      </c>
      <c r="K313" s="38">
        <f>SUMIF(Sep!A:A,'Sheet 1'!A313,Sep!I:I)</f>
        <v>4</v>
      </c>
      <c r="L313" s="120">
        <f t="shared" si="53"/>
        <v>0</v>
      </c>
      <c r="M313" s="122">
        <f>+SUMIF(Sep!A:A,'Sheet 1'!A313,Sep!E:E)</f>
        <v>0</v>
      </c>
      <c r="N313" s="127">
        <f t="shared" si="54"/>
        <v>0</v>
      </c>
      <c r="O313" s="120">
        <f t="shared" si="55"/>
        <v>10224</v>
      </c>
      <c r="P313" s="120">
        <f t="shared" si="50"/>
        <v>18215.587499999998</v>
      </c>
      <c r="Q313" s="120">
        <f t="shared" si="56"/>
        <v>10224</v>
      </c>
      <c r="R313" s="53">
        <v>1</v>
      </c>
      <c r="S313" s="120">
        <f t="shared" si="57"/>
        <v>10224</v>
      </c>
      <c r="T313" s="120">
        <f t="shared" si="58"/>
        <v>0</v>
      </c>
      <c r="U313" s="120">
        <f t="shared" si="59"/>
        <v>122688</v>
      </c>
      <c r="V313" s="120">
        <f t="shared" si="60"/>
        <v>122688</v>
      </c>
      <c r="W313" s="120">
        <f t="shared" si="61"/>
        <v>0</v>
      </c>
    </row>
    <row r="314" spans="1:23" x14ac:dyDescent="0.25">
      <c r="A314" s="49" t="s">
        <v>161</v>
      </c>
      <c r="B314" s="50" t="s">
        <v>472</v>
      </c>
      <c r="C314" s="37" t="s">
        <v>482</v>
      </c>
      <c r="D314" s="37">
        <v>9</v>
      </c>
      <c r="E314" s="50" t="s">
        <v>509</v>
      </c>
      <c r="F314" s="38">
        <v>1453157.75</v>
      </c>
      <c r="G314" s="38">
        <v>3944</v>
      </c>
      <c r="H314" s="38">
        <f>SUMIF(Sep!A:A,'Sheet 1'!A314,Sep!N:N)</f>
        <v>3969</v>
      </c>
      <c r="I314" s="120">
        <f t="shared" si="51"/>
        <v>15000</v>
      </c>
      <c r="J314" s="120">
        <f t="shared" si="52"/>
        <v>0</v>
      </c>
      <c r="K314" s="38">
        <f>SUMIF(Sep!A:A,'Sheet 1'!A314,Sep!I:I)</f>
        <v>6</v>
      </c>
      <c r="L314" s="120">
        <f t="shared" si="53"/>
        <v>0</v>
      </c>
      <c r="M314" s="122">
        <f>+SUMIF(Sep!A:A,'Sheet 1'!A314,Sep!E:E)</f>
        <v>0</v>
      </c>
      <c r="N314" s="127">
        <f t="shared" si="54"/>
        <v>0</v>
      </c>
      <c r="O314" s="120">
        <f t="shared" si="55"/>
        <v>15000</v>
      </c>
      <c r="P314" s="120">
        <f t="shared" si="50"/>
        <v>21797.366249999999</v>
      </c>
      <c r="Q314" s="120">
        <f t="shared" si="56"/>
        <v>15000</v>
      </c>
      <c r="R314" s="53">
        <v>1</v>
      </c>
      <c r="S314" s="120">
        <f t="shared" si="57"/>
        <v>15000</v>
      </c>
      <c r="T314" s="120">
        <f t="shared" si="58"/>
        <v>0</v>
      </c>
      <c r="U314" s="120">
        <f t="shared" si="59"/>
        <v>180000</v>
      </c>
      <c r="V314" s="120">
        <f t="shared" si="60"/>
        <v>180000</v>
      </c>
      <c r="W314" s="120">
        <f t="shared" si="61"/>
        <v>0</v>
      </c>
    </row>
    <row r="315" spans="1:23" x14ac:dyDescent="0.25">
      <c r="A315" s="49" t="s">
        <v>162</v>
      </c>
      <c r="B315" s="50" t="s">
        <v>472</v>
      </c>
      <c r="C315" s="37" t="s">
        <v>482</v>
      </c>
      <c r="D315" s="37">
        <v>9</v>
      </c>
      <c r="E315" s="50" t="s">
        <v>509</v>
      </c>
      <c r="F315" s="38">
        <v>2275622.5</v>
      </c>
      <c r="G315" s="38">
        <v>3891</v>
      </c>
      <c r="H315" s="38">
        <f>SUMIF(Sep!A:A,'Sheet 1'!A315,Sep!N:N)</f>
        <v>3892</v>
      </c>
      <c r="I315" s="120">
        <f t="shared" si="51"/>
        <v>15000</v>
      </c>
      <c r="J315" s="120">
        <f t="shared" si="52"/>
        <v>0</v>
      </c>
      <c r="K315" s="38">
        <f>SUMIF(Sep!A:A,'Sheet 1'!A315,Sep!I:I)</f>
        <v>5</v>
      </c>
      <c r="L315" s="120">
        <f t="shared" si="53"/>
        <v>0</v>
      </c>
      <c r="M315" s="122">
        <f>+SUMIF(Sep!A:A,'Sheet 1'!A315,Sep!E:E)</f>
        <v>0</v>
      </c>
      <c r="N315" s="127">
        <f t="shared" si="54"/>
        <v>0</v>
      </c>
      <c r="O315" s="120">
        <f t="shared" si="55"/>
        <v>15000</v>
      </c>
      <c r="P315" s="120">
        <f t="shared" si="50"/>
        <v>34134.337500000001</v>
      </c>
      <c r="Q315" s="120">
        <f t="shared" si="56"/>
        <v>15000</v>
      </c>
      <c r="R315" s="53">
        <v>1</v>
      </c>
      <c r="S315" s="120">
        <f t="shared" si="57"/>
        <v>15000</v>
      </c>
      <c r="T315" s="120">
        <f t="shared" si="58"/>
        <v>0</v>
      </c>
      <c r="U315" s="120">
        <f t="shared" si="59"/>
        <v>180000</v>
      </c>
      <c r="V315" s="120">
        <f t="shared" si="60"/>
        <v>180000</v>
      </c>
      <c r="W315" s="120">
        <f t="shared" si="61"/>
        <v>0</v>
      </c>
    </row>
    <row r="316" spans="1:23" x14ac:dyDescent="0.25">
      <c r="A316" s="49" t="s">
        <v>163</v>
      </c>
      <c r="B316" s="50" t="s">
        <v>472</v>
      </c>
      <c r="C316" s="37" t="s">
        <v>482</v>
      </c>
      <c r="D316" s="37">
        <v>9</v>
      </c>
      <c r="E316" s="50" t="s">
        <v>509</v>
      </c>
      <c r="F316" s="38">
        <v>1218685.25</v>
      </c>
      <c r="G316" s="38">
        <v>2425</v>
      </c>
      <c r="H316" s="38">
        <f>SUMIF(Sep!A:A,'Sheet 1'!A316,Sep!N:N)</f>
        <v>2427</v>
      </c>
      <c r="I316" s="120">
        <f t="shared" si="51"/>
        <v>9708</v>
      </c>
      <c r="J316" s="120">
        <f t="shared" si="52"/>
        <v>0</v>
      </c>
      <c r="K316" s="38">
        <f>SUMIF(Sep!A:A,'Sheet 1'!A316,Sep!I:I)</f>
        <v>3</v>
      </c>
      <c r="L316" s="120">
        <f t="shared" si="53"/>
        <v>0</v>
      </c>
      <c r="M316" s="122">
        <f>+SUMIF(Sep!A:A,'Sheet 1'!A316,Sep!E:E)</f>
        <v>0</v>
      </c>
      <c r="N316" s="127">
        <f t="shared" si="54"/>
        <v>0</v>
      </c>
      <c r="O316" s="120">
        <f t="shared" si="55"/>
        <v>9708</v>
      </c>
      <c r="P316" s="120">
        <f t="shared" si="50"/>
        <v>18280.278749999998</v>
      </c>
      <c r="Q316" s="120">
        <f t="shared" si="56"/>
        <v>9708</v>
      </c>
      <c r="R316" s="53">
        <v>1</v>
      </c>
      <c r="S316" s="120">
        <f t="shared" si="57"/>
        <v>9708</v>
      </c>
      <c r="T316" s="120">
        <f t="shared" si="58"/>
        <v>0</v>
      </c>
      <c r="U316" s="120">
        <f t="shared" si="59"/>
        <v>116496</v>
      </c>
      <c r="V316" s="120">
        <f t="shared" si="60"/>
        <v>116496</v>
      </c>
      <c r="W316" s="120">
        <f t="shared" si="61"/>
        <v>0</v>
      </c>
    </row>
    <row r="317" spans="1:23" x14ac:dyDescent="0.25">
      <c r="A317" s="49" t="s">
        <v>164</v>
      </c>
      <c r="B317" s="50" t="s">
        <v>472</v>
      </c>
      <c r="C317" s="37" t="s">
        <v>482</v>
      </c>
      <c r="D317" s="37">
        <v>9</v>
      </c>
      <c r="E317" s="50" t="s">
        <v>509</v>
      </c>
      <c r="F317" s="38">
        <v>1991832</v>
      </c>
      <c r="G317" s="38">
        <v>4375</v>
      </c>
      <c r="H317" s="38">
        <f>SUMIF(Sep!A:A,'Sheet 1'!A317,Sep!N:N)</f>
        <v>4377</v>
      </c>
      <c r="I317" s="120">
        <f t="shared" si="51"/>
        <v>15000</v>
      </c>
      <c r="J317" s="120">
        <f t="shared" si="52"/>
        <v>0</v>
      </c>
      <c r="K317" s="38">
        <f>SUMIF(Sep!A:A,'Sheet 1'!A317,Sep!I:I)</f>
        <v>5</v>
      </c>
      <c r="L317" s="120">
        <f t="shared" si="53"/>
        <v>0</v>
      </c>
      <c r="M317" s="122">
        <f>+SUMIF(Sep!A:A,'Sheet 1'!A317,Sep!E:E)</f>
        <v>0</v>
      </c>
      <c r="N317" s="127">
        <f t="shared" si="54"/>
        <v>0</v>
      </c>
      <c r="O317" s="120">
        <f t="shared" si="55"/>
        <v>15000</v>
      </c>
      <c r="P317" s="120">
        <f t="shared" si="50"/>
        <v>29877.48</v>
      </c>
      <c r="Q317" s="120">
        <f t="shared" si="56"/>
        <v>15000</v>
      </c>
      <c r="R317" s="53">
        <v>1</v>
      </c>
      <c r="S317" s="120">
        <f t="shared" si="57"/>
        <v>15000</v>
      </c>
      <c r="T317" s="120">
        <f t="shared" si="58"/>
        <v>0</v>
      </c>
      <c r="U317" s="120">
        <f t="shared" si="59"/>
        <v>180000</v>
      </c>
      <c r="V317" s="120">
        <f t="shared" si="60"/>
        <v>180000</v>
      </c>
      <c r="W317" s="120">
        <f t="shared" si="61"/>
        <v>0</v>
      </c>
    </row>
    <row r="318" spans="1:23" x14ac:dyDescent="0.25">
      <c r="A318" s="49" t="s">
        <v>165</v>
      </c>
      <c r="B318" s="50" t="s">
        <v>472</v>
      </c>
      <c r="C318" s="37" t="s">
        <v>482</v>
      </c>
      <c r="D318" s="37">
        <v>9</v>
      </c>
      <c r="E318" s="50" t="s">
        <v>509</v>
      </c>
      <c r="F318" s="38">
        <v>1627830.75</v>
      </c>
      <c r="G318" s="38">
        <v>2865</v>
      </c>
      <c r="H318" s="38">
        <f>SUMIF(Sep!A:A,'Sheet 1'!A318,Sep!N:N)</f>
        <v>2867</v>
      </c>
      <c r="I318" s="120">
        <f t="shared" si="51"/>
        <v>11468</v>
      </c>
      <c r="J318" s="120">
        <f t="shared" si="52"/>
        <v>0</v>
      </c>
      <c r="K318" s="38">
        <f>SUMIF(Sep!A:A,'Sheet 1'!A318,Sep!I:I)</f>
        <v>3</v>
      </c>
      <c r="L318" s="120">
        <f t="shared" si="53"/>
        <v>0</v>
      </c>
      <c r="M318" s="122">
        <f>+SUMIF(Sep!A:A,'Sheet 1'!A318,Sep!E:E)</f>
        <v>0</v>
      </c>
      <c r="N318" s="127">
        <f t="shared" si="54"/>
        <v>0</v>
      </c>
      <c r="O318" s="120">
        <f t="shared" si="55"/>
        <v>11468</v>
      </c>
      <c r="P318" s="120">
        <f t="shared" si="50"/>
        <v>24417.46125</v>
      </c>
      <c r="Q318" s="120">
        <f t="shared" si="56"/>
        <v>11468</v>
      </c>
      <c r="R318" s="53">
        <v>1</v>
      </c>
      <c r="S318" s="120">
        <f t="shared" si="57"/>
        <v>11468</v>
      </c>
      <c r="T318" s="120">
        <f t="shared" si="58"/>
        <v>0</v>
      </c>
      <c r="U318" s="120">
        <f t="shared" si="59"/>
        <v>137616</v>
      </c>
      <c r="V318" s="120">
        <f t="shared" si="60"/>
        <v>137616</v>
      </c>
      <c r="W318" s="120">
        <f t="shared" si="61"/>
        <v>0</v>
      </c>
    </row>
    <row r="319" spans="1:23" x14ac:dyDescent="0.25">
      <c r="A319" s="49" t="s">
        <v>166</v>
      </c>
      <c r="B319" s="50" t="s">
        <v>472</v>
      </c>
      <c r="C319" s="37" t="s">
        <v>482</v>
      </c>
      <c r="D319" s="37">
        <v>9</v>
      </c>
      <c r="E319" s="50" t="s">
        <v>509</v>
      </c>
      <c r="F319" s="38">
        <v>2788023.4166666665</v>
      </c>
      <c r="G319" s="38">
        <v>5585</v>
      </c>
      <c r="H319" s="38">
        <f>SUMIF(Sep!A:A,'Sheet 1'!A319,Sep!N:N)</f>
        <v>5575</v>
      </c>
      <c r="I319" s="120">
        <f t="shared" si="51"/>
        <v>15000</v>
      </c>
      <c r="J319" s="120">
        <f t="shared" si="52"/>
        <v>0</v>
      </c>
      <c r="K319" s="38">
        <f>SUMIF(Sep!A:A,'Sheet 1'!A319,Sep!I:I)</f>
        <v>6</v>
      </c>
      <c r="L319" s="120">
        <f t="shared" si="53"/>
        <v>0</v>
      </c>
      <c r="M319" s="122">
        <f>+SUMIF(Sep!A:A,'Sheet 1'!A319,Sep!E:E)</f>
        <v>0</v>
      </c>
      <c r="N319" s="127">
        <f t="shared" si="54"/>
        <v>0</v>
      </c>
      <c r="O319" s="120">
        <f t="shared" si="55"/>
        <v>15000</v>
      </c>
      <c r="P319" s="120">
        <f t="shared" si="50"/>
        <v>41820.35125</v>
      </c>
      <c r="Q319" s="120">
        <f t="shared" si="56"/>
        <v>15000</v>
      </c>
      <c r="R319" s="53">
        <v>1</v>
      </c>
      <c r="S319" s="120">
        <f t="shared" si="57"/>
        <v>15000</v>
      </c>
      <c r="T319" s="120">
        <f t="shared" si="58"/>
        <v>0</v>
      </c>
      <c r="U319" s="120">
        <f t="shared" si="59"/>
        <v>180000</v>
      </c>
      <c r="V319" s="120">
        <f t="shared" si="60"/>
        <v>180000</v>
      </c>
      <c r="W319" s="120">
        <f t="shared" si="61"/>
        <v>0</v>
      </c>
    </row>
    <row r="320" spans="1:23" x14ac:dyDescent="0.25">
      <c r="A320" s="49" t="s">
        <v>167</v>
      </c>
      <c r="B320" s="50" t="s">
        <v>472</v>
      </c>
      <c r="C320" s="37" t="s">
        <v>482</v>
      </c>
      <c r="D320" s="37">
        <v>9</v>
      </c>
      <c r="E320" s="50" t="s">
        <v>509</v>
      </c>
      <c r="F320" s="38">
        <v>2155593.1666666665</v>
      </c>
      <c r="G320" s="38">
        <v>3947</v>
      </c>
      <c r="H320" s="38">
        <f>SUMIF(Sep!A:A,'Sheet 1'!A320,Sep!N:N)</f>
        <v>3949</v>
      </c>
      <c r="I320" s="120">
        <f t="shared" si="51"/>
        <v>15000</v>
      </c>
      <c r="J320" s="120">
        <f t="shared" si="52"/>
        <v>0</v>
      </c>
      <c r="K320" s="38">
        <f>SUMIF(Sep!A:A,'Sheet 1'!A320,Sep!I:I)</f>
        <v>6</v>
      </c>
      <c r="L320" s="120">
        <f t="shared" si="53"/>
        <v>0</v>
      </c>
      <c r="M320" s="122">
        <f>+SUMIF(Sep!A:A,'Sheet 1'!A320,Sep!E:E)</f>
        <v>0</v>
      </c>
      <c r="N320" s="127">
        <f t="shared" si="54"/>
        <v>0</v>
      </c>
      <c r="O320" s="120">
        <f t="shared" si="55"/>
        <v>15000</v>
      </c>
      <c r="P320" s="120">
        <f t="shared" si="50"/>
        <v>32333.897499999995</v>
      </c>
      <c r="Q320" s="120">
        <f t="shared" si="56"/>
        <v>15000</v>
      </c>
      <c r="R320" s="53">
        <v>1</v>
      </c>
      <c r="S320" s="120">
        <f t="shared" si="57"/>
        <v>15000</v>
      </c>
      <c r="T320" s="120">
        <f t="shared" si="58"/>
        <v>0</v>
      </c>
      <c r="U320" s="120">
        <f t="shared" si="59"/>
        <v>180000</v>
      </c>
      <c r="V320" s="120">
        <f t="shared" si="60"/>
        <v>180000</v>
      </c>
      <c r="W320" s="120">
        <f t="shared" si="61"/>
        <v>0</v>
      </c>
    </row>
    <row r="321" spans="1:27" x14ac:dyDescent="0.25">
      <c r="A321" s="49" t="s">
        <v>172</v>
      </c>
      <c r="B321" s="50" t="s">
        <v>472</v>
      </c>
      <c r="C321" s="37" t="s">
        <v>482</v>
      </c>
      <c r="D321" s="37">
        <v>9</v>
      </c>
      <c r="E321" s="50" t="s">
        <v>509</v>
      </c>
      <c r="F321" s="38">
        <v>2159947</v>
      </c>
      <c r="G321" s="38">
        <v>3077</v>
      </c>
      <c r="H321" s="38">
        <f>SUMIF(Sep!A:A,'Sheet 1'!A321,Sep!N:N)</f>
        <v>3080</v>
      </c>
      <c r="I321" s="120">
        <f t="shared" si="51"/>
        <v>12320</v>
      </c>
      <c r="J321" s="120">
        <f t="shared" si="52"/>
        <v>0</v>
      </c>
      <c r="K321" s="38">
        <f>SUMIF(Sep!A:A,'Sheet 1'!A321,Sep!I:I)</f>
        <v>3</v>
      </c>
      <c r="L321" s="120">
        <f t="shared" si="53"/>
        <v>0</v>
      </c>
      <c r="M321" s="122">
        <f>+SUMIF(Sep!A:A,'Sheet 1'!A321,Sep!E:E)</f>
        <v>0</v>
      </c>
      <c r="N321" s="127">
        <f t="shared" si="54"/>
        <v>0</v>
      </c>
      <c r="O321" s="120">
        <f t="shared" si="55"/>
        <v>12320</v>
      </c>
      <c r="P321" s="120">
        <f t="shared" si="50"/>
        <v>32399.204999999998</v>
      </c>
      <c r="Q321" s="120">
        <f t="shared" si="56"/>
        <v>12320</v>
      </c>
      <c r="R321" s="53">
        <v>1</v>
      </c>
      <c r="S321" s="120">
        <f t="shared" si="57"/>
        <v>12320</v>
      </c>
      <c r="T321" s="120">
        <f t="shared" si="58"/>
        <v>0</v>
      </c>
      <c r="U321" s="120">
        <f t="shared" si="59"/>
        <v>147840</v>
      </c>
      <c r="V321" s="120">
        <f t="shared" si="60"/>
        <v>147840</v>
      </c>
      <c r="W321" s="120">
        <f t="shared" si="61"/>
        <v>0</v>
      </c>
    </row>
    <row r="322" spans="1:27" x14ac:dyDescent="0.25">
      <c r="A322" s="49" t="s">
        <v>173</v>
      </c>
      <c r="B322" s="50" t="s">
        <v>472</v>
      </c>
      <c r="C322" s="37" t="s">
        <v>482</v>
      </c>
      <c r="D322" s="37">
        <v>9</v>
      </c>
      <c r="E322" s="50" t="s">
        <v>509</v>
      </c>
      <c r="F322" s="38">
        <v>3799762</v>
      </c>
      <c r="G322" s="38">
        <v>7222</v>
      </c>
      <c r="H322" s="38">
        <f>SUMIF(Sep!A:A,'Sheet 1'!A322,Sep!N:N)</f>
        <v>7313</v>
      </c>
      <c r="I322" s="120">
        <f t="shared" si="51"/>
        <v>15000</v>
      </c>
      <c r="J322" s="120">
        <f t="shared" si="52"/>
        <v>0</v>
      </c>
      <c r="K322" s="38">
        <f>SUMIF(Sep!A:A,'Sheet 1'!A322,Sep!I:I)</f>
        <v>3</v>
      </c>
      <c r="L322" s="120">
        <f t="shared" si="53"/>
        <v>0</v>
      </c>
      <c r="M322" s="122">
        <f>+SUMIF(Sep!A:A,'Sheet 1'!A322,Sep!E:E)</f>
        <v>0</v>
      </c>
      <c r="N322" s="127">
        <f t="shared" si="54"/>
        <v>0</v>
      </c>
      <c r="O322" s="120">
        <f t="shared" si="55"/>
        <v>15000</v>
      </c>
      <c r="P322" s="120">
        <f t="shared" si="50"/>
        <v>56996.43</v>
      </c>
      <c r="Q322" s="120">
        <f t="shared" si="56"/>
        <v>15000</v>
      </c>
      <c r="R322" s="53">
        <v>1</v>
      </c>
      <c r="S322" s="120">
        <f t="shared" si="57"/>
        <v>15000</v>
      </c>
      <c r="T322" s="120">
        <f t="shared" si="58"/>
        <v>0</v>
      </c>
      <c r="U322" s="120">
        <f t="shared" si="59"/>
        <v>180000</v>
      </c>
      <c r="V322" s="120">
        <f t="shared" si="60"/>
        <v>180000</v>
      </c>
      <c r="W322" s="120">
        <f t="shared" si="61"/>
        <v>0</v>
      </c>
    </row>
    <row r="323" spans="1:27" x14ac:dyDescent="0.25">
      <c r="A323" s="49" t="s">
        <v>174</v>
      </c>
      <c r="B323" s="50" t="s">
        <v>472</v>
      </c>
      <c r="C323" s="37" t="s">
        <v>482</v>
      </c>
      <c r="D323" s="37">
        <v>9</v>
      </c>
      <c r="E323" s="50" t="s">
        <v>509</v>
      </c>
      <c r="F323" s="38">
        <v>2539201.5</v>
      </c>
      <c r="G323" s="38">
        <v>5058</v>
      </c>
      <c r="H323" s="38">
        <f>SUMIF(Sep!A:A,'Sheet 1'!A323,Sep!N:N)</f>
        <v>5048</v>
      </c>
      <c r="I323" s="120">
        <f t="shared" si="51"/>
        <v>15000</v>
      </c>
      <c r="J323" s="120">
        <f t="shared" si="52"/>
        <v>0</v>
      </c>
      <c r="K323" s="38">
        <f>SUMIF(Sep!A:A,'Sheet 1'!A323,Sep!I:I)</f>
        <v>6</v>
      </c>
      <c r="L323" s="120">
        <f t="shared" si="53"/>
        <v>0</v>
      </c>
      <c r="M323" s="122">
        <f>+SUMIF(Sep!A:A,'Sheet 1'!A323,Sep!E:E)</f>
        <v>0</v>
      </c>
      <c r="N323" s="127">
        <f t="shared" si="54"/>
        <v>0</v>
      </c>
      <c r="O323" s="120">
        <f t="shared" si="55"/>
        <v>15000</v>
      </c>
      <c r="P323" s="120">
        <f t="shared" si="50"/>
        <v>38088.022499999999</v>
      </c>
      <c r="Q323" s="120">
        <f t="shared" si="56"/>
        <v>15000</v>
      </c>
      <c r="R323" s="53">
        <v>1</v>
      </c>
      <c r="S323" s="120">
        <f t="shared" si="57"/>
        <v>15000</v>
      </c>
      <c r="T323" s="120">
        <f t="shared" si="58"/>
        <v>0</v>
      </c>
      <c r="U323" s="120">
        <f t="shared" si="59"/>
        <v>180000</v>
      </c>
      <c r="V323" s="120">
        <f t="shared" si="60"/>
        <v>180000</v>
      </c>
      <c r="W323" s="120">
        <f t="shared" si="61"/>
        <v>0</v>
      </c>
    </row>
    <row r="324" spans="1:27" x14ac:dyDescent="0.25">
      <c r="A324" s="49" t="s">
        <v>175</v>
      </c>
      <c r="B324" s="50" t="s">
        <v>472</v>
      </c>
      <c r="C324" s="37" t="s">
        <v>482</v>
      </c>
      <c r="D324" s="37">
        <v>9</v>
      </c>
      <c r="E324" s="50" t="s">
        <v>509</v>
      </c>
      <c r="F324" s="38">
        <v>5725948.166666667</v>
      </c>
      <c r="G324" s="38">
        <v>9719</v>
      </c>
      <c r="H324" s="38">
        <f>SUMIF(Sep!A:A,'Sheet 1'!A324,Sep!N:N)</f>
        <v>9719</v>
      </c>
      <c r="I324" s="120">
        <f t="shared" si="51"/>
        <v>15000</v>
      </c>
      <c r="J324" s="120">
        <f t="shared" si="52"/>
        <v>0</v>
      </c>
      <c r="K324" s="38">
        <f>SUMIF(Sep!A:A,'Sheet 1'!A324,Sep!I:I)</f>
        <v>3</v>
      </c>
      <c r="L324" s="120">
        <f t="shared" si="53"/>
        <v>0</v>
      </c>
      <c r="M324" s="122">
        <f>+SUMIF(Sep!A:A,'Sheet 1'!A324,Sep!E:E)</f>
        <v>0</v>
      </c>
      <c r="N324" s="127">
        <f t="shared" si="54"/>
        <v>0</v>
      </c>
      <c r="O324" s="120">
        <f t="shared" si="55"/>
        <v>15000</v>
      </c>
      <c r="P324" s="120">
        <f t="shared" ref="P324:P387" si="62">+F324*1.5%</f>
        <v>85889.222500000003</v>
      </c>
      <c r="Q324" s="120">
        <f t="shared" si="56"/>
        <v>15000</v>
      </c>
      <c r="R324" s="53">
        <v>1</v>
      </c>
      <c r="S324" s="120">
        <f t="shared" si="57"/>
        <v>15000</v>
      </c>
      <c r="T324" s="120">
        <f t="shared" si="58"/>
        <v>0</v>
      </c>
      <c r="U324" s="120">
        <f t="shared" si="59"/>
        <v>180000</v>
      </c>
      <c r="V324" s="120">
        <f t="shared" si="60"/>
        <v>180000</v>
      </c>
      <c r="W324" s="120">
        <f t="shared" si="61"/>
        <v>0</v>
      </c>
    </row>
    <row r="325" spans="1:27" x14ac:dyDescent="0.25">
      <c r="A325" s="49" t="s">
        <v>177</v>
      </c>
      <c r="B325" s="50" t="s">
        <v>472</v>
      </c>
      <c r="C325" s="37" t="s">
        <v>482</v>
      </c>
      <c r="D325" s="37">
        <v>9</v>
      </c>
      <c r="E325" s="50" t="s">
        <v>509</v>
      </c>
      <c r="F325" s="38">
        <v>1525432.3333333333</v>
      </c>
      <c r="G325" s="38">
        <v>3466</v>
      </c>
      <c r="H325" s="38">
        <f>SUMIF(Sep!A:A,'Sheet 1'!A325,Sep!N:N)</f>
        <v>3465</v>
      </c>
      <c r="I325" s="120">
        <f t="shared" ref="I325:I388" si="63">IF(H325&gt;0,(IF(H325&lt;=10000,MIN(15000,H325*4),MIN(H325*4,75000))),0)</f>
        <v>13860</v>
      </c>
      <c r="J325" s="120">
        <f t="shared" ref="J325:J388" si="64">IF(C325="Հիվանդանոց",80000,IF(C325="Բժշկական կենտրոն",IF(M325&gt;2000,150000,130000),IF(C325="Շտապ բուժօգնություն",50000,IF(C325="ատամնաբուժարան",IF(M325&lt;=200,7000,IF(AND(M325&gt;200,M325&lt;=500),15000,2000)),IF(C325="առողջարան",50000)))))*1.2</f>
        <v>0</v>
      </c>
      <c r="K325" s="38">
        <f>SUMIF(Sep!A:A,'Sheet 1'!A325,Sep!I:I)</f>
        <v>3</v>
      </c>
      <c r="L325" s="120">
        <f t="shared" ref="L325:L388" si="65">IF(AND(C325&lt;&gt;"Ամբուլատորիա",C325&lt;&gt;"Պոլիկլինիկա"),500*K325*1.2,0)</f>
        <v>0</v>
      </c>
      <c r="M325" s="122">
        <f>+SUMIF(Sep!A:A,'Sheet 1'!A325,Sep!E:E)</f>
        <v>0</v>
      </c>
      <c r="N325" s="127">
        <f t="shared" ref="N325:N388" si="66">M325*1000*1.2</f>
        <v>0</v>
      </c>
      <c r="O325" s="120">
        <f t="shared" ref="O325:O388" si="67">I325+J325+L325+N325</f>
        <v>13860</v>
      </c>
      <c r="P325" s="120">
        <f t="shared" si="62"/>
        <v>22881.484999999997</v>
      </c>
      <c r="Q325" s="120">
        <f t="shared" ref="Q325:Q388" si="68">MIN(O325,P325)</f>
        <v>13860</v>
      </c>
      <c r="R325" s="53">
        <v>1</v>
      </c>
      <c r="S325" s="120">
        <f t="shared" ref="S325:S388" si="69">Q325*R325</f>
        <v>13860</v>
      </c>
      <c r="T325" s="120">
        <f t="shared" ref="T325:T388" si="70">Q325-S325</f>
        <v>0</v>
      </c>
      <c r="U325" s="120">
        <f t="shared" ref="U325:U388" si="71">+Q325*12</f>
        <v>166320</v>
      </c>
      <c r="V325" s="120">
        <f t="shared" ref="V325:V388" si="72">S325*12</f>
        <v>166320</v>
      </c>
      <c r="W325" s="120">
        <f t="shared" ref="W325:W388" si="73">T325*12</f>
        <v>0</v>
      </c>
    </row>
    <row r="326" spans="1:27" x14ac:dyDescent="0.25">
      <c r="A326" s="49" t="s">
        <v>178</v>
      </c>
      <c r="B326" s="50" t="s">
        <v>472</v>
      </c>
      <c r="C326" s="37" t="s">
        <v>482</v>
      </c>
      <c r="D326" s="37">
        <v>9</v>
      </c>
      <c r="E326" s="50" t="s">
        <v>509</v>
      </c>
      <c r="F326" s="38">
        <v>1156956.6666666667</v>
      </c>
      <c r="G326" s="38">
        <v>2629</v>
      </c>
      <c r="H326" s="38">
        <f>SUMIF(Sep!A:A,'Sheet 1'!A326,Sep!N:N)</f>
        <v>2629</v>
      </c>
      <c r="I326" s="120">
        <f t="shared" si="63"/>
        <v>10516</v>
      </c>
      <c r="J326" s="120">
        <f t="shared" si="64"/>
        <v>0</v>
      </c>
      <c r="K326" s="38">
        <f>SUMIF(Sep!A:A,'Sheet 1'!A326,Sep!I:I)</f>
        <v>3</v>
      </c>
      <c r="L326" s="120">
        <f t="shared" si="65"/>
        <v>0</v>
      </c>
      <c r="M326" s="122">
        <f>+SUMIF(Sep!A:A,'Sheet 1'!A326,Sep!E:E)</f>
        <v>0</v>
      </c>
      <c r="N326" s="127">
        <f t="shared" si="66"/>
        <v>0</v>
      </c>
      <c r="O326" s="120">
        <f t="shared" si="67"/>
        <v>10516</v>
      </c>
      <c r="P326" s="120">
        <f t="shared" si="62"/>
        <v>17354.350000000002</v>
      </c>
      <c r="Q326" s="120">
        <f t="shared" si="68"/>
        <v>10516</v>
      </c>
      <c r="R326" s="53">
        <v>1</v>
      </c>
      <c r="S326" s="120">
        <f t="shared" si="69"/>
        <v>10516</v>
      </c>
      <c r="T326" s="120">
        <f t="shared" si="70"/>
        <v>0</v>
      </c>
      <c r="U326" s="120">
        <f t="shared" si="71"/>
        <v>126192</v>
      </c>
      <c r="V326" s="120">
        <f t="shared" si="72"/>
        <v>126192</v>
      </c>
      <c r="W326" s="120">
        <f t="shared" si="73"/>
        <v>0</v>
      </c>
    </row>
    <row r="327" spans="1:27" x14ac:dyDescent="0.25">
      <c r="A327" s="49" t="s">
        <v>179</v>
      </c>
      <c r="B327" s="50" t="s">
        <v>472</v>
      </c>
      <c r="C327" s="37" t="s">
        <v>482</v>
      </c>
      <c r="D327" s="37">
        <v>9</v>
      </c>
      <c r="E327" s="50" t="s">
        <v>509</v>
      </c>
      <c r="F327" s="38">
        <v>3588164.9166666665</v>
      </c>
      <c r="G327" s="38">
        <v>7124</v>
      </c>
      <c r="H327" s="38">
        <f>SUMIF(Sep!A:A,'Sheet 1'!A327,Sep!N:N)</f>
        <v>7159</v>
      </c>
      <c r="I327" s="120">
        <f t="shared" si="63"/>
        <v>15000</v>
      </c>
      <c r="J327" s="120">
        <f t="shared" si="64"/>
        <v>0</v>
      </c>
      <c r="K327" s="38">
        <f>SUMIF(Sep!A:A,'Sheet 1'!A327,Sep!I:I)</f>
        <v>12</v>
      </c>
      <c r="L327" s="120">
        <f t="shared" si="65"/>
        <v>0</v>
      </c>
      <c r="M327" s="122">
        <f>+SUMIF(Sep!A:A,'Sheet 1'!A327,Sep!E:E)</f>
        <v>0</v>
      </c>
      <c r="N327" s="127">
        <f t="shared" si="66"/>
        <v>0</v>
      </c>
      <c r="O327" s="120">
        <f t="shared" si="67"/>
        <v>15000</v>
      </c>
      <c r="P327" s="120">
        <f t="shared" si="62"/>
        <v>53822.473749999997</v>
      </c>
      <c r="Q327" s="120">
        <f t="shared" si="68"/>
        <v>15000</v>
      </c>
      <c r="R327" s="53">
        <v>1</v>
      </c>
      <c r="S327" s="120">
        <f t="shared" si="69"/>
        <v>15000</v>
      </c>
      <c r="T327" s="120">
        <f t="shared" si="70"/>
        <v>0</v>
      </c>
      <c r="U327" s="120">
        <f t="shared" si="71"/>
        <v>180000</v>
      </c>
      <c r="V327" s="120">
        <f t="shared" si="72"/>
        <v>180000</v>
      </c>
      <c r="W327" s="120">
        <f t="shared" si="73"/>
        <v>0</v>
      </c>
    </row>
    <row r="328" spans="1:27" x14ac:dyDescent="0.25">
      <c r="A328" s="49" t="s">
        <v>183</v>
      </c>
      <c r="B328" s="50" t="s">
        <v>472</v>
      </c>
      <c r="C328" s="37" t="s">
        <v>482</v>
      </c>
      <c r="D328" s="37">
        <v>9</v>
      </c>
      <c r="E328" s="50" t="s">
        <v>509</v>
      </c>
      <c r="F328" s="38">
        <v>2442592.3333333335</v>
      </c>
      <c r="G328" s="38">
        <v>4802</v>
      </c>
      <c r="H328" s="38">
        <f>SUMIF(Sep!A:A,'Sheet 1'!A328,Sep!N:N)</f>
        <v>4802</v>
      </c>
      <c r="I328" s="120">
        <f t="shared" si="63"/>
        <v>15000</v>
      </c>
      <c r="J328" s="120">
        <f t="shared" si="64"/>
        <v>0</v>
      </c>
      <c r="K328" s="38">
        <f>SUMIF(Sep!A:A,'Sheet 1'!A328,Sep!I:I)</f>
        <v>4</v>
      </c>
      <c r="L328" s="120">
        <f t="shared" si="65"/>
        <v>0</v>
      </c>
      <c r="M328" s="122">
        <f>+SUMIF(Sep!A:A,'Sheet 1'!A328,Sep!E:E)</f>
        <v>0</v>
      </c>
      <c r="N328" s="127">
        <f t="shared" si="66"/>
        <v>0</v>
      </c>
      <c r="O328" s="120">
        <f t="shared" si="67"/>
        <v>15000</v>
      </c>
      <c r="P328" s="120">
        <f t="shared" si="62"/>
        <v>36638.885000000002</v>
      </c>
      <c r="Q328" s="120">
        <f t="shared" si="68"/>
        <v>15000</v>
      </c>
      <c r="R328" s="53">
        <v>1</v>
      </c>
      <c r="S328" s="120">
        <f t="shared" si="69"/>
        <v>15000</v>
      </c>
      <c r="T328" s="120">
        <f t="shared" si="70"/>
        <v>0</v>
      </c>
      <c r="U328" s="120">
        <f t="shared" si="71"/>
        <v>180000</v>
      </c>
      <c r="V328" s="120">
        <f t="shared" si="72"/>
        <v>180000</v>
      </c>
      <c r="W328" s="120">
        <f t="shared" si="73"/>
        <v>0</v>
      </c>
    </row>
    <row r="329" spans="1:27" x14ac:dyDescent="0.25">
      <c r="A329" s="49" t="s">
        <v>291</v>
      </c>
      <c r="B329" s="50" t="s">
        <v>474</v>
      </c>
      <c r="C329" s="37" t="s">
        <v>482</v>
      </c>
      <c r="D329" s="37">
        <v>9</v>
      </c>
      <c r="E329" s="50" t="s">
        <v>509</v>
      </c>
      <c r="F329" s="38">
        <v>1574145.5</v>
      </c>
      <c r="G329" s="38">
        <v>2598</v>
      </c>
      <c r="H329" s="38">
        <f>SUMIF(Sep!A:A,'Sheet 1'!A329,Sep!N:N)</f>
        <v>2604</v>
      </c>
      <c r="I329" s="120">
        <f t="shared" si="63"/>
        <v>10416</v>
      </c>
      <c r="J329" s="120">
        <f t="shared" si="64"/>
        <v>0</v>
      </c>
      <c r="K329" s="38">
        <f>SUMIF(Sep!A:A,'Sheet 1'!A329,Sep!I:I)</f>
        <v>3</v>
      </c>
      <c r="L329" s="120">
        <f t="shared" si="65"/>
        <v>0</v>
      </c>
      <c r="M329" s="122">
        <f>+SUMIF(Sep!A:A,'Sheet 1'!A329,Sep!E:E)</f>
        <v>0</v>
      </c>
      <c r="N329" s="127">
        <f t="shared" si="66"/>
        <v>0</v>
      </c>
      <c r="O329" s="120">
        <f t="shared" si="67"/>
        <v>10416</v>
      </c>
      <c r="P329" s="120">
        <f t="shared" si="62"/>
        <v>23612.182499999999</v>
      </c>
      <c r="Q329" s="120">
        <f t="shared" si="68"/>
        <v>10416</v>
      </c>
      <c r="R329" s="53">
        <v>1</v>
      </c>
      <c r="S329" s="120">
        <f t="shared" si="69"/>
        <v>10416</v>
      </c>
      <c r="T329" s="120">
        <f t="shared" si="70"/>
        <v>0</v>
      </c>
      <c r="U329" s="120">
        <f t="shared" si="71"/>
        <v>124992</v>
      </c>
      <c r="V329" s="120">
        <f t="shared" si="72"/>
        <v>124992</v>
      </c>
      <c r="W329" s="120">
        <f t="shared" si="73"/>
        <v>0</v>
      </c>
    </row>
    <row r="330" spans="1:27" x14ac:dyDescent="0.25">
      <c r="A330" s="49" t="s">
        <v>292</v>
      </c>
      <c r="B330" s="50" t="s">
        <v>474</v>
      </c>
      <c r="C330" s="37" t="s">
        <v>482</v>
      </c>
      <c r="D330" s="37">
        <v>9</v>
      </c>
      <c r="E330" s="50" t="s">
        <v>509</v>
      </c>
      <c r="F330" s="38">
        <v>987267.25</v>
      </c>
      <c r="G330" s="38">
        <v>1598</v>
      </c>
      <c r="H330" s="38">
        <f>SUMIF(Sep!A:A,'Sheet 1'!A330,Sep!N:N)</f>
        <v>1598</v>
      </c>
      <c r="I330" s="120">
        <f t="shared" si="63"/>
        <v>6392</v>
      </c>
      <c r="J330" s="120">
        <f t="shared" si="64"/>
        <v>0</v>
      </c>
      <c r="K330" s="38">
        <f>SUMIF(Sep!A:A,'Sheet 1'!A330,Sep!I:I)</f>
        <v>3</v>
      </c>
      <c r="L330" s="120">
        <f t="shared" si="65"/>
        <v>0</v>
      </c>
      <c r="M330" s="122">
        <f>+SUMIF(Sep!A:A,'Sheet 1'!A330,Sep!E:E)</f>
        <v>0</v>
      </c>
      <c r="N330" s="127">
        <f t="shared" si="66"/>
        <v>0</v>
      </c>
      <c r="O330" s="120">
        <f t="shared" si="67"/>
        <v>6392</v>
      </c>
      <c r="P330" s="120">
        <f t="shared" si="62"/>
        <v>14809.008749999999</v>
      </c>
      <c r="Q330" s="120">
        <f t="shared" si="68"/>
        <v>6392</v>
      </c>
      <c r="R330" s="53">
        <v>1</v>
      </c>
      <c r="S330" s="120">
        <f t="shared" si="69"/>
        <v>6392</v>
      </c>
      <c r="T330" s="120">
        <f t="shared" si="70"/>
        <v>0</v>
      </c>
      <c r="U330" s="120">
        <f t="shared" si="71"/>
        <v>76704</v>
      </c>
      <c r="V330" s="120">
        <f t="shared" si="72"/>
        <v>76704</v>
      </c>
      <c r="W330" s="120">
        <f t="shared" si="73"/>
        <v>0</v>
      </c>
    </row>
    <row r="331" spans="1:27" s="61" customFormat="1" ht="14.25" x14ac:dyDescent="0.25">
      <c r="A331" s="49" t="s">
        <v>293</v>
      </c>
      <c r="B331" s="50" t="s">
        <v>474</v>
      </c>
      <c r="C331" s="37" t="s">
        <v>482</v>
      </c>
      <c r="D331" s="37">
        <v>9</v>
      </c>
      <c r="E331" s="50" t="s">
        <v>509</v>
      </c>
      <c r="F331" s="38">
        <v>1086852.1666666667</v>
      </c>
      <c r="G331" s="38">
        <v>2311</v>
      </c>
      <c r="H331" s="38">
        <f>SUMIF(Sep!A:A,'Sheet 1'!A331,Sep!N:N)</f>
        <v>2311</v>
      </c>
      <c r="I331" s="120">
        <f t="shared" si="63"/>
        <v>9244</v>
      </c>
      <c r="J331" s="120">
        <f t="shared" si="64"/>
        <v>0</v>
      </c>
      <c r="K331" s="38">
        <f>SUMIF(Sep!A:A,'Sheet 1'!A331,Sep!I:I)</f>
        <v>5</v>
      </c>
      <c r="L331" s="120">
        <f t="shared" si="65"/>
        <v>0</v>
      </c>
      <c r="M331" s="122">
        <f>+SUMIF(Sep!A:A,'Sheet 1'!A331,Sep!E:E)</f>
        <v>0</v>
      </c>
      <c r="N331" s="127">
        <f t="shared" si="66"/>
        <v>0</v>
      </c>
      <c r="O331" s="120">
        <f t="shared" si="67"/>
        <v>9244</v>
      </c>
      <c r="P331" s="120">
        <f t="shared" si="62"/>
        <v>16302.782500000001</v>
      </c>
      <c r="Q331" s="120">
        <f t="shared" si="68"/>
        <v>9244</v>
      </c>
      <c r="R331" s="53">
        <v>1</v>
      </c>
      <c r="S331" s="120">
        <f t="shared" si="69"/>
        <v>9244</v>
      </c>
      <c r="T331" s="120">
        <f t="shared" si="70"/>
        <v>0</v>
      </c>
      <c r="U331" s="120">
        <f t="shared" si="71"/>
        <v>110928</v>
      </c>
      <c r="V331" s="120">
        <f t="shared" si="72"/>
        <v>110928</v>
      </c>
      <c r="W331" s="120">
        <f t="shared" si="73"/>
        <v>0</v>
      </c>
      <c r="X331" s="42"/>
      <c r="Y331" s="42"/>
      <c r="Z331" s="42"/>
      <c r="AA331" s="42"/>
    </row>
    <row r="332" spans="1:27" x14ac:dyDescent="0.25">
      <c r="A332" s="49" t="s">
        <v>294</v>
      </c>
      <c r="B332" s="50" t="s">
        <v>474</v>
      </c>
      <c r="C332" s="37" t="s">
        <v>482</v>
      </c>
      <c r="D332" s="37">
        <v>9</v>
      </c>
      <c r="E332" s="50" t="s">
        <v>509</v>
      </c>
      <c r="F332" s="38">
        <v>1188459</v>
      </c>
      <c r="G332" s="38">
        <v>2625</v>
      </c>
      <c r="H332" s="38">
        <f>SUMIF(Sep!A:A,'Sheet 1'!A332,Sep!N:N)</f>
        <v>2626</v>
      </c>
      <c r="I332" s="120">
        <f t="shared" si="63"/>
        <v>10504</v>
      </c>
      <c r="J332" s="120">
        <f t="shared" si="64"/>
        <v>0</v>
      </c>
      <c r="K332" s="38">
        <f>SUMIF(Sep!A:A,'Sheet 1'!A332,Sep!I:I)</f>
        <v>3</v>
      </c>
      <c r="L332" s="120">
        <f t="shared" si="65"/>
        <v>0</v>
      </c>
      <c r="M332" s="122">
        <f>+SUMIF(Sep!A:A,'Sheet 1'!A332,Sep!E:E)</f>
        <v>0</v>
      </c>
      <c r="N332" s="127">
        <f t="shared" si="66"/>
        <v>0</v>
      </c>
      <c r="O332" s="120">
        <f t="shared" si="67"/>
        <v>10504</v>
      </c>
      <c r="P332" s="120">
        <f t="shared" si="62"/>
        <v>17826.884999999998</v>
      </c>
      <c r="Q332" s="120">
        <f t="shared" si="68"/>
        <v>10504</v>
      </c>
      <c r="R332" s="53">
        <v>1</v>
      </c>
      <c r="S332" s="120">
        <f t="shared" si="69"/>
        <v>10504</v>
      </c>
      <c r="T332" s="120">
        <f t="shared" si="70"/>
        <v>0</v>
      </c>
      <c r="U332" s="120">
        <f t="shared" si="71"/>
        <v>126048</v>
      </c>
      <c r="V332" s="120">
        <f t="shared" si="72"/>
        <v>126048</v>
      </c>
      <c r="W332" s="120">
        <f t="shared" si="73"/>
        <v>0</v>
      </c>
    </row>
    <row r="333" spans="1:27" x14ac:dyDescent="0.25">
      <c r="A333" s="49" t="s">
        <v>297</v>
      </c>
      <c r="B333" s="50" t="s">
        <v>474</v>
      </c>
      <c r="C333" s="37" t="s">
        <v>482</v>
      </c>
      <c r="D333" s="37">
        <v>9</v>
      </c>
      <c r="E333" s="50" t="s">
        <v>509</v>
      </c>
      <c r="F333" s="38">
        <v>1818117.25</v>
      </c>
      <c r="G333" s="38">
        <v>4151</v>
      </c>
      <c r="H333" s="38">
        <f>SUMIF(Sep!A:A,'Sheet 1'!A333,Sep!N:N)</f>
        <v>4149</v>
      </c>
      <c r="I333" s="120">
        <f t="shared" si="63"/>
        <v>15000</v>
      </c>
      <c r="J333" s="120">
        <f t="shared" si="64"/>
        <v>0</v>
      </c>
      <c r="K333" s="38">
        <f>SUMIF(Sep!A:A,'Sheet 1'!A333,Sep!I:I)</f>
        <v>5</v>
      </c>
      <c r="L333" s="120">
        <f t="shared" si="65"/>
        <v>0</v>
      </c>
      <c r="M333" s="122">
        <f>+SUMIF(Sep!A:A,'Sheet 1'!A333,Sep!E:E)</f>
        <v>0</v>
      </c>
      <c r="N333" s="127">
        <f t="shared" si="66"/>
        <v>0</v>
      </c>
      <c r="O333" s="120">
        <f t="shared" si="67"/>
        <v>15000</v>
      </c>
      <c r="P333" s="120">
        <f t="shared" si="62"/>
        <v>27271.758749999997</v>
      </c>
      <c r="Q333" s="120">
        <f t="shared" si="68"/>
        <v>15000</v>
      </c>
      <c r="R333" s="53">
        <v>1</v>
      </c>
      <c r="S333" s="120">
        <f t="shared" si="69"/>
        <v>15000</v>
      </c>
      <c r="T333" s="120">
        <f t="shared" si="70"/>
        <v>0</v>
      </c>
      <c r="U333" s="120">
        <f t="shared" si="71"/>
        <v>180000</v>
      </c>
      <c r="V333" s="120">
        <f t="shared" si="72"/>
        <v>180000</v>
      </c>
      <c r="W333" s="120">
        <f t="shared" si="73"/>
        <v>0</v>
      </c>
    </row>
    <row r="334" spans="1:27" x14ac:dyDescent="0.25">
      <c r="A334" s="49" t="s">
        <v>298</v>
      </c>
      <c r="B334" s="50" t="s">
        <v>474</v>
      </c>
      <c r="C334" s="37" t="s">
        <v>482</v>
      </c>
      <c r="D334" s="37">
        <v>9</v>
      </c>
      <c r="E334" s="50" t="s">
        <v>509</v>
      </c>
      <c r="F334" s="38">
        <v>2534763.9166666665</v>
      </c>
      <c r="G334" s="38">
        <v>4026</v>
      </c>
      <c r="H334" s="38">
        <f>SUMIF(Sep!A:A,'Sheet 1'!A334,Sep!N:N)</f>
        <v>4026</v>
      </c>
      <c r="I334" s="120">
        <f t="shared" si="63"/>
        <v>15000</v>
      </c>
      <c r="J334" s="120">
        <f t="shared" si="64"/>
        <v>0</v>
      </c>
      <c r="K334" s="38">
        <f>SUMIF(Sep!A:A,'Sheet 1'!A334,Sep!I:I)</f>
        <v>5</v>
      </c>
      <c r="L334" s="120">
        <f t="shared" si="65"/>
        <v>0</v>
      </c>
      <c r="M334" s="122">
        <f>+SUMIF(Sep!A:A,'Sheet 1'!A334,Sep!E:E)</f>
        <v>0</v>
      </c>
      <c r="N334" s="127">
        <f t="shared" si="66"/>
        <v>0</v>
      </c>
      <c r="O334" s="120">
        <f t="shared" si="67"/>
        <v>15000</v>
      </c>
      <c r="P334" s="120">
        <f t="shared" si="62"/>
        <v>38021.458749999998</v>
      </c>
      <c r="Q334" s="120">
        <f t="shared" si="68"/>
        <v>15000</v>
      </c>
      <c r="R334" s="53">
        <v>1</v>
      </c>
      <c r="S334" s="120">
        <f t="shared" si="69"/>
        <v>15000</v>
      </c>
      <c r="T334" s="120">
        <f t="shared" si="70"/>
        <v>0</v>
      </c>
      <c r="U334" s="120">
        <f t="shared" si="71"/>
        <v>180000</v>
      </c>
      <c r="V334" s="120">
        <f t="shared" si="72"/>
        <v>180000</v>
      </c>
      <c r="W334" s="120">
        <f t="shared" si="73"/>
        <v>0</v>
      </c>
    </row>
    <row r="335" spans="1:27" x14ac:dyDescent="0.25">
      <c r="A335" s="49" t="s">
        <v>299</v>
      </c>
      <c r="B335" s="50" t="s">
        <v>474</v>
      </c>
      <c r="C335" s="37" t="s">
        <v>482</v>
      </c>
      <c r="D335" s="37">
        <v>9</v>
      </c>
      <c r="E335" s="50" t="s">
        <v>509</v>
      </c>
      <c r="F335" s="38">
        <v>1041592.8333333334</v>
      </c>
      <c r="G335" s="38">
        <v>1782</v>
      </c>
      <c r="H335" s="38">
        <f>SUMIF(Sep!A:A,'Sheet 1'!A335,Sep!N:N)</f>
        <v>1775</v>
      </c>
      <c r="I335" s="120">
        <f t="shared" si="63"/>
        <v>7100</v>
      </c>
      <c r="J335" s="120">
        <f t="shared" si="64"/>
        <v>0</v>
      </c>
      <c r="K335" s="38">
        <f>SUMIF(Sep!A:A,'Sheet 1'!A335,Sep!I:I)</f>
        <v>3</v>
      </c>
      <c r="L335" s="120">
        <f t="shared" si="65"/>
        <v>0</v>
      </c>
      <c r="M335" s="122">
        <f>+SUMIF(Sep!A:A,'Sheet 1'!A335,Sep!E:E)</f>
        <v>0</v>
      </c>
      <c r="N335" s="127">
        <f t="shared" si="66"/>
        <v>0</v>
      </c>
      <c r="O335" s="120">
        <f t="shared" si="67"/>
        <v>7100</v>
      </c>
      <c r="P335" s="120">
        <f t="shared" si="62"/>
        <v>15623.8925</v>
      </c>
      <c r="Q335" s="120">
        <f t="shared" si="68"/>
        <v>7100</v>
      </c>
      <c r="R335" s="53">
        <v>1</v>
      </c>
      <c r="S335" s="120">
        <f t="shared" si="69"/>
        <v>7100</v>
      </c>
      <c r="T335" s="120">
        <f t="shared" si="70"/>
        <v>0</v>
      </c>
      <c r="U335" s="120">
        <f t="shared" si="71"/>
        <v>85200</v>
      </c>
      <c r="V335" s="120">
        <f t="shared" si="72"/>
        <v>85200</v>
      </c>
      <c r="W335" s="120">
        <f t="shared" si="73"/>
        <v>0</v>
      </c>
    </row>
    <row r="336" spans="1:27" x14ac:dyDescent="0.25">
      <c r="A336" s="49" t="s">
        <v>300</v>
      </c>
      <c r="B336" s="50" t="s">
        <v>474</v>
      </c>
      <c r="C336" s="37" t="s">
        <v>482</v>
      </c>
      <c r="D336" s="37">
        <v>9</v>
      </c>
      <c r="E336" s="50" t="s">
        <v>509</v>
      </c>
      <c r="F336" s="38">
        <v>854015.41666666663</v>
      </c>
      <c r="G336" s="38">
        <v>1920</v>
      </c>
      <c r="H336" s="38">
        <f>SUMIF(Sep!A:A,'Sheet 1'!A336,Sep!N:N)</f>
        <v>1925</v>
      </c>
      <c r="I336" s="120">
        <f t="shared" si="63"/>
        <v>7700</v>
      </c>
      <c r="J336" s="120">
        <f t="shared" si="64"/>
        <v>0</v>
      </c>
      <c r="K336" s="38">
        <f>SUMIF(Sep!A:A,'Sheet 1'!A336,Sep!I:I)</f>
        <v>3</v>
      </c>
      <c r="L336" s="120">
        <f t="shared" si="65"/>
        <v>0</v>
      </c>
      <c r="M336" s="122">
        <f>+SUMIF(Sep!A:A,'Sheet 1'!A336,Sep!E:E)</f>
        <v>0</v>
      </c>
      <c r="N336" s="127">
        <f t="shared" si="66"/>
        <v>0</v>
      </c>
      <c r="O336" s="120">
        <f t="shared" si="67"/>
        <v>7700</v>
      </c>
      <c r="P336" s="120">
        <f t="shared" si="62"/>
        <v>12810.231249999999</v>
      </c>
      <c r="Q336" s="120">
        <f t="shared" si="68"/>
        <v>7700</v>
      </c>
      <c r="R336" s="53">
        <v>1</v>
      </c>
      <c r="S336" s="120">
        <f t="shared" si="69"/>
        <v>7700</v>
      </c>
      <c r="T336" s="120">
        <f t="shared" si="70"/>
        <v>0</v>
      </c>
      <c r="U336" s="120">
        <f t="shared" si="71"/>
        <v>92400</v>
      </c>
      <c r="V336" s="120">
        <f t="shared" si="72"/>
        <v>92400</v>
      </c>
      <c r="W336" s="120">
        <f t="shared" si="73"/>
        <v>0</v>
      </c>
    </row>
    <row r="337" spans="1:23" x14ac:dyDescent="0.25">
      <c r="A337" s="49" t="s">
        <v>303</v>
      </c>
      <c r="B337" s="50" t="s">
        <v>474</v>
      </c>
      <c r="C337" s="37" t="s">
        <v>482</v>
      </c>
      <c r="D337" s="37">
        <v>9</v>
      </c>
      <c r="E337" s="50" t="s">
        <v>509</v>
      </c>
      <c r="F337" s="38">
        <v>727248.33333333337</v>
      </c>
      <c r="G337" s="38">
        <v>1568</v>
      </c>
      <c r="H337" s="38">
        <f>SUMIF(Sep!A:A,'Sheet 1'!A337,Sep!N:N)</f>
        <v>1568</v>
      </c>
      <c r="I337" s="120">
        <f t="shared" si="63"/>
        <v>6272</v>
      </c>
      <c r="J337" s="120">
        <f t="shared" si="64"/>
        <v>0</v>
      </c>
      <c r="K337" s="38">
        <f>SUMIF(Sep!A:A,'Sheet 1'!A337,Sep!I:I)</f>
        <v>3</v>
      </c>
      <c r="L337" s="120">
        <f t="shared" si="65"/>
        <v>0</v>
      </c>
      <c r="M337" s="122">
        <f>+SUMIF(Sep!A:A,'Sheet 1'!A337,Sep!E:E)</f>
        <v>0</v>
      </c>
      <c r="N337" s="127">
        <f t="shared" si="66"/>
        <v>0</v>
      </c>
      <c r="O337" s="120">
        <f t="shared" si="67"/>
        <v>6272</v>
      </c>
      <c r="P337" s="120">
        <f t="shared" si="62"/>
        <v>10908.725</v>
      </c>
      <c r="Q337" s="120">
        <f t="shared" si="68"/>
        <v>6272</v>
      </c>
      <c r="R337" s="53">
        <v>1</v>
      </c>
      <c r="S337" s="120">
        <f t="shared" si="69"/>
        <v>6272</v>
      </c>
      <c r="T337" s="120">
        <f t="shared" si="70"/>
        <v>0</v>
      </c>
      <c r="U337" s="120">
        <f t="shared" si="71"/>
        <v>75264</v>
      </c>
      <c r="V337" s="120">
        <f t="shared" si="72"/>
        <v>75264</v>
      </c>
      <c r="W337" s="120">
        <f t="shared" si="73"/>
        <v>0</v>
      </c>
    </row>
    <row r="338" spans="1:23" x14ac:dyDescent="0.25">
      <c r="A338" s="49" t="s">
        <v>305</v>
      </c>
      <c r="B338" s="50" t="s">
        <v>474</v>
      </c>
      <c r="C338" s="37" t="s">
        <v>482</v>
      </c>
      <c r="D338" s="37">
        <v>9</v>
      </c>
      <c r="E338" s="50" t="s">
        <v>509</v>
      </c>
      <c r="F338" s="38">
        <v>2311775.9166666665</v>
      </c>
      <c r="G338" s="38">
        <v>4589</v>
      </c>
      <c r="H338" s="38">
        <f>SUMIF(Sep!A:A,'Sheet 1'!A338,Sep!N:N)</f>
        <v>4591</v>
      </c>
      <c r="I338" s="120">
        <f t="shared" si="63"/>
        <v>15000</v>
      </c>
      <c r="J338" s="120">
        <f t="shared" si="64"/>
        <v>0</v>
      </c>
      <c r="K338" s="38">
        <f>SUMIF(Sep!A:A,'Sheet 1'!A338,Sep!I:I)</f>
        <v>4</v>
      </c>
      <c r="L338" s="120">
        <f t="shared" si="65"/>
        <v>0</v>
      </c>
      <c r="M338" s="122">
        <f>+SUMIF(Sep!A:A,'Sheet 1'!A338,Sep!E:E)</f>
        <v>0</v>
      </c>
      <c r="N338" s="127">
        <f t="shared" si="66"/>
        <v>0</v>
      </c>
      <c r="O338" s="120">
        <f t="shared" si="67"/>
        <v>15000</v>
      </c>
      <c r="P338" s="120">
        <f t="shared" si="62"/>
        <v>34676.638749999998</v>
      </c>
      <c r="Q338" s="120">
        <f t="shared" si="68"/>
        <v>15000</v>
      </c>
      <c r="R338" s="53">
        <v>1</v>
      </c>
      <c r="S338" s="120">
        <f t="shared" si="69"/>
        <v>15000</v>
      </c>
      <c r="T338" s="120">
        <f t="shared" si="70"/>
        <v>0</v>
      </c>
      <c r="U338" s="120">
        <f t="shared" si="71"/>
        <v>180000</v>
      </c>
      <c r="V338" s="120">
        <f t="shared" si="72"/>
        <v>180000</v>
      </c>
      <c r="W338" s="120">
        <f t="shared" si="73"/>
        <v>0</v>
      </c>
    </row>
    <row r="339" spans="1:23" x14ac:dyDescent="0.25">
      <c r="A339" s="49" t="s">
        <v>306</v>
      </c>
      <c r="B339" s="50" t="s">
        <v>474</v>
      </c>
      <c r="C339" s="37" t="s">
        <v>482</v>
      </c>
      <c r="D339" s="37">
        <v>9</v>
      </c>
      <c r="E339" s="50" t="s">
        <v>509</v>
      </c>
      <c r="F339" s="38">
        <v>7697847.333333333</v>
      </c>
      <c r="G339" s="38">
        <v>11079</v>
      </c>
      <c r="H339" s="38">
        <f>SUMIF(Sep!A:A,'Sheet 1'!A339,Sep!N:N)</f>
        <v>11090</v>
      </c>
      <c r="I339" s="120">
        <f t="shared" si="63"/>
        <v>44360</v>
      </c>
      <c r="J339" s="120">
        <f t="shared" si="64"/>
        <v>0</v>
      </c>
      <c r="K339" s="38">
        <f>SUMIF(Sep!A:A,'Sheet 1'!A339,Sep!I:I)</f>
        <v>3</v>
      </c>
      <c r="L339" s="120">
        <f t="shared" si="65"/>
        <v>0</v>
      </c>
      <c r="M339" s="122">
        <f>+SUMIF(Sep!A:A,'Sheet 1'!A339,Sep!E:E)</f>
        <v>0</v>
      </c>
      <c r="N339" s="127">
        <f t="shared" si="66"/>
        <v>0</v>
      </c>
      <c r="O339" s="120">
        <f t="shared" si="67"/>
        <v>44360</v>
      </c>
      <c r="P339" s="120">
        <f t="shared" si="62"/>
        <v>115467.70999999999</v>
      </c>
      <c r="Q339" s="120">
        <f t="shared" si="68"/>
        <v>44360</v>
      </c>
      <c r="R339" s="53">
        <v>1</v>
      </c>
      <c r="S339" s="120">
        <f t="shared" si="69"/>
        <v>44360</v>
      </c>
      <c r="T339" s="120">
        <f t="shared" si="70"/>
        <v>0</v>
      </c>
      <c r="U339" s="120">
        <f t="shared" si="71"/>
        <v>532320</v>
      </c>
      <c r="V339" s="120">
        <f t="shared" si="72"/>
        <v>532320</v>
      </c>
      <c r="W339" s="120">
        <f t="shared" si="73"/>
        <v>0</v>
      </c>
    </row>
    <row r="340" spans="1:23" x14ac:dyDescent="0.25">
      <c r="A340" s="49" t="s">
        <v>308</v>
      </c>
      <c r="B340" s="50" t="s">
        <v>474</v>
      </c>
      <c r="C340" s="37" t="s">
        <v>482</v>
      </c>
      <c r="D340" s="37">
        <v>9</v>
      </c>
      <c r="E340" s="50" t="s">
        <v>509</v>
      </c>
      <c r="F340" s="38">
        <v>822696.5</v>
      </c>
      <c r="G340" s="38">
        <v>1613</v>
      </c>
      <c r="H340" s="38">
        <f>SUMIF(Sep!A:A,'Sheet 1'!A340,Sep!N:N)</f>
        <v>1614</v>
      </c>
      <c r="I340" s="120">
        <f t="shared" si="63"/>
        <v>6456</v>
      </c>
      <c r="J340" s="120">
        <f t="shared" si="64"/>
        <v>0</v>
      </c>
      <c r="K340" s="38">
        <f>SUMIF(Sep!A:A,'Sheet 1'!A340,Sep!I:I)</f>
        <v>3</v>
      </c>
      <c r="L340" s="120">
        <f t="shared" si="65"/>
        <v>0</v>
      </c>
      <c r="M340" s="122">
        <f>+SUMIF(Sep!A:A,'Sheet 1'!A340,Sep!E:E)</f>
        <v>0</v>
      </c>
      <c r="N340" s="127">
        <f t="shared" si="66"/>
        <v>0</v>
      </c>
      <c r="O340" s="120">
        <f t="shared" si="67"/>
        <v>6456</v>
      </c>
      <c r="P340" s="120">
        <f t="shared" si="62"/>
        <v>12340.4475</v>
      </c>
      <c r="Q340" s="120">
        <f t="shared" si="68"/>
        <v>6456</v>
      </c>
      <c r="R340" s="53">
        <v>1</v>
      </c>
      <c r="S340" s="120">
        <f t="shared" si="69"/>
        <v>6456</v>
      </c>
      <c r="T340" s="120">
        <f t="shared" si="70"/>
        <v>0</v>
      </c>
      <c r="U340" s="120">
        <f t="shared" si="71"/>
        <v>77472</v>
      </c>
      <c r="V340" s="120">
        <f t="shared" si="72"/>
        <v>77472</v>
      </c>
      <c r="W340" s="120">
        <f t="shared" si="73"/>
        <v>0</v>
      </c>
    </row>
    <row r="341" spans="1:23" x14ac:dyDescent="0.25">
      <c r="A341" s="49" t="s">
        <v>309</v>
      </c>
      <c r="B341" s="50" t="s">
        <v>474</v>
      </c>
      <c r="C341" s="37" t="s">
        <v>482</v>
      </c>
      <c r="D341" s="37">
        <v>9</v>
      </c>
      <c r="E341" s="50" t="s">
        <v>509</v>
      </c>
      <c r="F341" s="38">
        <v>1721345.75</v>
      </c>
      <c r="G341" s="38">
        <v>3737</v>
      </c>
      <c r="H341" s="38">
        <f>SUMIF(Sep!A:A,'Sheet 1'!A341,Sep!N:N)</f>
        <v>3741</v>
      </c>
      <c r="I341" s="120">
        <f t="shared" si="63"/>
        <v>14964</v>
      </c>
      <c r="J341" s="120">
        <f t="shared" si="64"/>
        <v>0</v>
      </c>
      <c r="K341" s="38">
        <f>SUMIF(Sep!A:A,'Sheet 1'!A341,Sep!I:I)</f>
        <v>5</v>
      </c>
      <c r="L341" s="120">
        <f t="shared" si="65"/>
        <v>0</v>
      </c>
      <c r="M341" s="122">
        <f>+SUMIF(Sep!A:A,'Sheet 1'!A341,Sep!E:E)</f>
        <v>0</v>
      </c>
      <c r="N341" s="127">
        <f t="shared" si="66"/>
        <v>0</v>
      </c>
      <c r="O341" s="120">
        <f t="shared" si="67"/>
        <v>14964</v>
      </c>
      <c r="P341" s="120">
        <f t="shared" si="62"/>
        <v>25820.186249999999</v>
      </c>
      <c r="Q341" s="120">
        <f t="shared" si="68"/>
        <v>14964</v>
      </c>
      <c r="R341" s="53">
        <v>1</v>
      </c>
      <c r="S341" s="120">
        <f t="shared" si="69"/>
        <v>14964</v>
      </c>
      <c r="T341" s="120">
        <f t="shared" si="70"/>
        <v>0</v>
      </c>
      <c r="U341" s="120">
        <f t="shared" si="71"/>
        <v>179568</v>
      </c>
      <c r="V341" s="120">
        <f t="shared" si="72"/>
        <v>179568</v>
      </c>
      <c r="W341" s="120">
        <f t="shared" si="73"/>
        <v>0</v>
      </c>
    </row>
    <row r="342" spans="1:23" x14ac:dyDescent="0.25">
      <c r="A342" s="49" t="s">
        <v>310</v>
      </c>
      <c r="B342" s="50" t="s">
        <v>474</v>
      </c>
      <c r="C342" s="37" t="s">
        <v>482</v>
      </c>
      <c r="D342" s="37">
        <v>9</v>
      </c>
      <c r="E342" s="50" t="s">
        <v>509</v>
      </c>
      <c r="F342" s="38">
        <v>956634.16666666663</v>
      </c>
      <c r="G342" s="38">
        <v>1883</v>
      </c>
      <c r="H342" s="38">
        <f>SUMIF(Sep!A:A,'Sheet 1'!A342,Sep!N:N)</f>
        <v>1884</v>
      </c>
      <c r="I342" s="120">
        <f t="shared" si="63"/>
        <v>7536</v>
      </c>
      <c r="J342" s="120">
        <f t="shared" si="64"/>
        <v>0</v>
      </c>
      <c r="K342" s="38">
        <f>SUMIF(Sep!A:A,'Sheet 1'!A342,Sep!I:I)</f>
        <v>3</v>
      </c>
      <c r="L342" s="120">
        <f t="shared" si="65"/>
        <v>0</v>
      </c>
      <c r="M342" s="122">
        <f>+SUMIF(Sep!A:A,'Sheet 1'!A342,Sep!E:E)</f>
        <v>0</v>
      </c>
      <c r="N342" s="127">
        <f t="shared" si="66"/>
        <v>0</v>
      </c>
      <c r="O342" s="120">
        <f t="shared" si="67"/>
        <v>7536</v>
      </c>
      <c r="P342" s="120">
        <f t="shared" si="62"/>
        <v>14349.512499999999</v>
      </c>
      <c r="Q342" s="120">
        <f t="shared" si="68"/>
        <v>7536</v>
      </c>
      <c r="R342" s="53">
        <v>1</v>
      </c>
      <c r="S342" s="120">
        <f t="shared" si="69"/>
        <v>7536</v>
      </c>
      <c r="T342" s="120">
        <f t="shared" si="70"/>
        <v>0</v>
      </c>
      <c r="U342" s="120">
        <f t="shared" si="71"/>
        <v>90432</v>
      </c>
      <c r="V342" s="120">
        <f t="shared" si="72"/>
        <v>90432</v>
      </c>
      <c r="W342" s="120">
        <f t="shared" si="73"/>
        <v>0</v>
      </c>
    </row>
    <row r="343" spans="1:23" x14ac:dyDescent="0.25">
      <c r="A343" s="49" t="s">
        <v>311</v>
      </c>
      <c r="B343" s="50" t="s">
        <v>474</v>
      </c>
      <c r="C343" s="37" t="s">
        <v>482</v>
      </c>
      <c r="D343" s="37">
        <v>9</v>
      </c>
      <c r="E343" s="50" t="s">
        <v>509</v>
      </c>
      <c r="F343" s="38">
        <v>2621537.3333333335</v>
      </c>
      <c r="G343" s="38">
        <v>6293</v>
      </c>
      <c r="H343" s="38">
        <f>SUMIF(Sep!A:A,'Sheet 1'!A343,Sep!N:N)</f>
        <v>6300</v>
      </c>
      <c r="I343" s="120">
        <f t="shared" si="63"/>
        <v>15000</v>
      </c>
      <c r="J343" s="120">
        <f t="shared" si="64"/>
        <v>0</v>
      </c>
      <c r="K343" s="38">
        <f>SUMIF(Sep!A:A,'Sheet 1'!A343,Sep!I:I)</f>
        <v>5</v>
      </c>
      <c r="L343" s="120">
        <f t="shared" si="65"/>
        <v>0</v>
      </c>
      <c r="M343" s="122">
        <f>+SUMIF(Sep!A:A,'Sheet 1'!A343,Sep!E:E)</f>
        <v>0</v>
      </c>
      <c r="N343" s="127">
        <f t="shared" si="66"/>
        <v>0</v>
      </c>
      <c r="O343" s="120">
        <f t="shared" si="67"/>
        <v>15000</v>
      </c>
      <c r="P343" s="120">
        <f t="shared" si="62"/>
        <v>39323.06</v>
      </c>
      <c r="Q343" s="120">
        <f t="shared" si="68"/>
        <v>15000</v>
      </c>
      <c r="R343" s="53">
        <v>1</v>
      </c>
      <c r="S343" s="120">
        <f t="shared" si="69"/>
        <v>15000</v>
      </c>
      <c r="T343" s="120">
        <f t="shared" si="70"/>
        <v>0</v>
      </c>
      <c r="U343" s="120">
        <f t="shared" si="71"/>
        <v>180000</v>
      </c>
      <c r="V343" s="120">
        <f t="shared" si="72"/>
        <v>180000</v>
      </c>
      <c r="W343" s="120">
        <f t="shared" si="73"/>
        <v>0</v>
      </c>
    </row>
    <row r="344" spans="1:23" x14ac:dyDescent="0.25">
      <c r="A344" s="49" t="s">
        <v>315</v>
      </c>
      <c r="B344" s="50" t="s">
        <v>474</v>
      </c>
      <c r="C344" s="37" t="s">
        <v>482</v>
      </c>
      <c r="D344" s="37">
        <v>9</v>
      </c>
      <c r="E344" s="50" t="s">
        <v>509</v>
      </c>
      <c r="F344" s="38">
        <v>2024512.9166666667</v>
      </c>
      <c r="G344" s="38">
        <v>3282</v>
      </c>
      <c r="H344" s="38">
        <f>SUMIF(Sep!A:A,'Sheet 1'!A344,Sep!N:N)</f>
        <v>3287</v>
      </c>
      <c r="I344" s="120">
        <f t="shared" si="63"/>
        <v>13148</v>
      </c>
      <c r="J344" s="120">
        <f t="shared" si="64"/>
        <v>0</v>
      </c>
      <c r="K344" s="38">
        <f>SUMIF(Sep!A:A,'Sheet 1'!A344,Sep!I:I)</f>
        <v>3</v>
      </c>
      <c r="L344" s="120">
        <f t="shared" si="65"/>
        <v>0</v>
      </c>
      <c r="M344" s="122">
        <f>+SUMIF(Sep!A:A,'Sheet 1'!A344,Sep!E:E)</f>
        <v>0</v>
      </c>
      <c r="N344" s="127">
        <f t="shared" si="66"/>
        <v>0</v>
      </c>
      <c r="O344" s="120">
        <f t="shared" si="67"/>
        <v>13148</v>
      </c>
      <c r="P344" s="120">
        <f t="shared" si="62"/>
        <v>30367.693749999999</v>
      </c>
      <c r="Q344" s="120">
        <f t="shared" si="68"/>
        <v>13148</v>
      </c>
      <c r="R344" s="53">
        <v>1</v>
      </c>
      <c r="S344" s="120">
        <f t="shared" si="69"/>
        <v>13148</v>
      </c>
      <c r="T344" s="120">
        <f t="shared" si="70"/>
        <v>0</v>
      </c>
      <c r="U344" s="120">
        <f t="shared" si="71"/>
        <v>157776</v>
      </c>
      <c r="V344" s="120">
        <f t="shared" si="72"/>
        <v>157776</v>
      </c>
      <c r="W344" s="120">
        <f t="shared" si="73"/>
        <v>0</v>
      </c>
    </row>
    <row r="345" spans="1:23" x14ac:dyDescent="0.25">
      <c r="A345" s="49" t="s">
        <v>324</v>
      </c>
      <c r="B345" s="50" t="s">
        <v>474</v>
      </c>
      <c r="C345" s="37" t="s">
        <v>482</v>
      </c>
      <c r="D345" s="37">
        <v>9</v>
      </c>
      <c r="E345" s="50" t="s">
        <v>509</v>
      </c>
      <c r="F345" s="38">
        <v>1817625.0833333333</v>
      </c>
      <c r="G345" s="38">
        <v>3896</v>
      </c>
      <c r="H345" s="38">
        <f>SUMIF(Sep!A:A,'Sheet 1'!A345,Sep!N:N)</f>
        <v>3897</v>
      </c>
      <c r="I345" s="120">
        <f t="shared" si="63"/>
        <v>15000</v>
      </c>
      <c r="J345" s="120">
        <f t="shared" si="64"/>
        <v>0</v>
      </c>
      <c r="K345" s="38">
        <f>SUMIF(Sep!A:A,'Sheet 1'!A345,Sep!I:I)</f>
        <v>6</v>
      </c>
      <c r="L345" s="120">
        <f t="shared" si="65"/>
        <v>0</v>
      </c>
      <c r="M345" s="122">
        <f>+SUMIF(Sep!A:A,'Sheet 1'!A345,Sep!E:E)</f>
        <v>0</v>
      </c>
      <c r="N345" s="127">
        <f t="shared" si="66"/>
        <v>0</v>
      </c>
      <c r="O345" s="120">
        <f t="shared" si="67"/>
        <v>15000</v>
      </c>
      <c r="P345" s="120">
        <f t="shared" si="62"/>
        <v>27264.376249999998</v>
      </c>
      <c r="Q345" s="120">
        <f t="shared" si="68"/>
        <v>15000</v>
      </c>
      <c r="R345" s="53">
        <v>1</v>
      </c>
      <c r="S345" s="120">
        <f t="shared" si="69"/>
        <v>15000</v>
      </c>
      <c r="T345" s="120">
        <f t="shared" si="70"/>
        <v>0</v>
      </c>
      <c r="U345" s="120">
        <f t="shared" si="71"/>
        <v>180000</v>
      </c>
      <c r="V345" s="120">
        <f t="shared" si="72"/>
        <v>180000</v>
      </c>
      <c r="W345" s="120">
        <f t="shared" si="73"/>
        <v>0</v>
      </c>
    </row>
    <row r="346" spans="1:23" x14ac:dyDescent="0.25">
      <c r="A346" s="49" t="s">
        <v>326</v>
      </c>
      <c r="B346" s="50" t="s">
        <v>474</v>
      </c>
      <c r="C346" s="37" t="s">
        <v>482</v>
      </c>
      <c r="D346" s="37">
        <v>9</v>
      </c>
      <c r="E346" s="50" t="s">
        <v>509</v>
      </c>
      <c r="F346" s="38">
        <v>2626380.6666666665</v>
      </c>
      <c r="G346" s="38">
        <v>5258</v>
      </c>
      <c r="H346" s="38">
        <f>SUMIF(Sep!A:A,'Sheet 1'!A346,Sep!N:N)</f>
        <v>5260</v>
      </c>
      <c r="I346" s="120">
        <f t="shared" si="63"/>
        <v>15000</v>
      </c>
      <c r="J346" s="120">
        <f t="shared" si="64"/>
        <v>0</v>
      </c>
      <c r="K346" s="38">
        <f>SUMIF(Sep!A:A,'Sheet 1'!A346,Sep!I:I)</f>
        <v>3</v>
      </c>
      <c r="L346" s="120">
        <f t="shared" si="65"/>
        <v>0</v>
      </c>
      <c r="M346" s="122">
        <f>+SUMIF(Sep!A:A,'Sheet 1'!A346,Sep!E:E)</f>
        <v>0</v>
      </c>
      <c r="N346" s="127">
        <f t="shared" si="66"/>
        <v>0</v>
      </c>
      <c r="O346" s="120">
        <f t="shared" si="67"/>
        <v>15000</v>
      </c>
      <c r="P346" s="120">
        <f t="shared" si="62"/>
        <v>39395.71</v>
      </c>
      <c r="Q346" s="120">
        <f t="shared" si="68"/>
        <v>15000</v>
      </c>
      <c r="R346" s="53">
        <v>1</v>
      </c>
      <c r="S346" s="120">
        <f t="shared" si="69"/>
        <v>15000</v>
      </c>
      <c r="T346" s="120">
        <f t="shared" si="70"/>
        <v>0</v>
      </c>
      <c r="U346" s="120">
        <f t="shared" si="71"/>
        <v>180000</v>
      </c>
      <c r="V346" s="120">
        <f t="shared" si="72"/>
        <v>180000</v>
      </c>
      <c r="W346" s="120">
        <f t="shared" si="73"/>
        <v>0</v>
      </c>
    </row>
    <row r="347" spans="1:23" x14ac:dyDescent="0.25">
      <c r="A347" s="49" t="s">
        <v>328</v>
      </c>
      <c r="B347" s="50" t="s">
        <v>475</v>
      </c>
      <c r="C347" s="37" t="s">
        <v>482</v>
      </c>
      <c r="D347" s="37">
        <v>9</v>
      </c>
      <c r="E347" s="50" t="s">
        <v>509</v>
      </c>
      <c r="F347" s="38">
        <v>827251.91666666663</v>
      </c>
      <c r="G347" s="38">
        <v>1521</v>
      </c>
      <c r="H347" s="38">
        <f>SUMIF(Sep!A:A,'Sheet 1'!A347,Sep!N:N)</f>
        <v>1521</v>
      </c>
      <c r="I347" s="120">
        <f t="shared" si="63"/>
        <v>6084</v>
      </c>
      <c r="J347" s="120">
        <f t="shared" si="64"/>
        <v>0</v>
      </c>
      <c r="K347" s="38">
        <f>SUMIF(Sep!A:A,'Sheet 1'!A347,Sep!I:I)</f>
        <v>3</v>
      </c>
      <c r="L347" s="120">
        <f t="shared" si="65"/>
        <v>0</v>
      </c>
      <c r="M347" s="122">
        <f>+SUMIF(Sep!A:A,'Sheet 1'!A347,Sep!E:E)</f>
        <v>0</v>
      </c>
      <c r="N347" s="127">
        <f t="shared" si="66"/>
        <v>0</v>
      </c>
      <c r="O347" s="120">
        <f t="shared" si="67"/>
        <v>6084</v>
      </c>
      <c r="P347" s="120">
        <f t="shared" si="62"/>
        <v>12408.778749999999</v>
      </c>
      <c r="Q347" s="120">
        <f t="shared" si="68"/>
        <v>6084</v>
      </c>
      <c r="R347" s="53">
        <v>1</v>
      </c>
      <c r="S347" s="120">
        <f t="shared" si="69"/>
        <v>6084</v>
      </c>
      <c r="T347" s="120">
        <f t="shared" si="70"/>
        <v>0</v>
      </c>
      <c r="U347" s="120">
        <f t="shared" si="71"/>
        <v>73008</v>
      </c>
      <c r="V347" s="120">
        <f t="shared" si="72"/>
        <v>73008</v>
      </c>
      <c r="W347" s="120">
        <f t="shared" si="73"/>
        <v>0</v>
      </c>
    </row>
    <row r="348" spans="1:23" x14ac:dyDescent="0.25">
      <c r="A348" s="49" t="s">
        <v>329</v>
      </c>
      <c r="B348" s="50" t="s">
        <v>475</v>
      </c>
      <c r="C348" s="37" t="s">
        <v>482</v>
      </c>
      <c r="D348" s="37">
        <v>9</v>
      </c>
      <c r="E348" s="50" t="s">
        <v>509</v>
      </c>
      <c r="F348" s="38">
        <v>865189.08333333337</v>
      </c>
      <c r="G348" s="38">
        <v>1813</v>
      </c>
      <c r="H348" s="38">
        <f>SUMIF(Sep!A:A,'Sheet 1'!A348,Sep!N:N)</f>
        <v>1812</v>
      </c>
      <c r="I348" s="120">
        <f t="shared" si="63"/>
        <v>7248</v>
      </c>
      <c r="J348" s="120">
        <f t="shared" si="64"/>
        <v>0</v>
      </c>
      <c r="K348" s="38">
        <f>SUMIF(Sep!A:A,'Sheet 1'!A348,Sep!I:I)</f>
        <v>5</v>
      </c>
      <c r="L348" s="120">
        <f t="shared" si="65"/>
        <v>0</v>
      </c>
      <c r="M348" s="122">
        <f>+SUMIF(Sep!A:A,'Sheet 1'!A348,Sep!E:E)</f>
        <v>0</v>
      </c>
      <c r="N348" s="127">
        <f t="shared" si="66"/>
        <v>0</v>
      </c>
      <c r="O348" s="120">
        <f t="shared" si="67"/>
        <v>7248</v>
      </c>
      <c r="P348" s="120">
        <f t="shared" si="62"/>
        <v>12977.83625</v>
      </c>
      <c r="Q348" s="120">
        <f t="shared" si="68"/>
        <v>7248</v>
      </c>
      <c r="R348" s="53">
        <v>1</v>
      </c>
      <c r="S348" s="120">
        <f t="shared" si="69"/>
        <v>7248</v>
      </c>
      <c r="T348" s="120">
        <f t="shared" si="70"/>
        <v>0</v>
      </c>
      <c r="U348" s="120">
        <f t="shared" si="71"/>
        <v>86976</v>
      </c>
      <c r="V348" s="120">
        <f t="shared" si="72"/>
        <v>86976</v>
      </c>
      <c r="W348" s="120">
        <f t="shared" si="73"/>
        <v>0</v>
      </c>
    </row>
    <row r="349" spans="1:23" x14ac:dyDescent="0.25">
      <c r="A349" s="49" t="s">
        <v>330</v>
      </c>
      <c r="B349" s="50" t="s">
        <v>475</v>
      </c>
      <c r="C349" s="37" t="s">
        <v>482</v>
      </c>
      <c r="D349" s="37">
        <v>9</v>
      </c>
      <c r="E349" s="50" t="s">
        <v>509</v>
      </c>
      <c r="F349" s="38">
        <v>2086933.5</v>
      </c>
      <c r="G349" s="38">
        <v>4895</v>
      </c>
      <c r="H349" s="38">
        <f>SUMIF(Sep!A:A,'Sheet 1'!A349,Sep!N:N)</f>
        <v>4895</v>
      </c>
      <c r="I349" s="120">
        <f t="shared" si="63"/>
        <v>15000</v>
      </c>
      <c r="J349" s="120">
        <f t="shared" si="64"/>
        <v>0</v>
      </c>
      <c r="K349" s="38">
        <f>SUMIF(Sep!A:A,'Sheet 1'!A349,Sep!I:I)</f>
        <v>3</v>
      </c>
      <c r="L349" s="120">
        <f t="shared" si="65"/>
        <v>0</v>
      </c>
      <c r="M349" s="122">
        <f>+SUMIF(Sep!A:A,'Sheet 1'!A349,Sep!E:E)</f>
        <v>0</v>
      </c>
      <c r="N349" s="127">
        <f t="shared" si="66"/>
        <v>0</v>
      </c>
      <c r="O349" s="120">
        <f t="shared" si="67"/>
        <v>15000</v>
      </c>
      <c r="P349" s="120">
        <f t="shared" si="62"/>
        <v>31304.002499999999</v>
      </c>
      <c r="Q349" s="120">
        <f t="shared" si="68"/>
        <v>15000</v>
      </c>
      <c r="R349" s="53">
        <v>1</v>
      </c>
      <c r="S349" s="120">
        <f t="shared" si="69"/>
        <v>15000</v>
      </c>
      <c r="T349" s="120">
        <f t="shared" si="70"/>
        <v>0</v>
      </c>
      <c r="U349" s="120">
        <f t="shared" si="71"/>
        <v>180000</v>
      </c>
      <c r="V349" s="120">
        <f t="shared" si="72"/>
        <v>180000</v>
      </c>
      <c r="W349" s="120">
        <f t="shared" si="73"/>
        <v>0</v>
      </c>
    </row>
    <row r="350" spans="1:23" x14ac:dyDescent="0.25">
      <c r="A350" s="49" t="s">
        <v>331</v>
      </c>
      <c r="B350" s="50" t="s">
        <v>475</v>
      </c>
      <c r="C350" s="37" t="s">
        <v>482</v>
      </c>
      <c r="D350" s="37">
        <v>9</v>
      </c>
      <c r="E350" s="50" t="s">
        <v>509</v>
      </c>
      <c r="F350" s="38">
        <v>692736.75</v>
      </c>
      <c r="G350" s="38">
        <v>1137</v>
      </c>
      <c r="H350" s="38">
        <f>SUMIF(Sep!A:A,'Sheet 1'!A350,Sep!N:N)</f>
        <v>1136</v>
      </c>
      <c r="I350" s="120">
        <f t="shared" si="63"/>
        <v>4544</v>
      </c>
      <c r="J350" s="120">
        <f t="shared" si="64"/>
        <v>0</v>
      </c>
      <c r="K350" s="38">
        <f>SUMIF(Sep!A:A,'Sheet 1'!A350,Sep!I:I)</f>
        <v>3</v>
      </c>
      <c r="L350" s="120">
        <f t="shared" si="65"/>
        <v>0</v>
      </c>
      <c r="M350" s="122">
        <f>+SUMIF(Sep!A:A,'Sheet 1'!A350,Sep!E:E)</f>
        <v>0</v>
      </c>
      <c r="N350" s="127">
        <f t="shared" si="66"/>
        <v>0</v>
      </c>
      <c r="O350" s="120">
        <f t="shared" si="67"/>
        <v>4544</v>
      </c>
      <c r="P350" s="120">
        <f t="shared" si="62"/>
        <v>10391.05125</v>
      </c>
      <c r="Q350" s="120">
        <f t="shared" si="68"/>
        <v>4544</v>
      </c>
      <c r="R350" s="53">
        <v>1</v>
      </c>
      <c r="S350" s="120">
        <f t="shared" si="69"/>
        <v>4544</v>
      </c>
      <c r="T350" s="120">
        <f t="shared" si="70"/>
        <v>0</v>
      </c>
      <c r="U350" s="120">
        <f t="shared" si="71"/>
        <v>54528</v>
      </c>
      <c r="V350" s="120">
        <f t="shared" si="72"/>
        <v>54528</v>
      </c>
      <c r="W350" s="120">
        <f t="shared" si="73"/>
        <v>0</v>
      </c>
    </row>
    <row r="351" spans="1:23" x14ac:dyDescent="0.25">
      <c r="A351" s="49" t="s">
        <v>332</v>
      </c>
      <c r="B351" s="50" t="s">
        <v>475</v>
      </c>
      <c r="C351" s="37" t="s">
        <v>482</v>
      </c>
      <c r="D351" s="37">
        <v>9</v>
      </c>
      <c r="E351" s="50" t="s">
        <v>509</v>
      </c>
      <c r="F351" s="38">
        <v>1801947.5833333333</v>
      </c>
      <c r="G351" s="38">
        <v>3903</v>
      </c>
      <c r="H351" s="38">
        <f>SUMIF(Sep!A:A,'Sheet 1'!A351,Sep!N:N)</f>
        <v>3904</v>
      </c>
      <c r="I351" s="120">
        <f t="shared" si="63"/>
        <v>15000</v>
      </c>
      <c r="J351" s="120">
        <f t="shared" si="64"/>
        <v>0</v>
      </c>
      <c r="K351" s="38">
        <f>SUMIF(Sep!A:A,'Sheet 1'!A351,Sep!I:I)</f>
        <v>4</v>
      </c>
      <c r="L351" s="120">
        <f t="shared" si="65"/>
        <v>0</v>
      </c>
      <c r="M351" s="122">
        <f>+SUMIF(Sep!A:A,'Sheet 1'!A351,Sep!E:E)</f>
        <v>0</v>
      </c>
      <c r="N351" s="127">
        <f t="shared" si="66"/>
        <v>0</v>
      </c>
      <c r="O351" s="120">
        <f t="shared" si="67"/>
        <v>15000</v>
      </c>
      <c r="P351" s="120">
        <f t="shared" si="62"/>
        <v>27029.213749999999</v>
      </c>
      <c r="Q351" s="120">
        <f t="shared" si="68"/>
        <v>15000</v>
      </c>
      <c r="R351" s="53">
        <v>1</v>
      </c>
      <c r="S351" s="120">
        <f t="shared" si="69"/>
        <v>15000</v>
      </c>
      <c r="T351" s="120">
        <f t="shared" si="70"/>
        <v>0</v>
      </c>
      <c r="U351" s="120">
        <f t="shared" si="71"/>
        <v>180000</v>
      </c>
      <c r="V351" s="120">
        <f t="shared" si="72"/>
        <v>180000</v>
      </c>
      <c r="W351" s="120">
        <f t="shared" si="73"/>
        <v>0</v>
      </c>
    </row>
    <row r="352" spans="1:23" x14ac:dyDescent="0.25">
      <c r="A352" s="49" t="s">
        <v>333</v>
      </c>
      <c r="B352" s="50" t="s">
        <v>475</v>
      </c>
      <c r="C352" s="37" t="s">
        <v>482</v>
      </c>
      <c r="D352" s="37">
        <v>9</v>
      </c>
      <c r="E352" s="50" t="s">
        <v>509</v>
      </c>
      <c r="F352" s="38">
        <v>1964582.4166666667</v>
      </c>
      <c r="G352" s="38">
        <v>3037</v>
      </c>
      <c r="H352" s="38">
        <f>SUMIF(Sep!A:A,'Sheet 1'!A352,Sep!N:N)</f>
        <v>3006</v>
      </c>
      <c r="I352" s="120">
        <f t="shared" si="63"/>
        <v>12024</v>
      </c>
      <c r="J352" s="120">
        <f t="shared" si="64"/>
        <v>0</v>
      </c>
      <c r="K352" s="38">
        <f>SUMIF(Sep!A:A,'Sheet 1'!A352,Sep!I:I)</f>
        <v>3</v>
      </c>
      <c r="L352" s="120">
        <f t="shared" si="65"/>
        <v>0</v>
      </c>
      <c r="M352" s="122">
        <f>+SUMIF(Sep!A:A,'Sheet 1'!A352,Sep!E:E)</f>
        <v>0</v>
      </c>
      <c r="N352" s="127">
        <f t="shared" si="66"/>
        <v>0</v>
      </c>
      <c r="O352" s="120">
        <f t="shared" si="67"/>
        <v>12024</v>
      </c>
      <c r="P352" s="120">
        <f t="shared" si="62"/>
        <v>29468.736250000002</v>
      </c>
      <c r="Q352" s="120">
        <f t="shared" si="68"/>
        <v>12024</v>
      </c>
      <c r="R352" s="53">
        <v>1</v>
      </c>
      <c r="S352" s="120">
        <f t="shared" si="69"/>
        <v>12024</v>
      </c>
      <c r="T352" s="120">
        <f t="shared" si="70"/>
        <v>0</v>
      </c>
      <c r="U352" s="120">
        <f t="shared" si="71"/>
        <v>144288</v>
      </c>
      <c r="V352" s="120">
        <f t="shared" si="72"/>
        <v>144288</v>
      </c>
      <c r="W352" s="120">
        <f t="shared" si="73"/>
        <v>0</v>
      </c>
    </row>
    <row r="353" spans="1:23" x14ac:dyDescent="0.25">
      <c r="A353" s="49" t="s">
        <v>334</v>
      </c>
      <c r="B353" s="50" t="s">
        <v>475</v>
      </c>
      <c r="C353" s="37" t="s">
        <v>482</v>
      </c>
      <c r="D353" s="37">
        <v>9</v>
      </c>
      <c r="E353" s="50" t="s">
        <v>509</v>
      </c>
      <c r="F353" s="38">
        <v>1024059.3333333334</v>
      </c>
      <c r="G353" s="38">
        <v>2349</v>
      </c>
      <c r="H353" s="38">
        <f>SUMIF(Sep!A:A,'Sheet 1'!A353,Sep!N:N)</f>
        <v>2351</v>
      </c>
      <c r="I353" s="120">
        <f t="shared" si="63"/>
        <v>9404</v>
      </c>
      <c r="J353" s="120">
        <f t="shared" si="64"/>
        <v>0</v>
      </c>
      <c r="K353" s="38">
        <f>SUMIF(Sep!A:A,'Sheet 1'!A353,Sep!I:I)</f>
        <v>3</v>
      </c>
      <c r="L353" s="120">
        <f t="shared" si="65"/>
        <v>0</v>
      </c>
      <c r="M353" s="122">
        <f>+SUMIF(Sep!A:A,'Sheet 1'!A353,Sep!E:E)</f>
        <v>0</v>
      </c>
      <c r="N353" s="127">
        <f t="shared" si="66"/>
        <v>0</v>
      </c>
      <c r="O353" s="120">
        <f t="shared" si="67"/>
        <v>9404</v>
      </c>
      <c r="P353" s="120">
        <f t="shared" si="62"/>
        <v>15360.89</v>
      </c>
      <c r="Q353" s="120">
        <f t="shared" si="68"/>
        <v>9404</v>
      </c>
      <c r="R353" s="53">
        <v>1</v>
      </c>
      <c r="S353" s="120">
        <f t="shared" si="69"/>
        <v>9404</v>
      </c>
      <c r="T353" s="120">
        <f t="shared" si="70"/>
        <v>0</v>
      </c>
      <c r="U353" s="120">
        <f t="shared" si="71"/>
        <v>112848</v>
      </c>
      <c r="V353" s="120">
        <f t="shared" si="72"/>
        <v>112848</v>
      </c>
      <c r="W353" s="120">
        <f t="shared" si="73"/>
        <v>0</v>
      </c>
    </row>
    <row r="354" spans="1:23" x14ac:dyDescent="0.25">
      <c r="A354" s="49" t="s">
        <v>335</v>
      </c>
      <c r="B354" s="50" t="s">
        <v>475</v>
      </c>
      <c r="C354" s="37" t="s">
        <v>482</v>
      </c>
      <c r="D354" s="37">
        <v>9</v>
      </c>
      <c r="E354" s="50" t="s">
        <v>509</v>
      </c>
      <c r="F354" s="38">
        <v>929338.75</v>
      </c>
      <c r="G354" s="38">
        <v>2018</v>
      </c>
      <c r="H354" s="38">
        <f>SUMIF(Sep!A:A,'Sheet 1'!A354,Sep!N:N)</f>
        <v>2020</v>
      </c>
      <c r="I354" s="120">
        <f t="shared" si="63"/>
        <v>8080</v>
      </c>
      <c r="J354" s="120">
        <f t="shared" si="64"/>
        <v>0</v>
      </c>
      <c r="K354" s="38">
        <f>SUMIF(Sep!A:A,'Sheet 1'!A354,Sep!I:I)</f>
        <v>4</v>
      </c>
      <c r="L354" s="120">
        <f t="shared" si="65"/>
        <v>0</v>
      </c>
      <c r="M354" s="122">
        <f>+SUMIF(Sep!A:A,'Sheet 1'!A354,Sep!E:E)</f>
        <v>0</v>
      </c>
      <c r="N354" s="127">
        <f t="shared" si="66"/>
        <v>0</v>
      </c>
      <c r="O354" s="120">
        <f t="shared" si="67"/>
        <v>8080</v>
      </c>
      <c r="P354" s="120">
        <f t="shared" si="62"/>
        <v>13940.081249999999</v>
      </c>
      <c r="Q354" s="120">
        <f t="shared" si="68"/>
        <v>8080</v>
      </c>
      <c r="R354" s="53">
        <v>1</v>
      </c>
      <c r="S354" s="120">
        <f t="shared" si="69"/>
        <v>8080</v>
      </c>
      <c r="T354" s="120">
        <f t="shared" si="70"/>
        <v>0</v>
      </c>
      <c r="U354" s="120">
        <f t="shared" si="71"/>
        <v>96960</v>
      </c>
      <c r="V354" s="120">
        <f t="shared" si="72"/>
        <v>96960</v>
      </c>
      <c r="W354" s="120">
        <f t="shared" si="73"/>
        <v>0</v>
      </c>
    </row>
    <row r="355" spans="1:23" x14ac:dyDescent="0.25">
      <c r="A355" s="49" t="s">
        <v>336</v>
      </c>
      <c r="B355" s="50" t="s">
        <v>475</v>
      </c>
      <c r="C355" s="37" t="s">
        <v>482</v>
      </c>
      <c r="D355" s="37">
        <v>9</v>
      </c>
      <c r="E355" s="50" t="s">
        <v>509</v>
      </c>
      <c r="F355" s="38">
        <v>1737798.9166666667</v>
      </c>
      <c r="G355" s="38">
        <v>3484</v>
      </c>
      <c r="H355" s="38">
        <f>SUMIF(Sep!A:A,'Sheet 1'!A355,Sep!N:N)</f>
        <v>3487</v>
      </c>
      <c r="I355" s="120">
        <f t="shared" si="63"/>
        <v>13948</v>
      </c>
      <c r="J355" s="120">
        <f t="shared" si="64"/>
        <v>0</v>
      </c>
      <c r="K355" s="38">
        <f>SUMIF(Sep!A:A,'Sheet 1'!A355,Sep!I:I)</f>
        <v>5</v>
      </c>
      <c r="L355" s="120">
        <f t="shared" si="65"/>
        <v>0</v>
      </c>
      <c r="M355" s="122">
        <f>+SUMIF(Sep!A:A,'Sheet 1'!A355,Sep!E:E)</f>
        <v>0</v>
      </c>
      <c r="N355" s="127">
        <f t="shared" si="66"/>
        <v>0</v>
      </c>
      <c r="O355" s="120">
        <f t="shared" si="67"/>
        <v>13948</v>
      </c>
      <c r="P355" s="120">
        <f t="shared" si="62"/>
        <v>26066.983749999999</v>
      </c>
      <c r="Q355" s="120">
        <f t="shared" si="68"/>
        <v>13948</v>
      </c>
      <c r="R355" s="53">
        <v>1</v>
      </c>
      <c r="S355" s="120">
        <f t="shared" si="69"/>
        <v>13948</v>
      </c>
      <c r="T355" s="120">
        <f t="shared" si="70"/>
        <v>0</v>
      </c>
      <c r="U355" s="120">
        <f t="shared" si="71"/>
        <v>167376</v>
      </c>
      <c r="V355" s="120">
        <f t="shared" si="72"/>
        <v>167376</v>
      </c>
      <c r="W355" s="120">
        <f t="shared" si="73"/>
        <v>0</v>
      </c>
    </row>
    <row r="356" spans="1:23" x14ac:dyDescent="0.25">
      <c r="A356" s="49" t="s">
        <v>338</v>
      </c>
      <c r="B356" s="50" t="s">
        <v>475</v>
      </c>
      <c r="C356" s="37" t="s">
        <v>482</v>
      </c>
      <c r="D356" s="37">
        <v>9</v>
      </c>
      <c r="E356" s="50" t="s">
        <v>509</v>
      </c>
      <c r="F356" s="38">
        <v>756226.66666666663</v>
      </c>
      <c r="G356" s="38">
        <v>1513</v>
      </c>
      <c r="H356" s="38">
        <f>SUMIF(Sep!A:A,'Sheet 1'!A356,Sep!N:N)</f>
        <v>1511</v>
      </c>
      <c r="I356" s="120">
        <f t="shared" si="63"/>
        <v>6044</v>
      </c>
      <c r="J356" s="120">
        <f t="shared" si="64"/>
        <v>0</v>
      </c>
      <c r="K356" s="38">
        <f>SUMIF(Sep!A:A,'Sheet 1'!A356,Sep!I:I)</f>
        <v>4</v>
      </c>
      <c r="L356" s="120">
        <f t="shared" si="65"/>
        <v>0</v>
      </c>
      <c r="M356" s="122">
        <f>+SUMIF(Sep!A:A,'Sheet 1'!A356,Sep!E:E)</f>
        <v>0</v>
      </c>
      <c r="N356" s="127">
        <f t="shared" si="66"/>
        <v>0</v>
      </c>
      <c r="O356" s="120">
        <f t="shared" si="67"/>
        <v>6044</v>
      </c>
      <c r="P356" s="120">
        <f t="shared" si="62"/>
        <v>11343.4</v>
      </c>
      <c r="Q356" s="120">
        <f t="shared" si="68"/>
        <v>6044</v>
      </c>
      <c r="R356" s="53">
        <v>1</v>
      </c>
      <c r="S356" s="120">
        <f t="shared" si="69"/>
        <v>6044</v>
      </c>
      <c r="T356" s="120">
        <f t="shared" si="70"/>
        <v>0</v>
      </c>
      <c r="U356" s="120">
        <f t="shared" si="71"/>
        <v>72528</v>
      </c>
      <c r="V356" s="120">
        <f t="shared" si="72"/>
        <v>72528</v>
      </c>
      <c r="W356" s="120">
        <f t="shared" si="73"/>
        <v>0</v>
      </c>
    </row>
    <row r="357" spans="1:23" x14ac:dyDescent="0.25">
      <c r="A357" s="49" t="s">
        <v>339</v>
      </c>
      <c r="B357" s="50" t="s">
        <v>475</v>
      </c>
      <c r="C357" s="37" t="s">
        <v>482</v>
      </c>
      <c r="D357" s="37">
        <v>9</v>
      </c>
      <c r="E357" s="50" t="s">
        <v>509</v>
      </c>
      <c r="F357" s="38">
        <v>998114.08333333337</v>
      </c>
      <c r="G357" s="38">
        <v>2225</v>
      </c>
      <c r="H357" s="38">
        <f>SUMIF(Sep!A:A,'Sheet 1'!A357,Sep!N:N)</f>
        <v>2225</v>
      </c>
      <c r="I357" s="120">
        <f t="shared" si="63"/>
        <v>8900</v>
      </c>
      <c r="J357" s="120">
        <f t="shared" si="64"/>
        <v>0</v>
      </c>
      <c r="K357" s="38">
        <f>SUMIF(Sep!A:A,'Sheet 1'!A357,Sep!I:I)</f>
        <v>3</v>
      </c>
      <c r="L357" s="120">
        <f t="shared" si="65"/>
        <v>0</v>
      </c>
      <c r="M357" s="122">
        <f>+SUMIF(Sep!A:A,'Sheet 1'!A357,Sep!E:E)</f>
        <v>0</v>
      </c>
      <c r="N357" s="127">
        <f t="shared" si="66"/>
        <v>0</v>
      </c>
      <c r="O357" s="120">
        <f t="shared" si="67"/>
        <v>8900</v>
      </c>
      <c r="P357" s="120">
        <f t="shared" si="62"/>
        <v>14971.71125</v>
      </c>
      <c r="Q357" s="120">
        <f t="shared" si="68"/>
        <v>8900</v>
      </c>
      <c r="R357" s="53">
        <v>1</v>
      </c>
      <c r="S357" s="120">
        <f t="shared" si="69"/>
        <v>8900</v>
      </c>
      <c r="T357" s="120">
        <f t="shared" si="70"/>
        <v>0</v>
      </c>
      <c r="U357" s="120">
        <f t="shared" si="71"/>
        <v>106800</v>
      </c>
      <c r="V357" s="120">
        <f t="shared" si="72"/>
        <v>106800</v>
      </c>
      <c r="W357" s="120">
        <f t="shared" si="73"/>
        <v>0</v>
      </c>
    </row>
    <row r="358" spans="1:23" x14ac:dyDescent="0.25">
      <c r="A358" s="49" t="s">
        <v>340</v>
      </c>
      <c r="B358" s="50" t="s">
        <v>475</v>
      </c>
      <c r="C358" s="37" t="s">
        <v>482</v>
      </c>
      <c r="D358" s="37">
        <v>9</v>
      </c>
      <c r="E358" s="50" t="s">
        <v>509</v>
      </c>
      <c r="F358" s="38">
        <v>2652377.1666666665</v>
      </c>
      <c r="G358" s="38">
        <v>5664</v>
      </c>
      <c r="H358" s="38">
        <f>SUMIF(Sep!A:A,'Sheet 1'!A358,Sep!N:N)</f>
        <v>5671</v>
      </c>
      <c r="I358" s="120">
        <f t="shared" si="63"/>
        <v>15000</v>
      </c>
      <c r="J358" s="120">
        <f t="shared" si="64"/>
        <v>0</v>
      </c>
      <c r="K358" s="38">
        <f>SUMIF(Sep!A:A,'Sheet 1'!A358,Sep!I:I)</f>
        <v>3</v>
      </c>
      <c r="L358" s="120">
        <f t="shared" si="65"/>
        <v>0</v>
      </c>
      <c r="M358" s="122">
        <f>+SUMIF(Sep!A:A,'Sheet 1'!A358,Sep!E:E)</f>
        <v>0</v>
      </c>
      <c r="N358" s="127">
        <f t="shared" si="66"/>
        <v>0</v>
      </c>
      <c r="O358" s="120">
        <f t="shared" si="67"/>
        <v>15000</v>
      </c>
      <c r="P358" s="120">
        <f t="shared" si="62"/>
        <v>39785.657499999994</v>
      </c>
      <c r="Q358" s="120">
        <f t="shared" si="68"/>
        <v>15000</v>
      </c>
      <c r="R358" s="53">
        <v>1</v>
      </c>
      <c r="S358" s="120">
        <f t="shared" si="69"/>
        <v>15000</v>
      </c>
      <c r="T358" s="120">
        <f t="shared" si="70"/>
        <v>0</v>
      </c>
      <c r="U358" s="120">
        <f t="shared" si="71"/>
        <v>180000</v>
      </c>
      <c r="V358" s="120">
        <f t="shared" si="72"/>
        <v>180000</v>
      </c>
      <c r="W358" s="120">
        <f t="shared" si="73"/>
        <v>0</v>
      </c>
    </row>
    <row r="359" spans="1:23" x14ac:dyDescent="0.25">
      <c r="A359" s="49" t="s">
        <v>341</v>
      </c>
      <c r="B359" s="50" t="s">
        <v>475</v>
      </c>
      <c r="C359" s="37" t="s">
        <v>482</v>
      </c>
      <c r="D359" s="37">
        <v>9</v>
      </c>
      <c r="E359" s="50" t="s">
        <v>509</v>
      </c>
      <c r="F359" s="38">
        <v>811001.41666666663</v>
      </c>
      <c r="G359" s="38">
        <v>1511</v>
      </c>
      <c r="H359" s="38">
        <f>SUMIF(Sep!A:A,'Sheet 1'!A359,Sep!N:N)</f>
        <v>1512</v>
      </c>
      <c r="I359" s="120">
        <f t="shared" si="63"/>
        <v>6048</v>
      </c>
      <c r="J359" s="120">
        <f t="shared" si="64"/>
        <v>0</v>
      </c>
      <c r="K359" s="38">
        <f>SUMIF(Sep!A:A,'Sheet 1'!A359,Sep!I:I)</f>
        <v>4</v>
      </c>
      <c r="L359" s="120">
        <f t="shared" si="65"/>
        <v>0</v>
      </c>
      <c r="M359" s="122">
        <f>+SUMIF(Sep!A:A,'Sheet 1'!A359,Sep!E:E)</f>
        <v>0</v>
      </c>
      <c r="N359" s="127">
        <f t="shared" si="66"/>
        <v>0</v>
      </c>
      <c r="O359" s="120">
        <f t="shared" si="67"/>
        <v>6048</v>
      </c>
      <c r="P359" s="120">
        <f t="shared" si="62"/>
        <v>12165.02125</v>
      </c>
      <c r="Q359" s="120">
        <f t="shared" si="68"/>
        <v>6048</v>
      </c>
      <c r="R359" s="53">
        <v>1</v>
      </c>
      <c r="S359" s="120">
        <f t="shared" si="69"/>
        <v>6048</v>
      </c>
      <c r="T359" s="120">
        <f t="shared" si="70"/>
        <v>0</v>
      </c>
      <c r="U359" s="120">
        <f t="shared" si="71"/>
        <v>72576</v>
      </c>
      <c r="V359" s="120">
        <f t="shared" si="72"/>
        <v>72576</v>
      </c>
      <c r="W359" s="120">
        <f t="shared" si="73"/>
        <v>0</v>
      </c>
    </row>
    <row r="360" spans="1:23" x14ac:dyDescent="0.25">
      <c r="A360" s="49" t="s">
        <v>342</v>
      </c>
      <c r="B360" s="50" t="s">
        <v>475</v>
      </c>
      <c r="C360" s="37" t="s">
        <v>482</v>
      </c>
      <c r="D360" s="37">
        <v>9</v>
      </c>
      <c r="E360" s="50" t="s">
        <v>509</v>
      </c>
      <c r="F360" s="38">
        <v>2152992.25</v>
      </c>
      <c r="G360" s="38">
        <v>4990</v>
      </c>
      <c r="H360" s="38">
        <f>SUMIF(Sep!A:A,'Sheet 1'!A360,Sep!N:N)</f>
        <v>4996</v>
      </c>
      <c r="I360" s="120">
        <f t="shared" si="63"/>
        <v>15000</v>
      </c>
      <c r="J360" s="120">
        <f t="shared" si="64"/>
        <v>0</v>
      </c>
      <c r="K360" s="38">
        <f>SUMIF(Sep!A:A,'Sheet 1'!A360,Sep!I:I)</f>
        <v>3</v>
      </c>
      <c r="L360" s="120">
        <f t="shared" si="65"/>
        <v>0</v>
      </c>
      <c r="M360" s="122">
        <f>+SUMIF(Sep!A:A,'Sheet 1'!A360,Sep!E:E)</f>
        <v>0</v>
      </c>
      <c r="N360" s="127">
        <f t="shared" si="66"/>
        <v>0</v>
      </c>
      <c r="O360" s="120">
        <f t="shared" si="67"/>
        <v>15000</v>
      </c>
      <c r="P360" s="120">
        <f t="shared" si="62"/>
        <v>32294.883749999997</v>
      </c>
      <c r="Q360" s="120">
        <f t="shared" si="68"/>
        <v>15000</v>
      </c>
      <c r="R360" s="53">
        <v>1</v>
      </c>
      <c r="S360" s="120">
        <f t="shared" si="69"/>
        <v>15000</v>
      </c>
      <c r="T360" s="120">
        <f t="shared" si="70"/>
        <v>0</v>
      </c>
      <c r="U360" s="120">
        <f t="shared" si="71"/>
        <v>180000</v>
      </c>
      <c r="V360" s="120">
        <f t="shared" si="72"/>
        <v>180000</v>
      </c>
      <c r="W360" s="120">
        <f t="shared" si="73"/>
        <v>0</v>
      </c>
    </row>
    <row r="361" spans="1:23" x14ac:dyDescent="0.25">
      <c r="A361" s="49" t="s">
        <v>344</v>
      </c>
      <c r="B361" s="50" t="s">
        <v>475</v>
      </c>
      <c r="C361" s="37" t="s">
        <v>482</v>
      </c>
      <c r="D361" s="37">
        <v>9</v>
      </c>
      <c r="E361" s="50" t="s">
        <v>509</v>
      </c>
      <c r="F361" s="38">
        <v>1148321.8333333333</v>
      </c>
      <c r="G361" s="38">
        <v>2605</v>
      </c>
      <c r="H361" s="38">
        <f>SUMIF(Sep!A:A,'Sheet 1'!A361,Sep!N:N)</f>
        <v>2605</v>
      </c>
      <c r="I361" s="120">
        <f t="shared" si="63"/>
        <v>10420</v>
      </c>
      <c r="J361" s="120">
        <f t="shared" si="64"/>
        <v>0</v>
      </c>
      <c r="K361" s="38">
        <f>SUMIF(Sep!A:A,'Sheet 1'!A361,Sep!I:I)</f>
        <v>4</v>
      </c>
      <c r="L361" s="120">
        <f t="shared" si="65"/>
        <v>0</v>
      </c>
      <c r="M361" s="122">
        <f>+SUMIF(Sep!A:A,'Sheet 1'!A361,Sep!E:E)</f>
        <v>0</v>
      </c>
      <c r="N361" s="127">
        <f t="shared" si="66"/>
        <v>0</v>
      </c>
      <c r="O361" s="120">
        <f t="shared" si="67"/>
        <v>10420</v>
      </c>
      <c r="P361" s="120">
        <f t="shared" si="62"/>
        <v>17224.827499999999</v>
      </c>
      <c r="Q361" s="120">
        <f t="shared" si="68"/>
        <v>10420</v>
      </c>
      <c r="R361" s="53">
        <v>1</v>
      </c>
      <c r="S361" s="120">
        <f t="shared" si="69"/>
        <v>10420</v>
      </c>
      <c r="T361" s="120">
        <f t="shared" si="70"/>
        <v>0</v>
      </c>
      <c r="U361" s="120">
        <f t="shared" si="71"/>
        <v>125040</v>
      </c>
      <c r="V361" s="120">
        <f t="shared" si="72"/>
        <v>125040</v>
      </c>
      <c r="W361" s="120">
        <f t="shared" si="73"/>
        <v>0</v>
      </c>
    </row>
    <row r="362" spans="1:23" x14ac:dyDescent="0.25">
      <c r="A362" s="49" t="s">
        <v>346</v>
      </c>
      <c r="B362" s="50" t="s">
        <v>475</v>
      </c>
      <c r="C362" s="37" t="s">
        <v>482</v>
      </c>
      <c r="D362" s="37">
        <v>9</v>
      </c>
      <c r="E362" s="50" t="s">
        <v>509</v>
      </c>
      <c r="F362" s="38">
        <v>922433.58333333337</v>
      </c>
      <c r="G362" s="38">
        <v>1246</v>
      </c>
      <c r="H362" s="38">
        <f>SUMIF(Sep!A:A,'Sheet 1'!A362,Sep!N:N)</f>
        <v>1246</v>
      </c>
      <c r="I362" s="120">
        <f t="shared" si="63"/>
        <v>4984</v>
      </c>
      <c r="J362" s="120">
        <f t="shared" si="64"/>
        <v>0</v>
      </c>
      <c r="K362" s="38">
        <f>SUMIF(Sep!A:A,'Sheet 1'!A362,Sep!I:I)</f>
        <v>6</v>
      </c>
      <c r="L362" s="120">
        <f t="shared" si="65"/>
        <v>0</v>
      </c>
      <c r="M362" s="122">
        <f>+SUMIF(Sep!A:A,'Sheet 1'!A362,Sep!E:E)</f>
        <v>0</v>
      </c>
      <c r="N362" s="127">
        <f t="shared" si="66"/>
        <v>0</v>
      </c>
      <c r="O362" s="120">
        <f t="shared" si="67"/>
        <v>4984</v>
      </c>
      <c r="P362" s="120">
        <f t="shared" si="62"/>
        <v>13836.50375</v>
      </c>
      <c r="Q362" s="120">
        <f t="shared" si="68"/>
        <v>4984</v>
      </c>
      <c r="R362" s="53">
        <v>1</v>
      </c>
      <c r="S362" s="120">
        <f t="shared" si="69"/>
        <v>4984</v>
      </c>
      <c r="T362" s="120">
        <f t="shared" si="70"/>
        <v>0</v>
      </c>
      <c r="U362" s="120">
        <f t="shared" si="71"/>
        <v>59808</v>
      </c>
      <c r="V362" s="120">
        <f t="shared" si="72"/>
        <v>59808</v>
      </c>
      <c r="W362" s="120">
        <f t="shared" si="73"/>
        <v>0</v>
      </c>
    </row>
    <row r="363" spans="1:23" x14ac:dyDescent="0.25">
      <c r="A363" s="49" t="s">
        <v>348</v>
      </c>
      <c r="B363" s="50" t="s">
        <v>475</v>
      </c>
      <c r="C363" s="37" t="s">
        <v>482</v>
      </c>
      <c r="D363" s="37">
        <v>9</v>
      </c>
      <c r="E363" s="50" t="s">
        <v>509</v>
      </c>
      <c r="F363" s="38">
        <v>772240.75</v>
      </c>
      <c r="G363" s="38">
        <v>1526</v>
      </c>
      <c r="H363" s="38">
        <f>SUMIF(Sep!A:A,'Sheet 1'!A363,Sep!N:N)</f>
        <v>1528</v>
      </c>
      <c r="I363" s="120">
        <f t="shared" si="63"/>
        <v>6112</v>
      </c>
      <c r="J363" s="120">
        <f t="shared" si="64"/>
        <v>0</v>
      </c>
      <c r="K363" s="38">
        <f>SUMIF(Sep!A:A,'Sheet 1'!A363,Sep!I:I)</f>
        <v>3</v>
      </c>
      <c r="L363" s="120">
        <f t="shared" si="65"/>
        <v>0</v>
      </c>
      <c r="M363" s="122">
        <f>+SUMIF(Sep!A:A,'Sheet 1'!A363,Sep!E:E)</f>
        <v>0</v>
      </c>
      <c r="N363" s="127">
        <f t="shared" si="66"/>
        <v>0</v>
      </c>
      <c r="O363" s="120">
        <f t="shared" si="67"/>
        <v>6112</v>
      </c>
      <c r="P363" s="120">
        <f t="shared" si="62"/>
        <v>11583.61125</v>
      </c>
      <c r="Q363" s="120">
        <f t="shared" si="68"/>
        <v>6112</v>
      </c>
      <c r="R363" s="53">
        <v>1</v>
      </c>
      <c r="S363" s="120">
        <f t="shared" si="69"/>
        <v>6112</v>
      </c>
      <c r="T363" s="120">
        <f t="shared" si="70"/>
        <v>0</v>
      </c>
      <c r="U363" s="120">
        <f t="shared" si="71"/>
        <v>73344</v>
      </c>
      <c r="V363" s="120">
        <f t="shared" si="72"/>
        <v>73344</v>
      </c>
      <c r="W363" s="120">
        <f t="shared" si="73"/>
        <v>0</v>
      </c>
    </row>
    <row r="364" spans="1:23" x14ac:dyDescent="0.25">
      <c r="A364" s="49" t="s">
        <v>349</v>
      </c>
      <c r="B364" s="50" t="s">
        <v>475</v>
      </c>
      <c r="C364" s="37" t="s">
        <v>482</v>
      </c>
      <c r="D364" s="37">
        <v>9</v>
      </c>
      <c r="E364" s="50" t="s">
        <v>509</v>
      </c>
      <c r="F364" s="38">
        <v>1126718.3333333333</v>
      </c>
      <c r="G364" s="38">
        <v>5281</v>
      </c>
      <c r="H364" s="38">
        <f>SUMIF(Sep!A:A,'Sheet 1'!A364,Sep!N:N)</f>
        <v>5292</v>
      </c>
      <c r="I364" s="120">
        <f t="shared" si="63"/>
        <v>15000</v>
      </c>
      <c r="J364" s="120">
        <f t="shared" si="64"/>
        <v>0</v>
      </c>
      <c r="K364" s="38">
        <f>SUMIF(Sep!A:A,'Sheet 1'!A364,Sep!I:I)</f>
        <v>6</v>
      </c>
      <c r="L364" s="120">
        <f t="shared" si="65"/>
        <v>0</v>
      </c>
      <c r="M364" s="122">
        <f>+SUMIF(Sep!A:A,'Sheet 1'!A364,Sep!E:E)</f>
        <v>0</v>
      </c>
      <c r="N364" s="127">
        <f t="shared" si="66"/>
        <v>0</v>
      </c>
      <c r="O364" s="120">
        <f t="shared" si="67"/>
        <v>15000</v>
      </c>
      <c r="P364" s="120">
        <f t="shared" si="62"/>
        <v>16900.774999999998</v>
      </c>
      <c r="Q364" s="120">
        <f t="shared" si="68"/>
        <v>15000</v>
      </c>
      <c r="R364" s="53">
        <v>1</v>
      </c>
      <c r="S364" s="120">
        <f t="shared" si="69"/>
        <v>15000</v>
      </c>
      <c r="T364" s="120">
        <f t="shared" si="70"/>
        <v>0</v>
      </c>
      <c r="U364" s="120">
        <f t="shared" si="71"/>
        <v>180000</v>
      </c>
      <c r="V364" s="120">
        <f t="shared" si="72"/>
        <v>180000</v>
      </c>
      <c r="W364" s="120">
        <f t="shared" si="73"/>
        <v>0</v>
      </c>
    </row>
    <row r="365" spans="1:23" x14ac:dyDescent="0.25">
      <c r="A365" s="49" t="s">
        <v>350</v>
      </c>
      <c r="B365" s="50" t="s">
        <v>475</v>
      </c>
      <c r="C365" s="37" t="s">
        <v>482</v>
      </c>
      <c r="D365" s="37">
        <v>9</v>
      </c>
      <c r="E365" s="50" t="s">
        <v>509</v>
      </c>
      <c r="F365" s="38">
        <v>1346512.75</v>
      </c>
      <c r="G365" s="38">
        <v>2691</v>
      </c>
      <c r="H365" s="38">
        <f>SUMIF(Sep!A:A,'Sheet 1'!A365,Sep!N:N)</f>
        <v>2696</v>
      </c>
      <c r="I365" s="120">
        <f t="shared" si="63"/>
        <v>10784</v>
      </c>
      <c r="J365" s="120">
        <f t="shared" si="64"/>
        <v>0</v>
      </c>
      <c r="K365" s="38">
        <f>SUMIF(Sep!A:A,'Sheet 1'!A365,Sep!I:I)</f>
        <v>4</v>
      </c>
      <c r="L365" s="120">
        <f t="shared" si="65"/>
        <v>0</v>
      </c>
      <c r="M365" s="122">
        <f>+SUMIF(Sep!A:A,'Sheet 1'!A365,Sep!E:E)</f>
        <v>0</v>
      </c>
      <c r="N365" s="127">
        <f t="shared" si="66"/>
        <v>0</v>
      </c>
      <c r="O365" s="120">
        <f t="shared" si="67"/>
        <v>10784</v>
      </c>
      <c r="P365" s="120">
        <f t="shared" si="62"/>
        <v>20197.69125</v>
      </c>
      <c r="Q365" s="120">
        <f t="shared" si="68"/>
        <v>10784</v>
      </c>
      <c r="R365" s="53">
        <v>1</v>
      </c>
      <c r="S365" s="120">
        <f t="shared" si="69"/>
        <v>10784</v>
      </c>
      <c r="T365" s="120">
        <f t="shared" si="70"/>
        <v>0</v>
      </c>
      <c r="U365" s="120">
        <f t="shared" si="71"/>
        <v>129408</v>
      </c>
      <c r="V365" s="120">
        <f t="shared" si="72"/>
        <v>129408</v>
      </c>
      <c r="W365" s="120">
        <f t="shared" si="73"/>
        <v>0</v>
      </c>
    </row>
    <row r="366" spans="1:23" x14ac:dyDescent="0.25">
      <c r="A366" s="49" t="s">
        <v>353</v>
      </c>
      <c r="B366" s="50" t="s">
        <v>475</v>
      </c>
      <c r="C366" s="37" t="s">
        <v>482</v>
      </c>
      <c r="D366" s="37">
        <v>9</v>
      </c>
      <c r="E366" s="50" t="s">
        <v>509</v>
      </c>
      <c r="F366" s="38">
        <v>1392673.9166666667</v>
      </c>
      <c r="G366" s="38">
        <v>3138</v>
      </c>
      <c r="H366" s="38">
        <f>SUMIF(Sep!A:A,'Sheet 1'!A366,Sep!N:N)</f>
        <v>3138</v>
      </c>
      <c r="I366" s="120">
        <f t="shared" si="63"/>
        <v>12552</v>
      </c>
      <c r="J366" s="120">
        <f t="shared" si="64"/>
        <v>0</v>
      </c>
      <c r="K366" s="38">
        <f>SUMIF(Sep!A:A,'Sheet 1'!A366,Sep!I:I)</f>
        <v>3</v>
      </c>
      <c r="L366" s="120">
        <f t="shared" si="65"/>
        <v>0</v>
      </c>
      <c r="M366" s="122">
        <f>+SUMIF(Sep!A:A,'Sheet 1'!A366,Sep!E:E)</f>
        <v>0</v>
      </c>
      <c r="N366" s="127">
        <f t="shared" si="66"/>
        <v>0</v>
      </c>
      <c r="O366" s="120">
        <f t="shared" si="67"/>
        <v>12552</v>
      </c>
      <c r="P366" s="120">
        <f t="shared" si="62"/>
        <v>20890.108749999999</v>
      </c>
      <c r="Q366" s="120">
        <f t="shared" si="68"/>
        <v>12552</v>
      </c>
      <c r="R366" s="53">
        <v>1</v>
      </c>
      <c r="S366" s="120">
        <f t="shared" si="69"/>
        <v>12552</v>
      </c>
      <c r="T366" s="120">
        <f t="shared" si="70"/>
        <v>0</v>
      </c>
      <c r="U366" s="120">
        <f t="shared" si="71"/>
        <v>150624</v>
      </c>
      <c r="V366" s="120">
        <f t="shared" si="72"/>
        <v>150624</v>
      </c>
      <c r="W366" s="120">
        <f t="shared" si="73"/>
        <v>0</v>
      </c>
    </row>
    <row r="367" spans="1:23" x14ac:dyDescent="0.25">
      <c r="A367" s="49" t="s">
        <v>354</v>
      </c>
      <c r="B367" s="50" t="s">
        <v>475</v>
      </c>
      <c r="C367" s="37" t="s">
        <v>482</v>
      </c>
      <c r="D367" s="37">
        <v>9</v>
      </c>
      <c r="E367" s="50" t="s">
        <v>509</v>
      </c>
      <c r="F367" s="38">
        <v>719949.25</v>
      </c>
      <c r="G367" s="38">
        <v>1576</v>
      </c>
      <c r="H367" s="38">
        <f>SUMIF(Sep!A:A,'Sheet 1'!A367,Sep!N:N)</f>
        <v>1576</v>
      </c>
      <c r="I367" s="120">
        <f t="shared" si="63"/>
        <v>6304</v>
      </c>
      <c r="J367" s="120">
        <f t="shared" si="64"/>
        <v>0</v>
      </c>
      <c r="K367" s="38">
        <f>SUMIF(Sep!A:A,'Sheet 1'!A367,Sep!I:I)</f>
        <v>3</v>
      </c>
      <c r="L367" s="120">
        <f t="shared" si="65"/>
        <v>0</v>
      </c>
      <c r="M367" s="122">
        <f>+SUMIF(Sep!A:A,'Sheet 1'!A367,Sep!E:E)</f>
        <v>0</v>
      </c>
      <c r="N367" s="127">
        <f t="shared" si="66"/>
        <v>0</v>
      </c>
      <c r="O367" s="120">
        <f t="shared" si="67"/>
        <v>6304</v>
      </c>
      <c r="P367" s="120">
        <f t="shared" si="62"/>
        <v>10799.23875</v>
      </c>
      <c r="Q367" s="120">
        <f t="shared" si="68"/>
        <v>6304</v>
      </c>
      <c r="R367" s="53">
        <v>1</v>
      </c>
      <c r="S367" s="120">
        <f t="shared" si="69"/>
        <v>6304</v>
      </c>
      <c r="T367" s="120">
        <f t="shared" si="70"/>
        <v>0</v>
      </c>
      <c r="U367" s="120">
        <f t="shared" si="71"/>
        <v>75648</v>
      </c>
      <c r="V367" s="120">
        <f t="shared" si="72"/>
        <v>75648</v>
      </c>
      <c r="W367" s="120">
        <f t="shared" si="73"/>
        <v>0</v>
      </c>
    </row>
    <row r="368" spans="1:23" x14ac:dyDescent="0.25">
      <c r="A368" s="49" t="s">
        <v>355</v>
      </c>
      <c r="B368" s="50" t="s">
        <v>475</v>
      </c>
      <c r="C368" s="37" t="s">
        <v>482</v>
      </c>
      <c r="D368" s="37">
        <v>9</v>
      </c>
      <c r="E368" s="50" t="s">
        <v>509</v>
      </c>
      <c r="F368" s="38">
        <v>1802999</v>
      </c>
      <c r="G368" s="38">
        <v>4352</v>
      </c>
      <c r="H368" s="38">
        <f>SUMIF(Sep!A:A,'Sheet 1'!A368,Sep!N:N)</f>
        <v>4350</v>
      </c>
      <c r="I368" s="120">
        <f t="shared" si="63"/>
        <v>15000</v>
      </c>
      <c r="J368" s="120">
        <f t="shared" si="64"/>
        <v>0</v>
      </c>
      <c r="K368" s="38">
        <f>SUMIF(Sep!A:A,'Sheet 1'!A368,Sep!I:I)</f>
        <v>5</v>
      </c>
      <c r="L368" s="120">
        <f t="shared" si="65"/>
        <v>0</v>
      </c>
      <c r="M368" s="122">
        <f>+SUMIF(Sep!A:A,'Sheet 1'!A368,Sep!E:E)</f>
        <v>0</v>
      </c>
      <c r="N368" s="127">
        <f t="shared" si="66"/>
        <v>0</v>
      </c>
      <c r="O368" s="120">
        <f t="shared" si="67"/>
        <v>15000</v>
      </c>
      <c r="P368" s="120">
        <f t="shared" si="62"/>
        <v>27044.985000000001</v>
      </c>
      <c r="Q368" s="120">
        <f t="shared" si="68"/>
        <v>15000</v>
      </c>
      <c r="R368" s="53">
        <v>1</v>
      </c>
      <c r="S368" s="120">
        <f t="shared" si="69"/>
        <v>15000</v>
      </c>
      <c r="T368" s="120">
        <f t="shared" si="70"/>
        <v>0</v>
      </c>
      <c r="U368" s="120">
        <f t="shared" si="71"/>
        <v>180000</v>
      </c>
      <c r="V368" s="120">
        <f t="shared" si="72"/>
        <v>180000</v>
      </c>
      <c r="W368" s="120">
        <f t="shared" si="73"/>
        <v>0</v>
      </c>
    </row>
    <row r="369" spans="1:23" x14ac:dyDescent="0.25">
      <c r="A369" s="49" t="s">
        <v>356</v>
      </c>
      <c r="B369" s="50" t="s">
        <v>475</v>
      </c>
      <c r="C369" s="37" t="s">
        <v>482</v>
      </c>
      <c r="D369" s="37">
        <v>9</v>
      </c>
      <c r="E369" s="50" t="s">
        <v>509</v>
      </c>
      <c r="F369" s="38">
        <v>2263513.3333333335</v>
      </c>
      <c r="G369" s="38">
        <v>4323</v>
      </c>
      <c r="H369" s="38">
        <f>SUMIF(Sep!A:A,'Sheet 1'!A369,Sep!N:N)</f>
        <v>4324</v>
      </c>
      <c r="I369" s="120">
        <f t="shared" si="63"/>
        <v>15000</v>
      </c>
      <c r="J369" s="120">
        <f t="shared" si="64"/>
        <v>0</v>
      </c>
      <c r="K369" s="38">
        <f>SUMIF(Sep!A:A,'Sheet 1'!A369,Sep!I:I)</f>
        <v>4</v>
      </c>
      <c r="L369" s="120">
        <f t="shared" si="65"/>
        <v>0</v>
      </c>
      <c r="M369" s="122">
        <f>+SUMIF(Sep!A:A,'Sheet 1'!A369,Sep!E:E)</f>
        <v>0</v>
      </c>
      <c r="N369" s="127">
        <f t="shared" si="66"/>
        <v>0</v>
      </c>
      <c r="O369" s="120">
        <f t="shared" si="67"/>
        <v>15000</v>
      </c>
      <c r="P369" s="120">
        <f t="shared" si="62"/>
        <v>33952.700000000004</v>
      </c>
      <c r="Q369" s="120">
        <f t="shared" si="68"/>
        <v>15000</v>
      </c>
      <c r="R369" s="53">
        <v>1</v>
      </c>
      <c r="S369" s="120">
        <f t="shared" si="69"/>
        <v>15000</v>
      </c>
      <c r="T369" s="120">
        <f t="shared" si="70"/>
        <v>0</v>
      </c>
      <c r="U369" s="120">
        <f t="shared" si="71"/>
        <v>180000</v>
      </c>
      <c r="V369" s="120">
        <f t="shared" si="72"/>
        <v>180000</v>
      </c>
      <c r="W369" s="120">
        <f t="shared" si="73"/>
        <v>0</v>
      </c>
    </row>
    <row r="370" spans="1:23" x14ac:dyDescent="0.25">
      <c r="A370" s="49" t="s">
        <v>357</v>
      </c>
      <c r="B370" s="50" t="s">
        <v>475</v>
      </c>
      <c r="C370" s="37" t="s">
        <v>482</v>
      </c>
      <c r="D370" s="37">
        <v>9</v>
      </c>
      <c r="E370" s="50" t="s">
        <v>509</v>
      </c>
      <c r="F370" s="38">
        <v>723081.25</v>
      </c>
      <c r="G370" s="38">
        <v>1574</v>
      </c>
      <c r="H370" s="38">
        <f>SUMIF(Sep!A:A,'Sheet 1'!A370,Sep!N:N)</f>
        <v>1577</v>
      </c>
      <c r="I370" s="120">
        <f t="shared" si="63"/>
        <v>6308</v>
      </c>
      <c r="J370" s="120">
        <f t="shared" si="64"/>
        <v>0</v>
      </c>
      <c r="K370" s="38">
        <f>SUMIF(Sep!A:A,'Sheet 1'!A370,Sep!I:I)</f>
        <v>5</v>
      </c>
      <c r="L370" s="120">
        <f t="shared" si="65"/>
        <v>0</v>
      </c>
      <c r="M370" s="122">
        <f>+SUMIF(Sep!A:A,'Sheet 1'!A370,Sep!E:E)</f>
        <v>0</v>
      </c>
      <c r="N370" s="127">
        <f t="shared" si="66"/>
        <v>0</v>
      </c>
      <c r="O370" s="120">
        <f t="shared" si="67"/>
        <v>6308</v>
      </c>
      <c r="P370" s="120">
        <f t="shared" si="62"/>
        <v>10846.21875</v>
      </c>
      <c r="Q370" s="120">
        <f t="shared" si="68"/>
        <v>6308</v>
      </c>
      <c r="R370" s="53">
        <v>1</v>
      </c>
      <c r="S370" s="120">
        <f t="shared" si="69"/>
        <v>6308</v>
      </c>
      <c r="T370" s="120">
        <f t="shared" si="70"/>
        <v>0</v>
      </c>
      <c r="U370" s="120">
        <f t="shared" si="71"/>
        <v>75696</v>
      </c>
      <c r="V370" s="120">
        <f t="shared" si="72"/>
        <v>75696</v>
      </c>
      <c r="W370" s="120">
        <f t="shared" si="73"/>
        <v>0</v>
      </c>
    </row>
    <row r="371" spans="1:23" x14ac:dyDescent="0.25">
      <c r="A371" s="49" t="s">
        <v>359</v>
      </c>
      <c r="B371" s="50" t="s">
        <v>475</v>
      </c>
      <c r="C371" s="37" t="s">
        <v>482</v>
      </c>
      <c r="D371" s="37">
        <v>9</v>
      </c>
      <c r="E371" s="50" t="s">
        <v>509</v>
      </c>
      <c r="F371" s="38">
        <v>1891248.5</v>
      </c>
      <c r="G371" s="38">
        <v>4328</v>
      </c>
      <c r="H371" s="38">
        <f>SUMIF(Sep!A:A,'Sheet 1'!A371,Sep!N:N)</f>
        <v>4332</v>
      </c>
      <c r="I371" s="120">
        <f t="shared" si="63"/>
        <v>15000</v>
      </c>
      <c r="J371" s="120">
        <f t="shared" si="64"/>
        <v>0</v>
      </c>
      <c r="K371" s="38">
        <f>SUMIF(Sep!A:A,'Sheet 1'!A371,Sep!I:I)</f>
        <v>6</v>
      </c>
      <c r="L371" s="120">
        <f t="shared" si="65"/>
        <v>0</v>
      </c>
      <c r="M371" s="122">
        <f>+SUMIF(Sep!A:A,'Sheet 1'!A371,Sep!E:E)</f>
        <v>0</v>
      </c>
      <c r="N371" s="127">
        <f t="shared" si="66"/>
        <v>0</v>
      </c>
      <c r="O371" s="120">
        <f t="shared" si="67"/>
        <v>15000</v>
      </c>
      <c r="P371" s="120">
        <f t="shared" si="62"/>
        <v>28368.727499999997</v>
      </c>
      <c r="Q371" s="120">
        <f t="shared" si="68"/>
        <v>15000</v>
      </c>
      <c r="R371" s="53">
        <v>1</v>
      </c>
      <c r="S371" s="120">
        <f t="shared" si="69"/>
        <v>15000</v>
      </c>
      <c r="T371" s="120">
        <f t="shared" si="70"/>
        <v>0</v>
      </c>
      <c r="U371" s="120">
        <f t="shared" si="71"/>
        <v>180000</v>
      </c>
      <c r="V371" s="120">
        <f t="shared" si="72"/>
        <v>180000</v>
      </c>
      <c r="W371" s="120">
        <f t="shared" si="73"/>
        <v>0</v>
      </c>
    </row>
    <row r="372" spans="1:23" x14ac:dyDescent="0.25">
      <c r="A372" s="49" t="s">
        <v>360</v>
      </c>
      <c r="B372" s="50" t="s">
        <v>475</v>
      </c>
      <c r="C372" s="37" t="s">
        <v>482</v>
      </c>
      <c r="D372" s="37">
        <v>9</v>
      </c>
      <c r="E372" s="50" t="s">
        <v>509</v>
      </c>
      <c r="F372" s="38">
        <v>703743.83333333337</v>
      </c>
      <c r="G372" s="38">
        <v>1612</v>
      </c>
      <c r="H372" s="38">
        <f>SUMIF(Sep!A:A,'Sheet 1'!A372,Sep!N:N)</f>
        <v>1612</v>
      </c>
      <c r="I372" s="120">
        <f t="shared" si="63"/>
        <v>6448</v>
      </c>
      <c r="J372" s="120">
        <f t="shared" si="64"/>
        <v>0</v>
      </c>
      <c r="K372" s="38">
        <f>SUMIF(Sep!A:A,'Sheet 1'!A372,Sep!I:I)</f>
        <v>3</v>
      </c>
      <c r="L372" s="120">
        <f t="shared" si="65"/>
        <v>0</v>
      </c>
      <c r="M372" s="122">
        <f>+SUMIF(Sep!A:A,'Sheet 1'!A372,Sep!E:E)</f>
        <v>0</v>
      </c>
      <c r="N372" s="127">
        <f t="shared" si="66"/>
        <v>0</v>
      </c>
      <c r="O372" s="120">
        <f t="shared" si="67"/>
        <v>6448</v>
      </c>
      <c r="P372" s="120">
        <f t="shared" si="62"/>
        <v>10556.157499999999</v>
      </c>
      <c r="Q372" s="120">
        <f t="shared" si="68"/>
        <v>6448</v>
      </c>
      <c r="R372" s="53">
        <v>1</v>
      </c>
      <c r="S372" s="120">
        <f t="shared" si="69"/>
        <v>6448</v>
      </c>
      <c r="T372" s="120">
        <f t="shared" si="70"/>
        <v>0</v>
      </c>
      <c r="U372" s="120">
        <f t="shared" si="71"/>
        <v>77376</v>
      </c>
      <c r="V372" s="120">
        <f t="shared" si="72"/>
        <v>77376</v>
      </c>
      <c r="W372" s="120">
        <f t="shared" si="73"/>
        <v>0</v>
      </c>
    </row>
    <row r="373" spans="1:23" x14ac:dyDescent="0.25">
      <c r="A373" s="49" t="s">
        <v>364</v>
      </c>
      <c r="B373" s="50" t="s">
        <v>475</v>
      </c>
      <c r="C373" s="37" t="s">
        <v>482</v>
      </c>
      <c r="D373" s="37">
        <v>9</v>
      </c>
      <c r="E373" s="50" t="s">
        <v>509</v>
      </c>
      <c r="F373" s="38">
        <v>2026825.9166666667</v>
      </c>
      <c r="G373" s="38">
        <v>4539</v>
      </c>
      <c r="H373" s="38">
        <f>SUMIF(Sep!A:A,'Sheet 1'!A373,Sep!N:N)</f>
        <v>4543</v>
      </c>
      <c r="I373" s="120">
        <f t="shared" si="63"/>
        <v>15000</v>
      </c>
      <c r="J373" s="120">
        <f t="shared" si="64"/>
        <v>0</v>
      </c>
      <c r="K373" s="38">
        <f>SUMIF(Sep!A:A,'Sheet 1'!A373,Sep!I:I)</f>
        <v>5</v>
      </c>
      <c r="L373" s="120">
        <f t="shared" si="65"/>
        <v>0</v>
      </c>
      <c r="M373" s="122">
        <f>+SUMIF(Sep!A:A,'Sheet 1'!A373,Sep!E:E)</f>
        <v>0</v>
      </c>
      <c r="N373" s="127">
        <f t="shared" si="66"/>
        <v>0</v>
      </c>
      <c r="O373" s="120">
        <f t="shared" si="67"/>
        <v>15000</v>
      </c>
      <c r="P373" s="120">
        <f t="shared" si="62"/>
        <v>30402.388749999998</v>
      </c>
      <c r="Q373" s="120">
        <f t="shared" si="68"/>
        <v>15000</v>
      </c>
      <c r="R373" s="53">
        <v>1</v>
      </c>
      <c r="S373" s="120">
        <f t="shared" si="69"/>
        <v>15000</v>
      </c>
      <c r="T373" s="120">
        <f t="shared" si="70"/>
        <v>0</v>
      </c>
      <c r="U373" s="120">
        <f t="shared" si="71"/>
        <v>180000</v>
      </c>
      <c r="V373" s="120">
        <f t="shared" si="72"/>
        <v>180000</v>
      </c>
      <c r="W373" s="120">
        <f t="shared" si="73"/>
        <v>0</v>
      </c>
    </row>
    <row r="374" spans="1:23" x14ac:dyDescent="0.25">
      <c r="A374" s="49" t="s">
        <v>365</v>
      </c>
      <c r="B374" s="50" t="s">
        <v>475</v>
      </c>
      <c r="C374" s="37" t="s">
        <v>482</v>
      </c>
      <c r="D374" s="37">
        <v>9</v>
      </c>
      <c r="E374" s="50" t="s">
        <v>509</v>
      </c>
      <c r="F374" s="38">
        <v>2816639.0833333335</v>
      </c>
      <c r="G374" s="38">
        <v>5594</v>
      </c>
      <c r="H374" s="38">
        <f>SUMIF(Sep!A:A,'Sheet 1'!A374,Sep!N:N)</f>
        <v>5588</v>
      </c>
      <c r="I374" s="120">
        <f t="shared" si="63"/>
        <v>15000</v>
      </c>
      <c r="J374" s="120">
        <f t="shared" si="64"/>
        <v>0</v>
      </c>
      <c r="K374" s="38">
        <f>SUMIF(Sep!A:A,'Sheet 1'!A374,Sep!I:I)</f>
        <v>3</v>
      </c>
      <c r="L374" s="120">
        <f t="shared" si="65"/>
        <v>0</v>
      </c>
      <c r="M374" s="122">
        <f>+SUMIF(Sep!A:A,'Sheet 1'!A374,Sep!E:E)</f>
        <v>0</v>
      </c>
      <c r="N374" s="127">
        <f t="shared" si="66"/>
        <v>0</v>
      </c>
      <c r="O374" s="120">
        <f t="shared" si="67"/>
        <v>15000</v>
      </c>
      <c r="P374" s="120">
        <f t="shared" si="62"/>
        <v>42249.58625</v>
      </c>
      <c r="Q374" s="120">
        <f t="shared" si="68"/>
        <v>15000</v>
      </c>
      <c r="R374" s="53">
        <v>1</v>
      </c>
      <c r="S374" s="120">
        <f t="shared" si="69"/>
        <v>15000</v>
      </c>
      <c r="T374" s="120">
        <f t="shared" si="70"/>
        <v>0</v>
      </c>
      <c r="U374" s="120">
        <f t="shared" si="71"/>
        <v>180000</v>
      </c>
      <c r="V374" s="120">
        <f t="shared" si="72"/>
        <v>180000</v>
      </c>
      <c r="W374" s="120">
        <f t="shared" si="73"/>
        <v>0</v>
      </c>
    </row>
    <row r="375" spans="1:23" x14ac:dyDescent="0.25">
      <c r="A375" s="49" t="s">
        <v>367</v>
      </c>
      <c r="B375" s="50" t="s">
        <v>475</v>
      </c>
      <c r="C375" s="37" t="s">
        <v>482</v>
      </c>
      <c r="D375" s="37">
        <v>9</v>
      </c>
      <c r="E375" s="50" t="s">
        <v>509</v>
      </c>
      <c r="F375" s="38">
        <v>945779.5</v>
      </c>
      <c r="G375" s="38">
        <v>1972</v>
      </c>
      <c r="H375" s="38">
        <f>SUMIF(Sep!A:A,'Sheet 1'!A375,Sep!N:N)</f>
        <v>1972</v>
      </c>
      <c r="I375" s="120">
        <f t="shared" si="63"/>
        <v>7888</v>
      </c>
      <c r="J375" s="120">
        <f t="shared" si="64"/>
        <v>0</v>
      </c>
      <c r="K375" s="38">
        <f>SUMIF(Sep!A:A,'Sheet 1'!A375,Sep!I:I)</f>
        <v>3</v>
      </c>
      <c r="L375" s="120">
        <f t="shared" si="65"/>
        <v>0</v>
      </c>
      <c r="M375" s="122">
        <f>+SUMIF(Sep!A:A,'Sheet 1'!A375,Sep!E:E)</f>
        <v>0</v>
      </c>
      <c r="N375" s="127">
        <f t="shared" si="66"/>
        <v>0</v>
      </c>
      <c r="O375" s="120">
        <f t="shared" si="67"/>
        <v>7888</v>
      </c>
      <c r="P375" s="120">
        <f t="shared" si="62"/>
        <v>14186.692499999999</v>
      </c>
      <c r="Q375" s="120">
        <f t="shared" si="68"/>
        <v>7888</v>
      </c>
      <c r="R375" s="53">
        <v>1</v>
      </c>
      <c r="S375" s="120">
        <f t="shared" si="69"/>
        <v>7888</v>
      </c>
      <c r="T375" s="120">
        <f t="shared" si="70"/>
        <v>0</v>
      </c>
      <c r="U375" s="120">
        <f t="shared" si="71"/>
        <v>94656</v>
      </c>
      <c r="V375" s="120">
        <f t="shared" si="72"/>
        <v>94656</v>
      </c>
      <c r="W375" s="120">
        <f t="shared" si="73"/>
        <v>0</v>
      </c>
    </row>
    <row r="376" spans="1:23" x14ac:dyDescent="0.25">
      <c r="A376" s="49" t="s">
        <v>368</v>
      </c>
      <c r="B376" s="50" t="s">
        <v>475</v>
      </c>
      <c r="C376" s="37" t="s">
        <v>482</v>
      </c>
      <c r="D376" s="37">
        <v>9</v>
      </c>
      <c r="E376" s="50" t="s">
        <v>509</v>
      </c>
      <c r="F376" s="38">
        <v>1002593.6666666666</v>
      </c>
      <c r="G376" s="38">
        <v>1932</v>
      </c>
      <c r="H376" s="38">
        <f>SUMIF(Sep!A:A,'Sheet 1'!A376,Sep!N:N)</f>
        <v>1935</v>
      </c>
      <c r="I376" s="120">
        <f t="shared" si="63"/>
        <v>7740</v>
      </c>
      <c r="J376" s="120">
        <f t="shared" si="64"/>
        <v>0</v>
      </c>
      <c r="K376" s="38">
        <f>SUMIF(Sep!A:A,'Sheet 1'!A376,Sep!I:I)</f>
        <v>6</v>
      </c>
      <c r="L376" s="120">
        <f t="shared" si="65"/>
        <v>0</v>
      </c>
      <c r="M376" s="122">
        <f>+SUMIF(Sep!A:A,'Sheet 1'!A376,Sep!E:E)</f>
        <v>0</v>
      </c>
      <c r="N376" s="127">
        <f t="shared" si="66"/>
        <v>0</v>
      </c>
      <c r="O376" s="120">
        <f t="shared" si="67"/>
        <v>7740</v>
      </c>
      <c r="P376" s="120">
        <f t="shared" si="62"/>
        <v>15038.904999999999</v>
      </c>
      <c r="Q376" s="120">
        <f t="shared" si="68"/>
        <v>7740</v>
      </c>
      <c r="R376" s="53">
        <v>1</v>
      </c>
      <c r="S376" s="120">
        <f t="shared" si="69"/>
        <v>7740</v>
      </c>
      <c r="T376" s="120">
        <f t="shared" si="70"/>
        <v>0</v>
      </c>
      <c r="U376" s="120">
        <f t="shared" si="71"/>
        <v>92880</v>
      </c>
      <c r="V376" s="120">
        <f t="shared" si="72"/>
        <v>92880</v>
      </c>
      <c r="W376" s="120">
        <f t="shared" si="73"/>
        <v>0</v>
      </c>
    </row>
    <row r="377" spans="1:23" x14ac:dyDescent="0.25">
      <c r="A377" s="49" t="s">
        <v>369</v>
      </c>
      <c r="B377" s="50" t="s">
        <v>475</v>
      </c>
      <c r="C377" s="37" t="s">
        <v>482</v>
      </c>
      <c r="D377" s="37">
        <v>9</v>
      </c>
      <c r="E377" s="50" t="s">
        <v>509</v>
      </c>
      <c r="F377" s="38">
        <v>960408.75</v>
      </c>
      <c r="G377" s="38">
        <v>2017</v>
      </c>
      <c r="H377" s="38">
        <f>SUMIF(Sep!A:A,'Sheet 1'!A377,Sep!N:N)</f>
        <v>2017</v>
      </c>
      <c r="I377" s="120">
        <f t="shared" si="63"/>
        <v>8068</v>
      </c>
      <c r="J377" s="120">
        <f t="shared" si="64"/>
        <v>0</v>
      </c>
      <c r="K377" s="38">
        <f>SUMIF(Sep!A:A,'Sheet 1'!A377,Sep!I:I)</f>
        <v>4</v>
      </c>
      <c r="L377" s="120">
        <f t="shared" si="65"/>
        <v>0</v>
      </c>
      <c r="M377" s="122">
        <f>+SUMIF(Sep!A:A,'Sheet 1'!A377,Sep!E:E)</f>
        <v>0</v>
      </c>
      <c r="N377" s="127">
        <f t="shared" si="66"/>
        <v>0</v>
      </c>
      <c r="O377" s="120">
        <f t="shared" si="67"/>
        <v>8068</v>
      </c>
      <c r="P377" s="120">
        <f t="shared" si="62"/>
        <v>14406.13125</v>
      </c>
      <c r="Q377" s="120">
        <f t="shared" si="68"/>
        <v>8068</v>
      </c>
      <c r="R377" s="53">
        <v>1</v>
      </c>
      <c r="S377" s="120">
        <f t="shared" si="69"/>
        <v>8068</v>
      </c>
      <c r="T377" s="120">
        <f t="shared" si="70"/>
        <v>0</v>
      </c>
      <c r="U377" s="120">
        <f t="shared" si="71"/>
        <v>96816</v>
      </c>
      <c r="V377" s="120">
        <f t="shared" si="72"/>
        <v>96816</v>
      </c>
      <c r="W377" s="120">
        <f t="shared" si="73"/>
        <v>0</v>
      </c>
    </row>
    <row r="378" spans="1:23" x14ac:dyDescent="0.25">
      <c r="A378" s="49" t="s">
        <v>370</v>
      </c>
      <c r="B378" s="50" t="s">
        <v>475</v>
      </c>
      <c r="C378" s="37" t="s">
        <v>482</v>
      </c>
      <c r="D378" s="37">
        <v>9</v>
      </c>
      <c r="E378" s="50" t="s">
        <v>509</v>
      </c>
      <c r="F378" s="38">
        <v>1321068.6666666667</v>
      </c>
      <c r="G378" s="38">
        <v>3126</v>
      </c>
      <c r="H378" s="38">
        <f>SUMIF(Sep!A:A,'Sheet 1'!A378,Sep!N:N)</f>
        <v>3123</v>
      </c>
      <c r="I378" s="120">
        <f t="shared" si="63"/>
        <v>12492</v>
      </c>
      <c r="J378" s="120">
        <f t="shared" si="64"/>
        <v>0</v>
      </c>
      <c r="K378" s="38">
        <f>SUMIF(Sep!A:A,'Sheet 1'!A378,Sep!I:I)</f>
        <v>3</v>
      </c>
      <c r="L378" s="120">
        <f t="shared" si="65"/>
        <v>0</v>
      </c>
      <c r="M378" s="122">
        <f>+SUMIF(Sep!A:A,'Sheet 1'!A378,Sep!E:E)</f>
        <v>0</v>
      </c>
      <c r="N378" s="127">
        <f t="shared" si="66"/>
        <v>0</v>
      </c>
      <c r="O378" s="120">
        <f t="shared" si="67"/>
        <v>12492</v>
      </c>
      <c r="P378" s="120">
        <f t="shared" si="62"/>
        <v>19816.03</v>
      </c>
      <c r="Q378" s="120">
        <f t="shared" si="68"/>
        <v>12492</v>
      </c>
      <c r="R378" s="53">
        <v>1</v>
      </c>
      <c r="S378" s="120">
        <f t="shared" si="69"/>
        <v>12492</v>
      </c>
      <c r="T378" s="120">
        <f t="shared" si="70"/>
        <v>0</v>
      </c>
      <c r="U378" s="120">
        <f t="shared" si="71"/>
        <v>149904</v>
      </c>
      <c r="V378" s="120">
        <f t="shared" si="72"/>
        <v>149904</v>
      </c>
      <c r="W378" s="120">
        <f t="shared" si="73"/>
        <v>0</v>
      </c>
    </row>
    <row r="379" spans="1:23" x14ac:dyDescent="0.25">
      <c r="A379" s="49" t="s">
        <v>371</v>
      </c>
      <c r="B379" s="50" t="s">
        <v>475</v>
      </c>
      <c r="C379" s="37" t="s">
        <v>482</v>
      </c>
      <c r="D379" s="37">
        <v>9</v>
      </c>
      <c r="E379" s="50" t="s">
        <v>509</v>
      </c>
      <c r="F379" s="38">
        <v>2072371.5</v>
      </c>
      <c r="G379" s="38">
        <v>4886</v>
      </c>
      <c r="H379" s="38">
        <f>SUMIF(Sep!A:A,'Sheet 1'!A379,Sep!N:N)</f>
        <v>4892</v>
      </c>
      <c r="I379" s="120">
        <f t="shared" si="63"/>
        <v>15000</v>
      </c>
      <c r="J379" s="120">
        <f t="shared" si="64"/>
        <v>0</v>
      </c>
      <c r="K379" s="38">
        <f>SUMIF(Sep!A:A,'Sheet 1'!A379,Sep!I:I)</f>
        <v>3</v>
      </c>
      <c r="L379" s="120">
        <f t="shared" si="65"/>
        <v>0</v>
      </c>
      <c r="M379" s="122">
        <f>+SUMIF(Sep!A:A,'Sheet 1'!A379,Sep!E:E)</f>
        <v>0</v>
      </c>
      <c r="N379" s="127">
        <f t="shared" si="66"/>
        <v>0</v>
      </c>
      <c r="O379" s="120">
        <f t="shared" si="67"/>
        <v>15000</v>
      </c>
      <c r="P379" s="120">
        <f t="shared" si="62"/>
        <v>31085.572499999998</v>
      </c>
      <c r="Q379" s="120">
        <f t="shared" si="68"/>
        <v>15000</v>
      </c>
      <c r="R379" s="53">
        <v>1</v>
      </c>
      <c r="S379" s="120">
        <f t="shared" si="69"/>
        <v>15000</v>
      </c>
      <c r="T379" s="120">
        <f t="shared" si="70"/>
        <v>0</v>
      </c>
      <c r="U379" s="120">
        <f t="shared" si="71"/>
        <v>180000</v>
      </c>
      <c r="V379" s="120">
        <f t="shared" si="72"/>
        <v>180000</v>
      </c>
      <c r="W379" s="120">
        <f t="shared" si="73"/>
        <v>0</v>
      </c>
    </row>
    <row r="380" spans="1:23" x14ac:dyDescent="0.25">
      <c r="A380" s="49" t="s">
        <v>372</v>
      </c>
      <c r="B380" s="50" t="s">
        <v>476</v>
      </c>
      <c r="C380" s="37" t="s">
        <v>482</v>
      </c>
      <c r="D380" s="37">
        <v>9</v>
      </c>
      <c r="E380" s="50" t="s">
        <v>509</v>
      </c>
      <c r="F380" s="38">
        <v>2530396.25</v>
      </c>
      <c r="G380" s="38">
        <v>4602</v>
      </c>
      <c r="H380" s="38">
        <f>SUMIF(Sep!A:A,'Sheet 1'!A380,Sep!N:N)</f>
        <v>4631</v>
      </c>
      <c r="I380" s="120">
        <f t="shared" si="63"/>
        <v>15000</v>
      </c>
      <c r="J380" s="120">
        <f t="shared" si="64"/>
        <v>0</v>
      </c>
      <c r="K380" s="38">
        <f>SUMIF(Sep!A:A,'Sheet 1'!A380,Sep!I:I)</f>
        <v>3</v>
      </c>
      <c r="L380" s="120">
        <f t="shared" si="65"/>
        <v>0</v>
      </c>
      <c r="M380" s="122">
        <f>+SUMIF(Sep!A:A,'Sheet 1'!A380,Sep!E:E)</f>
        <v>0</v>
      </c>
      <c r="N380" s="127">
        <f t="shared" si="66"/>
        <v>0</v>
      </c>
      <c r="O380" s="120">
        <f t="shared" si="67"/>
        <v>15000</v>
      </c>
      <c r="P380" s="120">
        <f t="shared" si="62"/>
        <v>37955.943749999999</v>
      </c>
      <c r="Q380" s="120">
        <f t="shared" si="68"/>
        <v>15000</v>
      </c>
      <c r="R380" s="53">
        <v>1</v>
      </c>
      <c r="S380" s="120">
        <f t="shared" si="69"/>
        <v>15000</v>
      </c>
      <c r="T380" s="120">
        <f t="shared" si="70"/>
        <v>0</v>
      </c>
      <c r="U380" s="120">
        <f t="shared" si="71"/>
        <v>180000</v>
      </c>
      <c r="V380" s="120">
        <f t="shared" si="72"/>
        <v>180000</v>
      </c>
      <c r="W380" s="120">
        <f t="shared" si="73"/>
        <v>0</v>
      </c>
    </row>
    <row r="381" spans="1:23" x14ac:dyDescent="0.25">
      <c r="A381" s="49" t="s">
        <v>373</v>
      </c>
      <c r="B381" s="50" t="s">
        <v>476</v>
      </c>
      <c r="C381" s="37" t="s">
        <v>482</v>
      </c>
      <c r="D381" s="37">
        <v>9</v>
      </c>
      <c r="E381" s="50" t="s">
        <v>509</v>
      </c>
      <c r="F381" s="38">
        <v>4340684.5</v>
      </c>
      <c r="G381" s="38">
        <v>7549</v>
      </c>
      <c r="H381" s="38">
        <f>SUMIF(Sep!A:A,'Sheet 1'!A381,Sep!N:N)</f>
        <v>7553</v>
      </c>
      <c r="I381" s="120">
        <f t="shared" si="63"/>
        <v>15000</v>
      </c>
      <c r="J381" s="120">
        <f t="shared" si="64"/>
        <v>0</v>
      </c>
      <c r="K381" s="38">
        <f>SUMIF(Sep!A:A,'Sheet 1'!A381,Sep!I:I)</f>
        <v>3</v>
      </c>
      <c r="L381" s="120">
        <f t="shared" si="65"/>
        <v>0</v>
      </c>
      <c r="M381" s="122">
        <f>+SUMIF(Sep!A:A,'Sheet 1'!A381,Sep!E:E)</f>
        <v>0</v>
      </c>
      <c r="N381" s="127">
        <f t="shared" si="66"/>
        <v>0</v>
      </c>
      <c r="O381" s="120">
        <f t="shared" si="67"/>
        <v>15000</v>
      </c>
      <c r="P381" s="120">
        <f t="shared" si="62"/>
        <v>65110.267499999994</v>
      </c>
      <c r="Q381" s="120">
        <f t="shared" si="68"/>
        <v>15000</v>
      </c>
      <c r="R381" s="53">
        <v>1</v>
      </c>
      <c r="S381" s="120">
        <f t="shared" si="69"/>
        <v>15000</v>
      </c>
      <c r="T381" s="120">
        <f t="shared" si="70"/>
        <v>0</v>
      </c>
      <c r="U381" s="120">
        <f t="shared" si="71"/>
        <v>180000</v>
      </c>
      <c r="V381" s="120">
        <f t="shared" si="72"/>
        <v>180000</v>
      </c>
      <c r="W381" s="120">
        <f t="shared" si="73"/>
        <v>0</v>
      </c>
    </row>
    <row r="382" spans="1:23" x14ac:dyDescent="0.25">
      <c r="A382" s="49" t="s">
        <v>376</v>
      </c>
      <c r="B382" s="50" t="s">
        <v>476</v>
      </c>
      <c r="C382" s="37" t="s">
        <v>482</v>
      </c>
      <c r="D382" s="37">
        <v>9</v>
      </c>
      <c r="E382" s="50" t="s">
        <v>509</v>
      </c>
      <c r="F382" s="38">
        <v>2190095.6666666665</v>
      </c>
      <c r="G382" s="38">
        <v>3509</v>
      </c>
      <c r="H382" s="38">
        <f>SUMIF(Sep!A:A,'Sheet 1'!A382,Sep!N:N)</f>
        <v>3524</v>
      </c>
      <c r="I382" s="120">
        <f t="shared" si="63"/>
        <v>14096</v>
      </c>
      <c r="J382" s="120">
        <f t="shared" si="64"/>
        <v>0</v>
      </c>
      <c r="K382" s="38">
        <f>SUMIF(Sep!A:A,'Sheet 1'!A382,Sep!I:I)</f>
        <v>3</v>
      </c>
      <c r="L382" s="120">
        <f t="shared" si="65"/>
        <v>0</v>
      </c>
      <c r="M382" s="122">
        <f>+SUMIF(Sep!A:A,'Sheet 1'!A382,Sep!E:E)</f>
        <v>0</v>
      </c>
      <c r="N382" s="127">
        <f t="shared" si="66"/>
        <v>0</v>
      </c>
      <c r="O382" s="120">
        <f t="shared" si="67"/>
        <v>14096</v>
      </c>
      <c r="P382" s="120">
        <f t="shared" si="62"/>
        <v>32851.434999999998</v>
      </c>
      <c r="Q382" s="120">
        <f t="shared" si="68"/>
        <v>14096</v>
      </c>
      <c r="R382" s="53">
        <v>1</v>
      </c>
      <c r="S382" s="120">
        <f t="shared" si="69"/>
        <v>14096</v>
      </c>
      <c r="T382" s="120">
        <f t="shared" si="70"/>
        <v>0</v>
      </c>
      <c r="U382" s="120">
        <f t="shared" si="71"/>
        <v>169152</v>
      </c>
      <c r="V382" s="120">
        <f t="shared" si="72"/>
        <v>169152</v>
      </c>
      <c r="W382" s="120">
        <f t="shared" si="73"/>
        <v>0</v>
      </c>
    </row>
    <row r="383" spans="1:23" x14ac:dyDescent="0.25">
      <c r="A383" s="49" t="s">
        <v>378</v>
      </c>
      <c r="B383" s="50" t="s">
        <v>476</v>
      </c>
      <c r="C383" s="37" t="s">
        <v>482</v>
      </c>
      <c r="D383" s="37">
        <v>9</v>
      </c>
      <c r="E383" s="50" t="s">
        <v>509</v>
      </c>
      <c r="F383" s="38">
        <v>688421.41666666663</v>
      </c>
      <c r="G383" s="38">
        <v>939</v>
      </c>
      <c r="H383" s="38">
        <f>SUMIF(Sep!A:A,'Sheet 1'!A383,Sep!N:N)</f>
        <v>942</v>
      </c>
      <c r="I383" s="120">
        <f t="shared" si="63"/>
        <v>3768</v>
      </c>
      <c r="J383" s="120">
        <f t="shared" si="64"/>
        <v>0</v>
      </c>
      <c r="K383" s="38">
        <f>SUMIF(Sep!A:A,'Sheet 1'!A383,Sep!I:I)</f>
        <v>7</v>
      </c>
      <c r="L383" s="120">
        <f t="shared" si="65"/>
        <v>0</v>
      </c>
      <c r="M383" s="122">
        <f>+SUMIF(Sep!A:A,'Sheet 1'!A383,Sep!E:E)</f>
        <v>0</v>
      </c>
      <c r="N383" s="127">
        <f t="shared" si="66"/>
        <v>0</v>
      </c>
      <c r="O383" s="120">
        <f t="shared" si="67"/>
        <v>3768</v>
      </c>
      <c r="P383" s="120">
        <f t="shared" si="62"/>
        <v>10326.321249999999</v>
      </c>
      <c r="Q383" s="120">
        <f t="shared" si="68"/>
        <v>3768</v>
      </c>
      <c r="R383" s="53">
        <v>1</v>
      </c>
      <c r="S383" s="120">
        <f t="shared" si="69"/>
        <v>3768</v>
      </c>
      <c r="T383" s="120">
        <f t="shared" si="70"/>
        <v>0</v>
      </c>
      <c r="U383" s="120">
        <f t="shared" si="71"/>
        <v>45216</v>
      </c>
      <c r="V383" s="120">
        <f t="shared" si="72"/>
        <v>45216</v>
      </c>
      <c r="W383" s="120">
        <f t="shared" si="73"/>
        <v>0</v>
      </c>
    </row>
    <row r="384" spans="1:23" x14ac:dyDescent="0.25">
      <c r="A384" s="49" t="s">
        <v>394</v>
      </c>
      <c r="B384" s="50" t="s">
        <v>476</v>
      </c>
      <c r="C384" s="37" t="s">
        <v>482</v>
      </c>
      <c r="D384" s="37">
        <v>9</v>
      </c>
      <c r="E384" s="50" t="s">
        <v>509</v>
      </c>
      <c r="F384" s="38">
        <v>3580074.4166666665</v>
      </c>
      <c r="G384" s="38">
        <v>6413</v>
      </c>
      <c r="H384" s="38">
        <f>SUMIF(Sep!A:A,'Sheet 1'!A384,Sep!N:N)</f>
        <v>6411</v>
      </c>
      <c r="I384" s="120">
        <f t="shared" si="63"/>
        <v>15000</v>
      </c>
      <c r="J384" s="120">
        <f t="shared" si="64"/>
        <v>0</v>
      </c>
      <c r="K384" s="38">
        <f>SUMIF(Sep!A:A,'Sheet 1'!A384,Sep!I:I)</f>
        <v>3</v>
      </c>
      <c r="L384" s="120">
        <f t="shared" si="65"/>
        <v>0</v>
      </c>
      <c r="M384" s="122">
        <f>+SUMIF(Sep!A:A,'Sheet 1'!A384,Sep!E:E)</f>
        <v>0</v>
      </c>
      <c r="N384" s="127">
        <f t="shared" si="66"/>
        <v>0</v>
      </c>
      <c r="O384" s="120">
        <f t="shared" si="67"/>
        <v>15000</v>
      </c>
      <c r="P384" s="120">
        <f t="shared" si="62"/>
        <v>53701.116249999999</v>
      </c>
      <c r="Q384" s="120">
        <f t="shared" si="68"/>
        <v>15000</v>
      </c>
      <c r="R384" s="53">
        <v>1</v>
      </c>
      <c r="S384" s="120">
        <f t="shared" si="69"/>
        <v>15000</v>
      </c>
      <c r="T384" s="120">
        <f t="shared" si="70"/>
        <v>0</v>
      </c>
      <c r="U384" s="120">
        <f t="shared" si="71"/>
        <v>180000</v>
      </c>
      <c r="V384" s="120">
        <f t="shared" si="72"/>
        <v>180000</v>
      </c>
      <c r="W384" s="120">
        <f t="shared" si="73"/>
        <v>0</v>
      </c>
    </row>
    <row r="385" spans="1:23" x14ac:dyDescent="0.25">
      <c r="A385" s="49" t="s">
        <v>395</v>
      </c>
      <c r="B385" s="50" t="s">
        <v>476</v>
      </c>
      <c r="C385" s="37" t="s">
        <v>482</v>
      </c>
      <c r="D385" s="37">
        <v>9</v>
      </c>
      <c r="E385" s="50" t="s">
        <v>509</v>
      </c>
      <c r="F385" s="38">
        <v>1989025</v>
      </c>
      <c r="G385" s="38">
        <v>3881</v>
      </c>
      <c r="H385" s="38">
        <f>SUMIF(Sep!A:A,'Sheet 1'!A385,Sep!N:N)</f>
        <v>3883</v>
      </c>
      <c r="I385" s="120">
        <f t="shared" si="63"/>
        <v>15000</v>
      </c>
      <c r="J385" s="120">
        <f t="shared" si="64"/>
        <v>0</v>
      </c>
      <c r="K385" s="38">
        <f>SUMIF(Sep!A:A,'Sheet 1'!A385,Sep!I:I)</f>
        <v>4</v>
      </c>
      <c r="L385" s="120">
        <f t="shared" si="65"/>
        <v>0</v>
      </c>
      <c r="M385" s="122">
        <f>+SUMIF(Sep!A:A,'Sheet 1'!A385,Sep!E:E)</f>
        <v>0</v>
      </c>
      <c r="N385" s="127">
        <f t="shared" si="66"/>
        <v>0</v>
      </c>
      <c r="O385" s="120">
        <f t="shared" si="67"/>
        <v>15000</v>
      </c>
      <c r="P385" s="120">
        <f t="shared" si="62"/>
        <v>29835.375</v>
      </c>
      <c r="Q385" s="120">
        <f t="shared" si="68"/>
        <v>15000</v>
      </c>
      <c r="R385" s="53">
        <v>1</v>
      </c>
      <c r="S385" s="120">
        <f t="shared" si="69"/>
        <v>15000</v>
      </c>
      <c r="T385" s="120">
        <f t="shared" si="70"/>
        <v>0</v>
      </c>
      <c r="U385" s="120">
        <f t="shared" si="71"/>
        <v>180000</v>
      </c>
      <c r="V385" s="120">
        <f t="shared" si="72"/>
        <v>180000</v>
      </c>
      <c r="W385" s="120">
        <f t="shared" si="73"/>
        <v>0</v>
      </c>
    </row>
    <row r="386" spans="1:23" x14ac:dyDescent="0.25">
      <c r="A386" s="49" t="s">
        <v>399</v>
      </c>
      <c r="B386" s="50" t="s">
        <v>476</v>
      </c>
      <c r="C386" s="37" t="s">
        <v>482</v>
      </c>
      <c r="D386" s="37">
        <v>9</v>
      </c>
      <c r="E386" s="50" t="s">
        <v>509</v>
      </c>
      <c r="F386" s="38">
        <v>1594219.3333333333</v>
      </c>
      <c r="G386" s="38">
        <v>3144</v>
      </c>
      <c r="H386" s="38">
        <f>SUMIF(Sep!A:A,'Sheet 1'!A386,Sep!N:N)</f>
        <v>3145</v>
      </c>
      <c r="I386" s="120">
        <f t="shared" si="63"/>
        <v>12580</v>
      </c>
      <c r="J386" s="120">
        <f t="shared" si="64"/>
        <v>0</v>
      </c>
      <c r="K386" s="38">
        <f>SUMIF(Sep!A:A,'Sheet 1'!A386,Sep!I:I)</f>
        <v>3</v>
      </c>
      <c r="L386" s="120">
        <f t="shared" si="65"/>
        <v>0</v>
      </c>
      <c r="M386" s="122">
        <f>+SUMIF(Sep!A:A,'Sheet 1'!A386,Sep!E:E)</f>
        <v>0</v>
      </c>
      <c r="N386" s="127">
        <f t="shared" si="66"/>
        <v>0</v>
      </c>
      <c r="O386" s="120">
        <f t="shared" si="67"/>
        <v>12580</v>
      </c>
      <c r="P386" s="120">
        <f t="shared" si="62"/>
        <v>23913.289999999997</v>
      </c>
      <c r="Q386" s="120">
        <f t="shared" si="68"/>
        <v>12580</v>
      </c>
      <c r="R386" s="53">
        <v>1</v>
      </c>
      <c r="S386" s="120">
        <f t="shared" si="69"/>
        <v>12580</v>
      </c>
      <c r="T386" s="120">
        <f t="shared" si="70"/>
        <v>0</v>
      </c>
      <c r="U386" s="120">
        <f t="shared" si="71"/>
        <v>150960</v>
      </c>
      <c r="V386" s="120">
        <f t="shared" si="72"/>
        <v>150960</v>
      </c>
      <c r="W386" s="120">
        <f t="shared" si="73"/>
        <v>0</v>
      </c>
    </row>
    <row r="387" spans="1:23" x14ac:dyDescent="0.25">
      <c r="A387" s="49" t="s">
        <v>400</v>
      </c>
      <c r="B387" s="50" t="s">
        <v>476</v>
      </c>
      <c r="C387" s="37" t="s">
        <v>482</v>
      </c>
      <c r="D387" s="37">
        <v>9</v>
      </c>
      <c r="E387" s="50" t="s">
        <v>509</v>
      </c>
      <c r="F387" s="38">
        <v>2059272.75</v>
      </c>
      <c r="G387" s="38">
        <v>4041</v>
      </c>
      <c r="H387" s="38">
        <f>SUMIF(Sep!A:A,'Sheet 1'!A387,Sep!N:N)</f>
        <v>4042</v>
      </c>
      <c r="I387" s="120">
        <f t="shared" si="63"/>
        <v>15000</v>
      </c>
      <c r="J387" s="120">
        <f t="shared" si="64"/>
        <v>0</v>
      </c>
      <c r="K387" s="38">
        <f>SUMIF(Sep!A:A,'Sheet 1'!A387,Sep!I:I)</f>
        <v>3</v>
      </c>
      <c r="L387" s="120">
        <f t="shared" si="65"/>
        <v>0</v>
      </c>
      <c r="M387" s="122">
        <f>+SUMIF(Sep!A:A,'Sheet 1'!A387,Sep!E:E)</f>
        <v>0</v>
      </c>
      <c r="N387" s="127">
        <f t="shared" si="66"/>
        <v>0</v>
      </c>
      <c r="O387" s="120">
        <f t="shared" si="67"/>
        <v>15000</v>
      </c>
      <c r="P387" s="120">
        <f t="shared" si="62"/>
        <v>30889.091249999998</v>
      </c>
      <c r="Q387" s="120">
        <f t="shared" si="68"/>
        <v>15000</v>
      </c>
      <c r="R387" s="53">
        <v>1</v>
      </c>
      <c r="S387" s="120">
        <f t="shared" si="69"/>
        <v>15000</v>
      </c>
      <c r="T387" s="120">
        <f t="shared" si="70"/>
        <v>0</v>
      </c>
      <c r="U387" s="120">
        <f t="shared" si="71"/>
        <v>180000</v>
      </c>
      <c r="V387" s="120">
        <f t="shared" si="72"/>
        <v>180000</v>
      </c>
      <c r="W387" s="120">
        <f t="shared" si="73"/>
        <v>0</v>
      </c>
    </row>
    <row r="388" spans="1:23" x14ac:dyDescent="0.25">
      <c r="A388" s="49" t="s">
        <v>403</v>
      </c>
      <c r="B388" s="50" t="s">
        <v>476</v>
      </c>
      <c r="C388" s="37" t="s">
        <v>482</v>
      </c>
      <c r="D388" s="37">
        <v>9</v>
      </c>
      <c r="E388" s="50" t="s">
        <v>509</v>
      </c>
      <c r="F388" s="38">
        <v>2282924.8333333335</v>
      </c>
      <c r="G388" s="38">
        <v>4540</v>
      </c>
      <c r="H388" s="38">
        <f>SUMIF(Sep!A:A,'Sheet 1'!A388,Sep!N:N)</f>
        <v>4539</v>
      </c>
      <c r="I388" s="120">
        <f t="shared" si="63"/>
        <v>15000</v>
      </c>
      <c r="J388" s="120">
        <f t="shared" si="64"/>
        <v>0</v>
      </c>
      <c r="K388" s="38">
        <f>SUMIF(Sep!A:A,'Sheet 1'!A388,Sep!I:I)</f>
        <v>3</v>
      </c>
      <c r="L388" s="120">
        <f t="shared" si="65"/>
        <v>0</v>
      </c>
      <c r="M388" s="122">
        <f>+SUMIF(Sep!A:A,'Sheet 1'!A388,Sep!E:E)</f>
        <v>0</v>
      </c>
      <c r="N388" s="127">
        <f t="shared" si="66"/>
        <v>0</v>
      </c>
      <c r="O388" s="120">
        <f t="shared" si="67"/>
        <v>15000</v>
      </c>
      <c r="P388" s="120">
        <f t="shared" ref="P388:P451" si="74">+F388*1.5%</f>
        <v>34243.872499999998</v>
      </c>
      <c r="Q388" s="120">
        <f t="shared" si="68"/>
        <v>15000</v>
      </c>
      <c r="R388" s="53">
        <v>1</v>
      </c>
      <c r="S388" s="120">
        <f t="shared" si="69"/>
        <v>15000</v>
      </c>
      <c r="T388" s="120">
        <f t="shared" si="70"/>
        <v>0</v>
      </c>
      <c r="U388" s="120">
        <f t="shared" si="71"/>
        <v>180000</v>
      </c>
      <c r="V388" s="120">
        <f t="shared" si="72"/>
        <v>180000</v>
      </c>
      <c r="W388" s="120">
        <f t="shared" si="73"/>
        <v>0</v>
      </c>
    </row>
    <row r="389" spans="1:23" x14ac:dyDescent="0.25">
      <c r="A389" s="49" t="s">
        <v>404</v>
      </c>
      <c r="B389" s="50" t="s">
        <v>476</v>
      </c>
      <c r="C389" s="37" t="s">
        <v>482</v>
      </c>
      <c r="D389" s="37">
        <v>9</v>
      </c>
      <c r="E389" s="50" t="s">
        <v>509</v>
      </c>
      <c r="F389" s="38">
        <v>2409043.5</v>
      </c>
      <c r="G389" s="38">
        <v>3785</v>
      </c>
      <c r="H389" s="38">
        <f>SUMIF(Sep!A:A,'Sheet 1'!A389,Sep!N:N)</f>
        <v>3786</v>
      </c>
      <c r="I389" s="120">
        <f t="shared" ref="I389:I452" si="75">IF(H389&gt;0,(IF(H389&lt;=10000,MIN(15000,H389*4),MIN(H389*4,75000))),0)</f>
        <v>15000</v>
      </c>
      <c r="J389" s="120">
        <f t="shared" ref="J389:J452" si="76">IF(C389="Հիվանդանոց",80000,IF(C389="Բժշկական կենտրոն",IF(M389&gt;2000,150000,130000),IF(C389="Շտապ բուժօգնություն",50000,IF(C389="ատամնաբուժարան",IF(M389&lt;=200,7000,IF(AND(M389&gt;200,M389&lt;=500),15000,2000)),IF(C389="առողջարան",50000)))))*1.2</f>
        <v>0</v>
      </c>
      <c r="K389" s="38">
        <f>SUMIF(Sep!A:A,'Sheet 1'!A389,Sep!I:I)</f>
        <v>3</v>
      </c>
      <c r="L389" s="120">
        <f t="shared" ref="L389:L452" si="77">IF(AND(C389&lt;&gt;"Ամբուլատորիա",C389&lt;&gt;"Պոլիկլինիկա"),500*K389*1.2,0)</f>
        <v>0</v>
      </c>
      <c r="M389" s="122">
        <f>+SUMIF(Sep!A:A,'Sheet 1'!A389,Sep!E:E)</f>
        <v>0</v>
      </c>
      <c r="N389" s="127">
        <f t="shared" ref="N389:N452" si="78">M389*1000*1.2</f>
        <v>0</v>
      </c>
      <c r="O389" s="120">
        <f t="shared" ref="O389:O452" si="79">I389+J389+L389+N389</f>
        <v>15000</v>
      </c>
      <c r="P389" s="120">
        <f t="shared" si="74"/>
        <v>36135.652499999997</v>
      </c>
      <c r="Q389" s="120">
        <f t="shared" ref="Q389:Q452" si="80">MIN(O389,P389)</f>
        <v>15000</v>
      </c>
      <c r="R389" s="53">
        <v>1</v>
      </c>
      <c r="S389" s="120">
        <f t="shared" ref="S389:S452" si="81">Q389*R389</f>
        <v>15000</v>
      </c>
      <c r="T389" s="120">
        <f t="shared" ref="T389:T452" si="82">Q389-S389</f>
        <v>0</v>
      </c>
      <c r="U389" s="120">
        <f t="shared" ref="U389:U452" si="83">+Q389*12</f>
        <v>180000</v>
      </c>
      <c r="V389" s="120">
        <f t="shared" ref="V389:V452" si="84">S389*12</f>
        <v>180000</v>
      </c>
      <c r="W389" s="120">
        <f t="shared" ref="W389:W452" si="85">T389*12</f>
        <v>0</v>
      </c>
    </row>
    <row r="390" spans="1:23" x14ac:dyDescent="0.25">
      <c r="A390" s="49" t="s">
        <v>406</v>
      </c>
      <c r="B390" s="50" t="s">
        <v>476</v>
      </c>
      <c r="C390" s="37" t="s">
        <v>482</v>
      </c>
      <c r="D390" s="37">
        <v>9</v>
      </c>
      <c r="E390" s="50" t="s">
        <v>509</v>
      </c>
      <c r="F390" s="38">
        <v>1447667.5</v>
      </c>
      <c r="G390" s="38">
        <v>3329</v>
      </c>
      <c r="H390" s="38">
        <f>SUMIF(Sep!A:A,'Sheet 1'!A390,Sep!N:N)</f>
        <v>3333</v>
      </c>
      <c r="I390" s="120">
        <f t="shared" si="75"/>
        <v>13332</v>
      </c>
      <c r="J390" s="120">
        <f t="shared" si="76"/>
        <v>0</v>
      </c>
      <c r="K390" s="38">
        <f>SUMIF(Sep!A:A,'Sheet 1'!A390,Sep!I:I)</f>
        <v>2</v>
      </c>
      <c r="L390" s="120">
        <f t="shared" si="77"/>
        <v>0</v>
      </c>
      <c r="M390" s="122">
        <f>+SUMIF(Sep!A:A,'Sheet 1'!A390,Sep!E:E)</f>
        <v>0</v>
      </c>
      <c r="N390" s="127">
        <f t="shared" si="78"/>
        <v>0</v>
      </c>
      <c r="O390" s="120">
        <f t="shared" si="79"/>
        <v>13332</v>
      </c>
      <c r="P390" s="120">
        <f t="shared" si="74"/>
        <v>21715.012500000001</v>
      </c>
      <c r="Q390" s="120">
        <f t="shared" si="80"/>
        <v>13332</v>
      </c>
      <c r="R390" s="53">
        <v>1</v>
      </c>
      <c r="S390" s="120">
        <f t="shared" si="81"/>
        <v>13332</v>
      </c>
      <c r="T390" s="120">
        <f t="shared" si="82"/>
        <v>0</v>
      </c>
      <c r="U390" s="120">
        <f t="shared" si="83"/>
        <v>159984</v>
      </c>
      <c r="V390" s="120">
        <f t="shared" si="84"/>
        <v>159984</v>
      </c>
      <c r="W390" s="120">
        <f t="shared" si="85"/>
        <v>0</v>
      </c>
    </row>
    <row r="391" spans="1:23" x14ac:dyDescent="0.25">
      <c r="A391" s="49" t="s">
        <v>409</v>
      </c>
      <c r="B391" s="50" t="s">
        <v>476</v>
      </c>
      <c r="C391" s="37" t="s">
        <v>482</v>
      </c>
      <c r="D391" s="37">
        <v>9</v>
      </c>
      <c r="E391" s="50" t="s">
        <v>509</v>
      </c>
      <c r="F391" s="38">
        <v>4857311.166666667</v>
      </c>
      <c r="G391" s="38">
        <v>10106</v>
      </c>
      <c r="H391" s="38">
        <f>SUMIF(Sep!A:A,'Sheet 1'!A391,Sep!N:N)</f>
        <v>10108</v>
      </c>
      <c r="I391" s="120">
        <f t="shared" si="75"/>
        <v>40432</v>
      </c>
      <c r="J391" s="120">
        <f t="shared" si="76"/>
        <v>0</v>
      </c>
      <c r="K391" s="38">
        <f>SUMIF(Sep!A:A,'Sheet 1'!A391,Sep!I:I)</f>
        <v>6</v>
      </c>
      <c r="L391" s="120">
        <f t="shared" si="77"/>
        <v>0</v>
      </c>
      <c r="M391" s="122">
        <f>+SUMIF(Sep!A:A,'Sheet 1'!A391,Sep!E:E)</f>
        <v>0</v>
      </c>
      <c r="N391" s="127">
        <f t="shared" si="78"/>
        <v>0</v>
      </c>
      <c r="O391" s="120">
        <f t="shared" si="79"/>
        <v>40432</v>
      </c>
      <c r="P391" s="120">
        <f t="shared" si="74"/>
        <v>72859.667499999996</v>
      </c>
      <c r="Q391" s="120">
        <f t="shared" si="80"/>
        <v>40432</v>
      </c>
      <c r="R391" s="53">
        <v>1</v>
      </c>
      <c r="S391" s="120">
        <f t="shared" si="81"/>
        <v>40432</v>
      </c>
      <c r="T391" s="120">
        <f t="shared" si="82"/>
        <v>0</v>
      </c>
      <c r="U391" s="120">
        <f t="shared" si="83"/>
        <v>485184</v>
      </c>
      <c r="V391" s="120">
        <f t="shared" si="84"/>
        <v>485184</v>
      </c>
      <c r="W391" s="120">
        <f t="shared" si="85"/>
        <v>0</v>
      </c>
    </row>
    <row r="392" spans="1:23" x14ac:dyDescent="0.25">
      <c r="A392" s="49" t="s">
        <v>410</v>
      </c>
      <c r="B392" s="50" t="s">
        <v>477</v>
      </c>
      <c r="C392" s="37" t="s">
        <v>482</v>
      </c>
      <c r="D392" s="37">
        <v>9</v>
      </c>
      <c r="E392" s="50" t="s">
        <v>509</v>
      </c>
      <c r="F392" s="38">
        <v>1621142.5833333333</v>
      </c>
      <c r="G392" s="38">
        <v>2771</v>
      </c>
      <c r="H392" s="38">
        <f>SUMIF(Sep!A:A,'Sheet 1'!A392,Sep!N:N)</f>
        <v>2764</v>
      </c>
      <c r="I392" s="120">
        <f t="shared" si="75"/>
        <v>11056</v>
      </c>
      <c r="J392" s="120">
        <f t="shared" si="76"/>
        <v>0</v>
      </c>
      <c r="K392" s="38">
        <f>SUMIF(Sep!A:A,'Sheet 1'!A392,Sep!I:I)</f>
        <v>3</v>
      </c>
      <c r="L392" s="120">
        <f t="shared" si="77"/>
        <v>0</v>
      </c>
      <c r="M392" s="122">
        <f>+SUMIF(Sep!A:A,'Sheet 1'!A392,Sep!E:E)</f>
        <v>0</v>
      </c>
      <c r="N392" s="127">
        <f t="shared" si="78"/>
        <v>0</v>
      </c>
      <c r="O392" s="120">
        <f t="shared" si="79"/>
        <v>11056</v>
      </c>
      <c r="P392" s="120">
        <f t="shared" si="74"/>
        <v>24317.138749999998</v>
      </c>
      <c r="Q392" s="120">
        <f t="shared" si="80"/>
        <v>11056</v>
      </c>
      <c r="R392" s="53">
        <v>1</v>
      </c>
      <c r="S392" s="120">
        <f t="shared" si="81"/>
        <v>11056</v>
      </c>
      <c r="T392" s="120">
        <f t="shared" si="82"/>
        <v>0</v>
      </c>
      <c r="U392" s="120">
        <f t="shared" si="83"/>
        <v>132672</v>
      </c>
      <c r="V392" s="120">
        <f t="shared" si="84"/>
        <v>132672</v>
      </c>
      <c r="W392" s="120">
        <f t="shared" si="85"/>
        <v>0</v>
      </c>
    </row>
    <row r="393" spans="1:23" x14ac:dyDescent="0.25">
      <c r="A393" s="49" t="s">
        <v>411</v>
      </c>
      <c r="B393" s="50" t="s">
        <v>477</v>
      </c>
      <c r="C393" s="37" t="s">
        <v>482</v>
      </c>
      <c r="D393" s="37">
        <v>9</v>
      </c>
      <c r="E393" s="50" t="s">
        <v>509</v>
      </c>
      <c r="F393" s="38">
        <v>2159427.1666666665</v>
      </c>
      <c r="G393" s="38">
        <v>2301</v>
      </c>
      <c r="H393" s="38">
        <f>SUMIF(Sep!A:A,'Sheet 1'!A393,Sep!N:N)</f>
        <v>2301</v>
      </c>
      <c r="I393" s="120">
        <f t="shared" si="75"/>
        <v>9204</v>
      </c>
      <c r="J393" s="120">
        <f t="shared" si="76"/>
        <v>0</v>
      </c>
      <c r="K393" s="38">
        <f>SUMIF(Sep!A:A,'Sheet 1'!A393,Sep!I:I)</f>
        <v>4</v>
      </c>
      <c r="L393" s="120">
        <f t="shared" si="77"/>
        <v>0</v>
      </c>
      <c r="M393" s="122">
        <f>+SUMIF(Sep!A:A,'Sheet 1'!A393,Sep!E:E)</f>
        <v>0</v>
      </c>
      <c r="N393" s="127">
        <f t="shared" si="78"/>
        <v>0</v>
      </c>
      <c r="O393" s="120">
        <f t="shared" si="79"/>
        <v>9204</v>
      </c>
      <c r="P393" s="120">
        <f t="shared" si="74"/>
        <v>32391.407499999998</v>
      </c>
      <c r="Q393" s="120">
        <f t="shared" si="80"/>
        <v>9204</v>
      </c>
      <c r="R393" s="53">
        <v>1</v>
      </c>
      <c r="S393" s="120">
        <f t="shared" si="81"/>
        <v>9204</v>
      </c>
      <c r="T393" s="120">
        <f t="shared" si="82"/>
        <v>0</v>
      </c>
      <c r="U393" s="120">
        <f t="shared" si="83"/>
        <v>110448</v>
      </c>
      <c r="V393" s="120">
        <f t="shared" si="84"/>
        <v>110448</v>
      </c>
      <c r="W393" s="120">
        <f t="shared" si="85"/>
        <v>0</v>
      </c>
    </row>
    <row r="394" spans="1:23" x14ac:dyDescent="0.25">
      <c r="A394" s="49" t="s">
        <v>413</v>
      </c>
      <c r="B394" s="50" t="s">
        <v>477</v>
      </c>
      <c r="C394" s="37" t="s">
        <v>482</v>
      </c>
      <c r="D394" s="37">
        <v>9</v>
      </c>
      <c r="E394" s="50" t="s">
        <v>509</v>
      </c>
      <c r="F394" s="38">
        <v>1194454.6666666667</v>
      </c>
      <c r="G394" s="38">
        <v>1690</v>
      </c>
      <c r="H394" s="38">
        <f>SUMIF(Sep!A:A,'Sheet 1'!A394,Sep!N:N)</f>
        <v>1690</v>
      </c>
      <c r="I394" s="120">
        <f t="shared" si="75"/>
        <v>6760</v>
      </c>
      <c r="J394" s="120">
        <f t="shared" si="76"/>
        <v>0</v>
      </c>
      <c r="K394" s="38">
        <f>SUMIF(Sep!A:A,'Sheet 1'!A394,Sep!I:I)</f>
        <v>4</v>
      </c>
      <c r="L394" s="120">
        <f t="shared" si="77"/>
        <v>0</v>
      </c>
      <c r="M394" s="122">
        <f>+SUMIF(Sep!A:A,'Sheet 1'!A394,Sep!E:E)</f>
        <v>0</v>
      </c>
      <c r="N394" s="127">
        <f t="shared" si="78"/>
        <v>0</v>
      </c>
      <c r="O394" s="120">
        <f t="shared" si="79"/>
        <v>6760</v>
      </c>
      <c r="P394" s="120">
        <f t="shared" si="74"/>
        <v>17916.82</v>
      </c>
      <c r="Q394" s="120">
        <f t="shared" si="80"/>
        <v>6760</v>
      </c>
      <c r="R394" s="53">
        <v>1</v>
      </c>
      <c r="S394" s="120">
        <f t="shared" si="81"/>
        <v>6760</v>
      </c>
      <c r="T394" s="120">
        <f t="shared" si="82"/>
        <v>0</v>
      </c>
      <c r="U394" s="120">
        <f t="shared" si="83"/>
        <v>81120</v>
      </c>
      <c r="V394" s="120">
        <f t="shared" si="84"/>
        <v>81120</v>
      </c>
      <c r="W394" s="120">
        <f t="shared" si="85"/>
        <v>0</v>
      </c>
    </row>
    <row r="395" spans="1:23" x14ac:dyDescent="0.25">
      <c r="A395" s="49" t="s">
        <v>414</v>
      </c>
      <c r="B395" s="50" t="s">
        <v>477</v>
      </c>
      <c r="C395" s="37" t="s">
        <v>482</v>
      </c>
      <c r="D395" s="37">
        <v>9</v>
      </c>
      <c r="E395" s="50" t="s">
        <v>509</v>
      </c>
      <c r="F395" s="38">
        <v>1433777.5</v>
      </c>
      <c r="G395" s="38">
        <v>1608</v>
      </c>
      <c r="H395" s="38">
        <f>SUMIF(Sep!A:A,'Sheet 1'!A395,Sep!N:N)</f>
        <v>1608</v>
      </c>
      <c r="I395" s="120">
        <f t="shared" si="75"/>
        <v>6432</v>
      </c>
      <c r="J395" s="120">
        <f t="shared" si="76"/>
        <v>0</v>
      </c>
      <c r="K395" s="38">
        <f>SUMIF(Sep!A:A,'Sheet 1'!A395,Sep!I:I)</f>
        <v>7</v>
      </c>
      <c r="L395" s="120">
        <f t="shared" si="77"/>
        <v>0</v>
      </c>
      <c r="M395" s="122">
        <f>+SUMIF(Sep!A:A,'Sheet 1'!A395,Sep!E:E)</f>
        <v>0</v>
      </c>
      <c r="N395" s="127">
        <f t="shared" si="78"/>
        <v>0</v>
      </c>
      <c r="O395" s="120">
        <f t="shared" si="79"/>
        <v>6432</v>
      </c>
      <c r="P395" s="120">
        <f t="shared" si="74"/>
        <v>21506.662499999999</v>
      </c>
      <c r="Q395" s="120">
        <f t="shared" si="80"/>
        <v>6432</v>
      </c>
      <c r="R395" s="53">
        <v>1</v>
      </c>
      <c r="S395" s="120">
        <f t="shared" si="81"/>
        <v>6432</v>
      </c>
      <c r="T395" s="120">
        <f t="shared" si="82"/>
        <v>0</v>
      </c>
      <c r="U395" s="120">
        <f t="shared" si="83"/>
        <v>77184</v>
      </c>
      <c r="V395" s="120">
        <f t="shared" si="84"/>
        <v>77184</v>
      </c>
      <c r="W395" s="120">
        <f t="shared" si="85"/>
        <v>0</v>
      </c>
    </row>
    <row r="396" spans="1:23" x14ac:dyDescent="0.25">
      <c r="A396" s="49" t="s">
        <v>415</v>
      </c>
      <c r="B396" s="50" t="s">
        <v>477</v>
      </c>
      <c r="C396" s="37" t="s">
        <v>482</v>
      </c>
      <c r="D396" s="37">
        <v>9</v>
      </c>
      <c r="E396" s="50" t="s">
        <v>509</v>
      </c>
      <c r="F396" s="38">
        <v>2098584.75</v>
      </c>
      <c r="G396" s="38">
        <v>4153</v>
      </c>
      <c r="H396" s="38">
        <f>SUMIF(Sep!A:A,'Sheet 1'!A396,Sep!N:N)</f>
        <v>4147</v>
      </c>
      <c r="I396" s="120">
        <f t="shared" si="75"/>
        <v>15000</v>
      </c>
      <c r="J396" s="120">
        <f t="shared" si="76"/>
        <v>0</v>
      </c>
      <c r="K396" s="38">
        <f>SUMIF(Sep!A:A,'Sheet 1'!A396,Sep!I:I)</f>
        <v>5</v>
      </c>
      <c r="L396" s="120">
        <f t="shared" si="77"/>
        <v>0</v>
      </c>
      <c r="M396" s="122">
        <f>+SUMIF(Sep!A:A,'Sheet 1'!A396,Sep!E:E)</f>
        <v>0</v>
      </c>
      <c r="N396" s="127">
        <f t="shared" si="78"/>
        <v>0</v>
      </c>
      <c r="O396" s="120">
        <f t="shared" si="79"/>
        <v>15000</v>
      </c>
      <c r="P396" s="120">
        <f t="shared" si="74"/>
        <v>31478.771249999998</v>
      </c>
      <c r="Q396" s="120">
        <f t="shared" si="80"/>
        <v>15000</v>
      </c>
      <c r="R396" s="53">
        <v>1</v>
      </c>
      <c r="S396" s="120">
        <f t="shared" si="81"/>
        <v>15000</v>
      </c>
      <c r="T396" s="120">
        <f t="shared" si="82"/>
        <v>0</v>
      </c>
      <c r="U396" s="120">
        <f t="shared" si="83"/>
        <v>180000</v>
      </c>
      <c r="V396" s="120">
        <f t="shared" si="84"/>
        <v>180000</v>
      </c>
      <c r="W396" s="120">
        <f t="shared" si="85"/>
        <v>0</v>
      </c>
    </row>
    <row r="397" spans="1:23" x14ac:dyDescent="0.25">
      <c r="A397" s="49" t="s">
        <v>418</v>
      </c>
      <c r="B397" s="50" t="s">
        <v>477</v>
      </c>
      <c r="C397" s="45" t="s">
        <v>482</v>
      </c>
      <c r="D397" s="45">
        <v>9</v>
      </c>
      <c r="E397" s="50" t="s">
        <v>509</v>
      </c>
      <c r="F397" s="40">
        <v>2289060.1666666665</v>
      </c>
      <c r="G397" s="40">
        <v>1612</v>
      </c>
      <c r="H397" s="38">
        <f>SUMIF(Sep!A:A,'Sheet 1'!A397,Sep!N:N)</f>
        <v>1604</v>
      </c>
      <c r="I397" s="120">
        <f t="shared" si="75"/>
        <v>6416</v>
      </c>
      <c r="J397" s="120">
        <f t="shared" si="76"/>
        <v>0</v>
      </c>
      <c r="K397" s="38">
        <f>SUMIF(Sep!A:A,'Sheet 1'!A397,Sep!I:I)</f>
        <v>3</v>
      </c>
      <c r="L397" s="120">
        <f t="shared" si="77"/>
        <v>0</v>
      </c>
      <c r="M397" s="122">
        <f>+SUMIF(Sep!A:A,'Sheet 1'!A397,Sep!E:E)</f>
        <v>0</v>
      </c>
      <c r="N397" s="127">
        <f t="shared" si="78"/>
        <v>0</v>
      </c>
      <c r="O397" s="120">
        <f t="shared" si="79"/>
        <v>6416</v>
      </c>
      <c r="P397" s="120">
        <f t="shared" si="74"/>
        <v>34335.902499999997</v>
      </c>
      <c r="Q397" s="120">
        <f t="shared" si="80"/>
        <v>6416</v>
      </c>
      <c r="R397" s="53">
        <v>1</v>
      </c>
      <c r="S397" s="120">
        <f t="shared" si="81"/>
        <v>6416</v>
      </c>
      <c r="T397" s="120">
        <f t="shared" si="82"/>
        <v>0</v>
      </c>
      <c r="U397" s="120">
        <f t="shared" si="83"/>
        <v>76992</v>
      </c>
      <c r="V397" s="120">
        <f t="shared" si="84"/>
        <v>76992</v>
      </c>
      <c r="W397" s="120">
        <f t="shared" si="85"/>
        <v>0</v>
      </c>
    </row>
    <row r="398" spans="1:23" x14ac:dyDescent="0.25">
      <c r="A398" s="49" t="s">
        <v>419</v>
      </c>
      <c r="B398" s="50" t="s">
        <v>477</v>
      </c>
      <c r="C398" s="37" t="s">
        <v>482</v>
      </c>
      <c r="D398" s="37">
        <v>9</v>
      </c>
      <c r="E398" s="50" t="s">
        <v>509</v>
      </c>
      <c r="F398" s="38">
        <v>1932012.6666666667</v>
      </c>
      <c r="G398" s="38">
        <v>3464</v>
      </c>
      <c r="H398" s="38">
        <f>SUMIF(Sep!A:A,'Sheet 1'!A398,Sep!N:N)</f>
        <v>3460</v>
      </c>
      <c r="I398" s="120">
        <f t="shared" si="75"/>
        <v>13840</v>
      </c>
      <c r="J398" s="120">
        <f t="shared" si="76"/>
        <v>0</v>
      </c>
      <c r="K398" s="38">
        <f>SUMIF(Sep!A:A,'Sheet 1'!A398,Sep!I:I)</f>
        <v>3</v>
      </c>
      <c r="L398" s="120">
        <f t="shared" si="77"/>
        <v>0</v>
      </c>
      <c r="M398" s="122">
        <f>+SUMIF(Sep!A:A,'Sheet 1'!A398,Sep!E:E)</f>
        <v>0</v>
      </c>
      <c r="N398" s="127">
        <f t="shared" si="78"/>
        <v>0</v>
      </c>
      <c r="O398" s="120">
        <f t="shared" si="79"/>
        <v>13840</v>
      </c>
      <c r="P398" s="120">
        <f t="shared" si="74"/>
        <v>28980.19</v>
      </c>
      <c r="Q398" s="120">
        <f t="shared" si="80"/>
        <v>13840</v>
      </c>
      <c r="R398" s="53">
        <v>1</v>
      </c>
      <c r="S398" s="120">
        <f t="shared" si="81"/>
        <v>13840</v>
      </c>
      <c r="T398" s="120">
        <f t="shared" si="82"/>
        <v>0</v>
      </c>
      <c r="U398" s="120">
        <f t="shared" si="83"/>
        <v>166080</v>
      </c>
      <c r="V398" s="120">
        <f t="shared" si="84"/>
        <v>166080</v>
      </c>
      <c r="W398" s="120">
        <f t="shared" si="85"/>
        <v>0</v>
      </c>
    </row>
    <row r="399" spans="1:23" x14ac:dyDescent="0.25">
      <c r="A399" s="49" t="s">
        <v>423</v>
      </c>
      <c r="B399" s="50" t="s">
        <v>477</v>
      </c>
      <c r="C399" s="37" t="s">
        <v>482</v>
      </c>
      <c r="D399" s="37">
        <v>9</v>
      </c>
      <c r="E399" s="50" t="s">
        <v>509</v>
      </c>
      <c r="F399" s="38">
        <v>1469463.9166666667</v>
      </c>
      <c r="G399" s="38">
        <v>2910</v>
      </c>
      <c r="H399" s="38">
        <f>SUMIF(Sep!A:A,'Sheet 1'!A399,Sep!N:N)</f>
        <v>2904</v>
      </c>
      <c r="I399" s="120">
        <f t="shared" si="75"/>
        <v>11616</v>
      </c>
      <c r="J399" s="120">
        <f t="shared" si="76"/>
        <v>0</v>
      </c>
      <c r="K399" s="38">
        <f>SUMIF(Sep!A:A,'Sheet 1'!A399,Sep!I:I)</f>
        <v>4</v>
      </c>
      <c r="L399" s="120">
        <f t="shared" si="77"/>
        <v>0</v>
      </c>
      <c r="M399" s="122">
        <f>+SUMIF(Sep!A:A,'Sheet 1'!A399,Sep!E:E)</f>
        <v>0</v>
      </c>
      <c r="N399" s="127">
        <f t="shared" si="78"/>
        <v>0</v>
      </c>
      <c r="O399" s="120">
        <f t="shared" si="79"/>
        <v>11616</v>
      </c>
      <c r="P399" s="120">
        <f t="shared" si="74"/>
        <v>22041.958750000002</v>
      </c>
      <c r="Q399" s="120">
        <f t="shared" si="80"/>
        <v>11616</v>
      </c>
      <c r="R399" s="53">
        <v>1</v>
      </c>
      <c r="S399" s="120">
        <f t="shared" si="81"/>
        <v>11616</v>
      </c>
      <c r="T399" s="120">
        <f t="shared" si="82"/>
        <v>0</v>
      </c>
      <c r="U399" s="120">
        <f t="shared" si="83"/>
        <v>139392</v>
      </c>
      <c r="V399" s="120">
        <f t="shared" si="84"/>
        <v>139392</v>
      </c>
      <c r="W399" s="120">
        <f t="shared" si="85"/>
        <v>0</v>
      </c>
    </row>
    <row r="400" spans="1:23" x14ac:dyDescent="0.25">
      <c r="A400" s="49" t="s">
        <v>425</v>
      </c>
      <c r="B400" s="50" t="s">
        <v>477</v>
      </c>
      <c r="C400" s="37" t="s">
        <v>482</v>
      </c>
      <c r="D400" s="37">
        <v>9</v>
      </c>
      <c r="E400" s="50" t="s">
        <v>509</v>
      </c>
      <c r="F400" s="38">
        <v>1063301.3333333333</v>
      </c>
      <c r="G400" s="38">
        <v>1469</v>
      </c>
      <c r="H400" s="38">
        <f>SUMIF(Sep!A:A,'Sheet 1'!A400,Sep!N:N)</f>
        <v>1489</v>
      </c>
      <c r="I400" s="120">
        <f t="shared" si="75"/>
        <v>5956</v>
      </c>
      <c r="J400" s="120">
        <f t="shared" si="76"/>
        <v>0</v>
      </c>
      <c r="K400" s="38">
        <f>SUMIF(Sep!A:A,'Sheet 1'!A400,Sep!I:I)</f>
        <v>4</v>
      </c>
      <c r="L400" s="120">
        <f t="shared" si="77"/>
        <v>0</v>
      </c>
      <c r="M400" s="122">
        <f>+SUMIF(Sep!A:A,'Sheet 1'!A400,Sep!E:E)</f>
        <v>0</v>
      </c>
      <c r="N400" s="127">
        <f t="shared" si="78"/>
        <v>0</v>
      </c>
      <c r="O400" s="120">
        <f t="shared" si="79"/>
        <v>5956</v>
      </c>
      <c r="P400" s="120">
        <f t="shared" si="74"/>
        <v>15949.519999999999</v>
      </c>
      <c r="Q400" s="120">
        <f t="shared" si="80"/>
        <v>5956</v>
      </c>
      <c r="R400" s="53">
        <v>1</v>
      </c>
      <c r="S400" s="120">
        <f t="shared" si="81"/>
        <v>5956</v>
      </c>
      <c r="T400" s="120">
        <f t="shared" si="82"/>
        <v>0</v>
      </c>
      <c r="U400" s="120">
        <f t="shared" si="83"/>
        <v>71472</v>
      </c>
      <c r="V400" s="120">
        <f t="shared" si="84"/>
        <v>71472</v>
      </c>
      <c r="W400" s="120">
        <f t="shared" si="85"/>
        <v>0</v>
      </c>
    </row>
    <row r="401" spans="1:23" x14ac:dyDescent="0.25">
      <c r="A401" s="49" t="s">
        <v>426</v>
      </c>
      <c r="B401" s="50" t="s">
        <v>477</v>
      </c>
      <c r="C401" s="37" t="s">
        <v>482</v>
      </c>
      <c r="D401" s="37">
        <v>9</v>
      </c>
      <c r="E401" s="50" t="s">
        <v>509</v>
      </c>
      <c r="F401" s="38">
        <v>2180632.75</v>
      </c>
      <c r="G401" s="38">
        <v>3868</v>
      </c>
      <c r="H401" s="38">
        <f>SUMIF(Sep!A:A,'Sheet 1'!A401,Sep!N:N)</f>
        <v>3867</v>
      </c>
      <c r="I401" s="120">
        <f t="shared" si="75"/>
        <v>15000</v>
      </c>
      <c r="J401" s="120">
        <f t="shared" si="76"/>
        <v>0</v>
      </c>
      <c r="K401" s="38">
        <f>SUMIF(Sep!A:A,'Sheet 1'!A401,Sep!I:I)</f>
        <v>5</v>
      </c>
      <c r="L401" s="120">
        <f t="shared" si="77"/>
        <v>0</v>
      </c>
      <c r="M401" s="122">
        <f>+SUMIF(Sep!A:A,'Sheet 1'!A401,Sep!E:E)</f>
        <v>0</v>
      </c>
      <c r="N401" s="127">
        <f t="shared" si="78"/>
        <v>0</v>
      </c>
      <c r="O401" s="120">
        <f t="shared" si="79"/>
        <v>15000</v>
      </c>
      <c r="P401" s="120">
        <f t="shared" si="74"/>
        <v>32709.491249999999</v>
      </c>
      <c r="Q401" s="120">
        <f t="shared" si="80"/>
        <v>15000</v>
      </c>
      <c r="R401" s="53">
        <v>1</v>
      </c>
      <c r="S401" s="120">
        <f t="shared" si="81"/>
        <v>15000</v>
      </c>
      <c r="T401" s="120">
        <f t="shared" si="82"/>
        <v>0</v>
      </c>
      <c r="U401" s="120">
        <f t="shared" si="83"/>
        <v>180000</v>
      </c>
      <c r="V401" s="120">
        <f t="shared" si="84"/>
        <v>180000</v>
      </c>
      <c r="W401" s="120">
        <f t="shared" si="85"/>
        <v>0</v>
      </c>
    </row>
    <row r="402" spans="1:23" x14ac:dyDescent="0.25">
      <c r="A402" s="49" t="s">
        <v>429</v>
      </c>
      <c r="B402" s="50" t="s">
        <v>478</v>
      </c>
      <c r="C402" s="37" t="s">
        <v>482</v>
      </c>
      <c r="D402" s="37">
        <v>9</v>
      </c>
      <c r="E402" s="50" t="s">
        <v>509</v>
      </c>
      <c r="F402" s="38">
        <v>1204576.25</v>
      </c>
      <c r="G402" s="38">
        <v>2286</v>
      </c>
      <c r="H402" s="38">
        <f>SUMIF(Sep!A:A,'Sheet 1'!A402,Sep!N:N)</f>
        <v>2286</v>
      </c>
      <c r="I402" s="120">
        <f t="shared" si="75"/>
        <v>9144</v>
      </c>
      <c r="J402" s="120">
        <f t="shared" si="76"/>
        <v>0</v>
      </c>
      <c r="K402" s="38">
        <f>SUMIF(Sep!A:A,'Sheet 1'!A402,Sep!I:I)</f>
        <v>4</v>
      </c>
      <c r="L402" s="120">
        <f t="shared" si="77"/>
        <v>0</v>
      </c>
      <c r="M402" s="122">
        <f>+SUMIF(Sep!A:A,'Sheet 1'!A402,Sep!E:E)</f>
        <v>0</v>
      </c>
      <c r="N402" s="127">
        <f t="shared" si="78"/>
        <v>0</v>
      </c>
      <c r="O402" s="120">
        <f t="shared" si="79"/>
        <v>9144</v>
      </c>
      <c r="P402" s="120">
        <f t="shared" si="74"/>
        <v>18068.643749999999</v>
      </c>
      <c r="Q402" s="120">
        <f t="shared" si="80"/>
        <v>9144</v>
      </c>
      <c r="R402" s="53">
        <v>1</v>
      </c>
      <c r="S402" s="120">
        <f t="shared" si="81"/>
        <v>9144</v>
      </c>
      <c r="T402" s="120">
        <f t="shared" si="82"/>
        <v>0</v>
      </c>
      <c r="U402" s="120">
        <f t="shared" si="83"/>
        <v>109728</v>
      </c>
      <c r="V402" s="120">
        <f t="shared" si="84"/>
        <v>109728</v>
      </c>
      <c r="W402" s="120">
        <f t="shared" si="85"/>
        <v>0</v>
      </c>
    </row>
    <row r="403" spans="1:23" x14ac:dyDescent="0.25">
      <c r="A403" s="49" t="s">
        <v>431</v>
      </c>
      <c r="B403" s="50" t="s">
        <v>478</v>
      </c>
      <c r="C403" s="37" t="s">
        <v>482</v>
      </c>
      <c r="D403" s="37">
        <v>9</v>
      </c>
      <c r="E403" s="50" t="s">
        <v>509</v>
      </c>
      <c r="F403" s="38">
        <v>2535896.5833333335</v>
      </c>
      <c r="G403" s="38">
        <v>4441</v>
      </c>
      <c r="H403" s="38">
        <f>SUMIF(Sep!A:A,'Sheet 1'!A403,Sep!N:N)</f>
        <v>4443</v>
      </c>
      <c r="I403" s="120">
        <f t="shared" si="75"/>
        <v>15000</v>
      </c>
      <c r="J403" s="120">
        <f t="shared" si="76"/>
        <v>0</v>
      </c>
      <c r="K403" s="38">
        <f>SUMIF(Sep!A:A,'Sheet 1'!A403,Sep!I:I)</f>
        <v>4</v>
      </c>
      <c r="L403" s="120">
        <f t="shared" si="77"/>
        <v>0</v>
      </c>
      <c r="M403" s="122">
        <f>+SUMIF(Sep!A:A,'Sheet 1'!A403,Sep!E:E)</f>
        <v>0</v>
      </c>
      <c r="N403" s="127">
        <f t="shared" si="78"/>
        <v>0</v>
      </c>
      <c r="O403" s="120">
        <f t="shared" si="79"/>
        <v>15000</v>
      </c>
      <c r="P403" s="120">
        <f t="shared" si="74"/>
        <v>38038.448750000003</v>
      </c>
      <c r="Q403" s="120">
        <f t="shared" si="80"/>
        <v>15000</v>
      </c>
      <c r="R403" s="53">
        <v>1</v>
      </c>
      <c r="S403" s="120">
        <f t="shared" si="81"/>
        <v>15000</v>
      </c>
      <c r="T403" s="120">
        <f t="shared" si="82"/>
        <v>0</v>
      </c>
      <c r="U403" s="120">
        <f t="shared" si="83"/>
        <v>180000</v>
      </c>
      <c r="V403" s="120">
        <f t="shared" si="84"/>
        <v>180000</v>
      </c>
      <c r="W403" s="120">
        <f t="shared" si="85"/>
        <v>0</v>
      </c>
    </row>
    <row r="404" spans="1:23" x14ac:dyDescent="0.25">
      <c r="A404" s="49" t="s">
        <v>433</v>
      </c>
      <c r="B404" s="50" t="s">
        <v>478</v>
      </c>
      <c r="C404" s="37" t="s">
        <v>482</v>
      </c>
      <c r="D404" s="37">
        <v>9</v>
      </c>
      <c r="E404" s="50" t="s">
        <v>509</v>
      </c>
      <c r="F404" s="38">
        <v>1266106.1666666667</v>
      </c>
      <c r="G404" s="38">
        <v>2033</v>
      </c>
      <c r="H404" s="38">
        <f>SUMIF(Sep!A:A,'Sheet 1'!A404,Sep!N:N)</f>
        <v>2032</v>
      </c>
      <c r="I404" s="120">
        <f t="shared" si="75"/>
        <v>8128</v>
      </c>
      <c r="J404" s="120">
        <f t="shared" si="76"/>
        <v>0</v>
      </c>
      <c r="K404" s="38">
        <f>SUMIF(Sep!A:A,'Sheet 1'!A404,Sep!I:I)</f>
        <v>3</v>
      </c>
      <c r="L404" s="120">
        <f t="shared" si="77"/>
        <v>0</v>
      </c>
      <c r="M404" s="122">
        <f>+SUMIF(Sep!A:A,'Sheet 1'!A404,Sep!E:E)</f>
        <v>0</v>
      </c>
      <c r="N404" s="127">
        <f t="shared" si="78"/>
        <v>0</v>
      </c>
      <c r="O404" s="120">
        <f t="shared" si="79"/>
        <v>8128</v>
      </c>
      <c r="P404" s="120">
        <f t="shared" si="74"/>
        <v>18991.592499999999</v>
      </c>
      <c r="Q404" s="120">
        <f t="shared" si="80"/>
        <v>8128</v>
      </c>
      <c r="R404" s="53">
        <v>1</v>
      </c>
      <c r="S404" s="120">
        <f t="shared" si="81"/>
        <v>8128</v>
      </c>
      <c r="T404" s="120">
        <f t="shared" si="82"/>
        <v>0</v>
      </c>
      <c r="U404" s="120">
        <f t="shared" si="83"/>
        <v>97536</v>
      </c>
      <c r="V404" s="120">
        <f t="shared" si="84"/>
        <v>97536</v>
      </c>
      <c r="W404" s="120">
        <f t="shared" si="85"/>
        <v>0</v>
      </c>
    </row>
    <row r="405" spans="1:23" x14ac:dyDescent="0.25">
      <c r="A405" s="49" t="s">
        <v>434</v>
      </c>
      <c r="B405" s="50" t="s">
        <v>478</v>
      </c>
      <c r="C405" s="37" t="s">
        <v>482</v>
      </c>
      <c r="D405" s="37">
        <v>9</v>
      </c>
      <c r="E405" s="50" t="s">
        <v>509</v>
      </c>
      <c r="F405" s="38">
        <v>3165942.5</v>
      </c>
      <c r="G405" s="38">
        <v>4505</v>
      </c>
      <c r="H405" s="38">
        <f>SUMIF(Sep!A:A,'Sheet 1'!A405,Sep!N:N)</f>
        <v>4505</v>
      </c>
      <c r="I405" s="120">
        <f t="shared" si="75"/>
        <v>15000</v>
      </c>
      <c r="J405" s="120">
        <f t="shared" si="76"/>
        <v>0</v>
      </c>
      <c r="K405" s="38">
        <f>SUMIF(Sep!A:A,'Sheet 1'!A405,Sep!I:I)</f>
        <v>3</v>
      </c>
      <c r="L405" s="120">
        <f t="shared" si="77"/>
        <v>0</v>
      </c>
      <c r="M405" s="122">
        <f>+SUMIF(Sep!A:A,'Sheet 1'!A405,Sep!E:E)</f>
        <v>0</v>
      </c>
      <c r="N405" s="127">
        <f t="shared" si="78"/>
        <v>0</v>
      </c>
      <c r="O405" s="120">
        <f t="shared" si="79"/>
        <v>15000</v>
      </c>
      <c r="P405" s="120">
        <f t="shared" si="74"/>
        <v>47489.137499999997</v>
      </c>
      <c r="Q405" s="120">
        <f t="shared" si="80"/>
        <v>15000</v>
      </c>
      <c r="R405" s="53">
        <v>1</v>
      </c>
      <c r="S405" s="120">
        <f t="shared" si="81"/>
        <v>15000</v>
      </c>
      <c r="T405" s="120">
        <f t="shared" si="82"/>
        <v>0</v>
      </c>
      <c r="U405" s="120">
        <f t="shared" si="83"/>
        <v>180000</v>
      </c>
      <c r="V405" s="120">
        <f t="shared" si="84"/>
        <v>180000</v>
      </c>
      <c r="W405" s="120">
        <f t="shared" si="85"/>
        <v>0</v>
      </c>
    </row>
    <row r="406" spans="1:23" x14ac:dyDescent="0.25">
      <c r="A406" s="49" t="s">
        <v>435</v>
      </c>
      <c r="B406" s="50" t="s">
        <v>478</v>
      </c>
      <c r="C406" s="37" t="s">
        <v>482</v>
      </c>
      <c r="D406" s="37">
        <v>9</v>
      </c>
      <c r="E406" s="50" t="s">
        <v>509</v>
      </c>
      <c r="F406" s="38">
        <v>1613660.5</v>
      </c>
      <c r="G406" s="38">
        <v>3310</v>
      </c>
      <c r="H406" s="38">
        <f>SUMIF(Sep!A:A,'Sheet 1'!A406,Sep!N:N)</f>
        <v>3309</v>
      </c>
      <c r="I406" s="120">
        <f t="shared" si="75"/>
        <v>13236</v>
      </c>
      <c r="J406" s="120">
        <f t="shared" si="76"/>
        <v>0</v>
      </c>
      <c r="K406" s="38">
        <f>SUMIF(Sep!A:A,'Sheet 1'!A406,Sep!I:I)</f>
        <v>6</v>
      </c>
      <c r="L406" s="120">
        <f t="shared" si="77"/>
        <v>0</v>
      </c>
      <c r="M406" s="122">
        <f>+SUMIF(Sep!A:A,'Sheet 1'!A406,Sep!E:E)</f>
        <v>0</v>
      </c>
      <c r="N406" s="127">
        <f t="shared" si="78"/>
        <v>0</v>
      </c>
      <c r="O406" s="120">
        <f t="shared" si="79"/>
        <v>13236</v>
      </c>
      <c r="P406" s="120">
        <f t="shared" si="74"/>
        <v>24204.907499999998</v>
      </c>
      <c r="Q406" s="120">
        <f t="shared" si="80"/>
        <v>13236</v>
      </c>
      <c r="R406" s="53">
        <v>1</v>
      </c>
      <c r="S406" s="120">
        <f t="shared" si="81"/>
        <v>13236</v>
      </c>
      <c r="T406" s="120">
        <f t="shared" si="82"/>
        <v>0</v>
      </c>
      <c r="U406" s="120">
        <f t="shared" si="83"/>
        <v>158832</v>
      </c>
      <c r="V406" s="120">
        <f t="shared" si="84"/>
        <v>158832</v>
      </c>
      <c r="W406" s="120">
        <f t="shared" si="85"/>
        <v>0</v>
      </c>
    </row>
    <row r="407" spans="1:23" x14ac:dyDescent="0.25">
      <c r="A407" s="49" t="s">
        <v>438</v>
      </c>
      <c r="B407" s="50" t="s">
        <v>479</v>
      </c>
      <c r="C407" s="37" t="s">
        <v>482</v>
      </c>
      <c r="D407" s="37">
        <v>9</v>
      </c>
      <c r="E407" s="50" t="s">
        <v>509</v>
      </c>
      <c r="F407" s="38">
        <v>1312465</v>
      </c>
      <c r="G407" s="38">
        <v>2852</v>
      </c>
      <c r="H407" s="38">
        <f>SUMIF(Sep!A:A,'Sheet 1'!A407,Sep!N:N)</f>
        <v>2853</v>
      </c>
      <c r="I407" s="120">
        <f t="shared" si="75"/>
        <v>11412</v>
      </c>
      <c r="J407" s="120">
        <f t="shared" si="76"/>
        <v>0</v>
      </c>
      <c r="K407" s="38">
        <f>SUMIF(Sep!A:A,'Sheet 1'!A407,Sep!I:I)</f>
        <v>4</v>
      </c>
      <c r="L407" s="120">
        <f t="shared" si="77"/>
        <v>0</v>
      </c>
      <c r="M407" s="122">
        <f>+SUMIF(Sep!A:A,'Sheet 1'!A407,Sep!E:E)</f>
        <v>0</v>
      </c>
      <c r="N407" s="127">
        <f t="shared" si="78"/>
        <v>0</v>
      </c>
      <c r="O407" s="120">
        <f t="shared" si="79"/>
        <v>11412</v>
      </c>
      <c r="P407" s="120">
        <f t="shared" si="74"/>
        <v>19686.974999999999</v>
      </c>
      <c r="Q407" s="120">
        <f t="shared" si="80"/>
        <v>11412</v>
      </c>
      <c r="R407" s="53">
        <v>1</v>
      </c>
      <c r="S407" s="120">
        <f t="shared" si="81"/>
        <v>11412</v>
      </c>
      <c r="T407" s="120">
        <f t="shared" si="82"/>
        <v>0</v>
      </c>
      <c r="U407" s="120">
        <f t="shared" si="83"/>
        <v>136944</v>
      </c>
      <c r="V407" s="120">
        <f t="shared" si="84"/>
        <v>136944</v>
      </c>
      <c r="W407" s="120">
        <f t="shared" si="85"/>
        <v>0</v>
      </c>
    </row>
    <row r="408" spans="1:23" x14ac:dyDescent="0.25">
      <c r="A408" s="49" t="s">
        <v>439</v>
      </c>
      <c r="B408" s="50" t="s">
        <v>479</v>
      </c>
      <c r="C408" s="37" t="s">
        <v>482</v>
      </c>
      <c r="D408" s="37">
        <v>9</v>
      </c>
      <c r="E408" s="50" t="s">
        <v>509</v>
      </c>
      <c r="F408" s="38">
        <v>1890768.8333333333</v>
      </c>
      <c r="G408" s="38">
        <v>3685</v>
      </c>
      <c r="H408" s="38">
        <f>SUMIF(Sep!A:A,'Sheet 1'!A408,Sep!N:N)</f>
        <v>3686</v>
      </c>
      <c r="I408" s="120">
        <f t="shared" si="75"/>
        <v>14744</v>
      </c>
      <c r="J408" s="120">
        <f t="shared" si="76"/>
        <v>0</v>
      </c>
      <c r="K408" s="38">
        <f>SUMIF(Sep!A:A,'Sheet 1'!A408,Sep!I:I)</f>
        <v>4</v>
      </c>
      <c r="L408" s="120">
        <f t="shared" si="77"/>
        <v>0</v>
      </c>
      <c r="M408" s="122">
        <f>+SUMIF(Sep!A:A,'Sheet 1'!A408,Sep!E:E)</f>
        <v>0</v>
      </c>
      <c r="N408" s="127">
        <f t="shared" si="78"/>
        <v>0</v>
      </c>
      <c r="O408" s="120">
        <f t="shared" si="79"/>
        <v>14744</v>
      </c>
      <c r="P408" s="120">
        <f t="shared" si="74"/>
        <v>28361.532499999998</v>
      </c>
      <c r="Q408" s="120">
        <f t="shared" si="80"/>
        <v>14744</v>
      </c>
      <c r="R408" s="53">
        <v>1</v>
      </c>
      <c r="S408" s="120">
        <f t="shared" si="81"/>
        <v>14744</v>
      </c>
      <c r="T408" s="120">
        <f t="shared" si="82"/>
        <v>0</v>
      </c>
      <c r="U408" s="120">
        <f t="shared" si="83"/>
        <v>176928</v>
      </c>
      <c r="V408" s="120">
        <f t="shared" si="84"/>
        <v>176928</v>
      </c>
      <c r="W408" s="120">
        <f t="shared" si="85"/>
        <v>0</v>
      </c>
    </row>
    <row r="409" spans="1:23" x14ac:dyDescent="0.25">
      <c r="A409" s="49" t="s">
        <v>440</v>
      </c>
      <c r="B409" s="50" t="s">
        <v>479</v>
      </c>
      <c r="C409" s="37" t="s">
        <v>482</v>
      </c>
      <c r="D409" s="37">
        <v>9</v>
      </c>
      <c r="E409" s="50" t="s">
        <v>509</v>
      </c>
      <c r="F409" s="38">
        <v>2042212.8333333333</v>
      </c>
      <c r="G409" s="38">
        <v>2380</v>
      </c>
      <c r="H409" s="38">
        <f>SUMIF(Sep!A:A,'Sheet 1'!A409,Sep!N:N)</f>
        <v>2361</v>
      </c>
      <c r="I409" s="120">
        <f t="shared" si="75"/>
        <v>9444</v>
      </c>
      <c r="J409" s="120">
        <f t="shared" si="76"/>
        <v>0</v>
      </c>
      <c r="K409" s="38">
        <f>SUMIF(Sep!A:A,'Sheet 1'!A409,Sep!I:I)</f>
        <v>3</v>
      </c>
      <c r="L409" s="120">
        <f t="shared" si="77"/>
        <v>0</v>
      </c>
      <c r="M409" s="122">
        <f>+SUMIF(Sep!A:A,'Sheet 1'!A409,Sep!E:E)</f>
        <v>0</v>
      </c>
      <c r="N409" s="127">
        <f t="shared" si="78"/>
        <v>0</v>
      </c>
      <c r="O409" s="120">
        <f t="shared" si="79"/>
        <v>9444</v>
      </c>
      <c r="P409" s="120">
        <f t="shared" si="74"/>
        <v>30633.192499999997</v>
      </c>
      <c r="Q409" s="120">
        <f t="shared" si="80"/>
        <v>9444</v>
      </c>
      <c r="R409" s="53">
        <v>1</v>
      </c>
      <c r="S409" s="120">
        <f t="shared" si="81"/>
        <v>9444</v>
      </c>
      <c r="T409" s="120">
        <f t="shared" si="82"/>
        <v>0</v>
      </c>
      <c r="U409" s="120">
        <f t="shared" si="83"/>
        <v>113328</v>
      </c>
      <c r="V409" s="120">
        <f t="shared" si="84"/>
        <v>113328</v>
      </c>
      <c r="W409" s="120">
        <f t="shared" si="85"/>
        <v>0</v>
      </c>
    </row>
    <row r="410" spans="1:23" x14ac:dyDescent="0.25">
      <c r="A410" s="49" t="s">
        <v>441</v>
      </c>
      <c r="B410" s="50" t="s">
        <v>479</v>
      </c>
      <c r="C410" s="37" t="s">
        <v>482</v>
      </c>
      <c r="D410" s="37">
        <v>9</v>
      </c>
      <c r="E410" s="50" t="s">
        <v>509</v>
      </c>
      <c r="F410" s="38">
        <v>2054573.9166666667</v>
      </c>
      <c r="G410" s="38">
        <v>4015</v>
      </c>
      <c r="H410" s="38">
        <f>SUMIF(Sep!A:A,'Sheet 1'!A410,Sep!N:N)</f>
        <v>4014</v>
      </c>
      <c r="I410" s="120">
        <f t="shared" si="75"/>
        <v>15000</v>
      </c>
      <c r="J410" s="120">
        <f t="shared" si="76"/>
        <v>0</v>
      </c>
      <c r="K410" s="38">
        <f>SUMIF(Sep!A:A,'Sheet 1'!A410,Sep!I:I)</f>
        <v>3</v>
      </c>
      <c r="L410" s="120">
        <f t="shared" si="77"/>
        <v>0</v>
      </c>
      <c r="M410" s="122">
        <f>+SUMIF(Sep!A:A,'Sheet 1'!A410,Sep!E:E)</f>
        <v>0</v>
      </c>
      <c r="N410" s="127">
        <f t="shared" si="78"/>
        <v>0</v>
      </c>
      <c r="O410" s="120">
        <f t="shared" si="79"/>
        <v>15000</v>
      </c>
      <c r="P410" s="120">
        <f t="shared" si="74"/>
        <v>30818.608749999999</v>
      </c>
      <c r="Q410" s="120">
        <f t="shared" si="80"/>
        <v>15000</v>
      </c>
      <c r="R410" s="53">
        <v>1</v>
      </c>
      <c r="S410" s="120">
        <f t="shared" si="81"/>
        <v>15000</v>
      </c>
      <c r="T410" s="120">
        <f t="shared" si="82"/>
        <v>0</v>
      </c>
      <c r="U410" s="120">
        <f t="shared" si="83"/>
        <v>180000</v>
      </c>
      <c r="V410" s="120">
        <f t="shared" si="84"/>
        <v>180000</v>
      </c>
      <c r="W410" s="120">
        <f t="shared" si="85"/>
        <v>0</v>
      </c>
    </row>
    <row r="411" spans="1:23" x14ac:dyDescent="0.25">
      <c r="A411" s="49" t="s">
        <v>442</v>
      </c>
      <c r="B411" s="50" t="s">
        <v>479</v>
      </c>
      <c r="C411" s="37" t="s">
        <v>482</v>
      </c>
      <c r="D411" s="37">
        <v>9</v>
      </c>
      <c r="E411" s="50" t="s">
        <v>509</v>
      </c>
      <c r="F411" s="38">
        <v>4002255.75</v>
      </c>
      <c r="G411" s="38">
        <v>4740</v>
      </c>
      <c r="H411" s="38">
        <f>SUMIF(Sep!A:A,'Sheet 1'!A411,Sep!N:N)</f>
        <v>4741</v>
      </c>
      <c r="I411" s="120">
        <f t="shared" si="75"/>
        <v>15000</v>
      </c>
      <c r="J411" s="120">
        <f t="shared" si="76"/>
        <v>0</v>
      </c>
      <c r="K411" s="38">
        <f>SUMIF(Sep!A:A,'Sheet 1'!A411,Sep!I:I)</f>
        <v>3</v>
      </c>
      <c r="L411" s="120">
        <f t="shared" si="77"/>
        <v>0</v>
      </c>
      <c r="M411" s="122">
        <f>+SUMIF(Sep!A:A,'Sheet 1'!A411,Sep!E:E)</f>
        <v>0</v>
      </c>
      <c r="N411" s="127">
        <f t="shared" si="78"/>
        <v>0</v>
      </c>
      <c r="O411" s="120">
        <f t="shared" si="79"/>
        <v>15000</v>
      </c>
      <c r="P411" s="120">
        <f t="shared" si="74"/>
        <v>60033.83625</v>
      </c>
      <c r="Q411" s="120">
        <f t="shared" si="80"/>
        <v>15000</v>
      </c>
      <c r="R411" s="53">
        <v>1</v>
      </c>
      <c r="S411" s="120">
        <f t="shared" si="81"/>
        <v>15000</v>
      </c>
      <c r="T411" s="120">
        <f t="shared" si="82"/>
        <v>0</v>
      </c>
      <c r="U411" s="120">
        <f t="shared" si="83"/>
        <v>180000</v>
      </c>
      <c r="V411" s="120">
        <f t="shared" si="84"/>
        <v>180000</v>
      </c>
      <c r="W411" s="120">
        <f t="shared" si="85"/>
        <v>0</v>
      </c>
    </row>
    <row r="412" spans="1:23" x14ac:dyDescent="0.25">
      <c r="A412" s="49" t="s">
        <v>443</v>
      </c>
      <c r="B412" s="50" t="s">
        <v>479</v>
      </c>
      <c r="C412" s="37" t="s">
        <v>482</v>
      </c>
      <c r="D412" s="37">
        <v>9</v>
      </c>
      <c r="E412" s="50" t="s">
        <v>509</v>
      </c>
      <c r="F412" s="38">
        <v>690846.66666666663</v>
      </c>
      <c r="G412" s="38">
        <v>1869</v>
      </c>
      <c r="H412" s="38">
        <f>SUMIF(Sep!A:A,'Sheet 1'!A412,Sep!N:N)</f>
        <v>1869</v>
      </c>
      <c r="I412" s="120">
        <f t="shared" si="75"/>
        <v>7476</v>
      </c>
      <c r="J412" s="120">
        <f t="shared" si="76"/>
        <v>0</v>
      </c>
      <c r="K412" s="38">
        <f>SUMIF(Sep!A:A,'Sheet 1'!A412,Sep!I:I)</f>
        <v>3</v>
      </c>
      <c r="L412" s="120">
        <f t="shared" si="77"/>
        <v>0</v>
      </c>
      <c r="M412" s="122">
        <f>+SUMIF(Sep!A:A,'Sheet 1'!A412,Sep!E:E)</f>
        <v>0</v>
      </c>
      <c r="N412" s="127">
        <f t="shared" si="78"/>
        <v>0</v>
      </c>
      <c r="O412" s="120">
        <f t="shared" si="79"/>
        <v>7476</v>
      </c>
      <c r="P412" s="120">
        <f t="shared" si="74"/>
        <v>10362.699999999999</v>
      </c>
      <c r="Q412" s="120">
        <f t="shared" si="80"/>
        <v>7476</v>
      </c>
      <c r="R412" s="53">
        <v>1</v>
      </c>
      <c r="S412" s="120">
        <f t="shared" si="81"/>
        <v>7476</v>
      </c>
      <c r="T412" s="120">
        <f t="shared" si="82"/>
        <v>0</v>
      </c>
      <c r="U412" s="120">
        <f t="shared" si="83"/>
        <v>89712</v>
      </c>
      <c r="V412" s="120">
        <f t="shared" si="84"/>
        <v>89712</v>
      </c>
      <c r="W412" s="120">
        <f t="shared" si="85"/>
        <v>0</v>
      </c>
    </row>
    <row r="413" spans="1:23" x14ac:dyDescent="0.25">
      <c r="A413" s="49" t="s">
        <v>445</v>
      </c>
      <c r="B413" s="50" t="s">
        <v>479</v>
      </c>
      <c r="C413" s="37" t="s">
        <v>482</v>
      </c>
      <c r="D413" s="37">
        <v>9</v>
      </c>
      <c r="E413" s="50" t="s">
        <v>509</v>
      </c>
      <c r="F413" s="38">
        <v>2185891.9166666665</v>
      </c>
      <c r="G413" s="38">
        <v>3966</v>
      </c>
      <c r="H413" s="38">
        <f>SUMIF(Sep!A:A,'Sheet 1'!A413,Sep!N:N)</f>
        <v>3966</v>
      </c>
      <c r="I413" s="120">
        <f t="shared" si="75"/>
        <v>15000</v>
      </c>
      <c r="J413" s="120">
        <f t="shared" si="76"/>
        <v>0</v>
      </c>
      <c r="K413" s="38">
        <f>SUMIF(Sep!A:A,'Sheet 1'!A413,Sep!I:I)</f>
        <v>3</v>
      </c>
      <c r="L413" s="120">
        <f t="shared" si="77"/>
        <v>0</v>
      </c>
      <c r="M413" s="122">
        <f>+SUMIF(Sep!A:A,'Sheet 1'!A413,Sep!E:E)</f>
        <v>0</v>
      </c>
      <c r="N413" s="127">
        <f t="shared" si="78"/>
        <v>0</v>
      </c>
      <c r="O413" s="120">
        <f t="shared" si="79"/>
        <v>15000</v>
      </c>
      <c r="P413" s="120">
        <f t="shared" si="74"/>
        <v>32788.378749999996</v>
      </c>
      <c r="Q413" s="120">
        <f t="shared" si="80"/>
        <v>15000</v>
      </c>
      <c r="R413" s="53">
        <v>1</v>
      </c>
      <c r="S413" s="120">
        <f t="shared" si="81"/>
        <v>15000</v>
      </c>
      <c r="T413" s="120">
        <f t="shared" si="82"/>
        <v>0</v>
      </c>
      <c r="U413" s="120">
        <f t="shared" si="83"/>
        <v>180000</v>
      </c>
      <c r="V413" s="120">
        <f t="shared" si="84"/>
        <v>180000</v>
      </c>
      <c r="W413" s="120">
        <f t="shared" si="85"/>
        <v>0</v>
      </c>
    </row>
    <row r="414" spans="1:23" x14ac:dyDescent="0.25">
      <c r="A414" s="49" t="s">
        <v>446</v>
      </c>
      <c r="B414" s="50" t="s">
        <v>479</v>
      </c>
      <c r="C414" s="37" t="s">
        <v>482</v>
      </c>
      <c r="D414" s="37">
        <v>9</v>
      </c>
      <c r="E414" s="50" t="s">
        <v>509</v>
      </c>
      <c r="F414" s="38">
        <v>1337473.25</v>
      </c>
      <c r="G414" s="38">
        <v>3053</v>
      </c>
      <c r="H414" s="38">
        <f>SUMIF(Sep!A:A,'Sheet 1'!A414,Sep!N:N)</f>
        <v>3054</v>
      </c>
      <c r="I414" s="120">
        <f t="shared" si="75"/>
        <v>12216</v>
      </c>
      <c r="J414" s="120">
        <f t="shared" si="76"/>
        <v>0</v>
      </c>
      <c r="K414" s="38">
        <f>SUMIF(Sep!A:A,'Sheet 1'!A414,Sep!I:I)</f>
        <v>4</v>
      </c>
      <c r="L414" s="120">
        <f t="shared" si="77"/>
        <v>0</v>
      </c>
      <c r="M414" s="122">
        <f>+SUMIF(Sep!A:A,'Sheet 1'!A414,Sep!E:E)</f>
        <v>0</v>
      </c>
      <c r="N414" s="127">
        <f t="shared" si="78"/>
        <v>0</v>
      </c>
      <c r="O414" s="120">
        <f t="shared" si="79"/>
        <v>12216</v>
      </c>
      <c r="P414" s="120">
        <f t="shared" si="74"/>
        <v>20062.098750000001</v>
      </c>
      <c r="Q414" s="120">
        <f t="shared" si="80"/>
        <v>12216</v>
      </c>
      <c r="R414" s="53">
        <v>1</v>
      </c>
      <c r="S414" s="120">
        <f t="shared" si="81"/>
        <v>12216</v>
      </c>
      <c r="T414" s="120">
        <f t="shared" si="82"/>
        <v>0</v>
      </c>
      <c r="U414" s="120">
        <f t="shared" si="83"/>
        <v>146592</v>
      </c>
      <c r="V414" s="120">
        <f t="shared" si="84"/>
        <v>146592</v>
      </c>
      <c r="W414" s="120">
        <f t="shared" si="85"/>
        <v>0</v>
      </c>
    </row>
    <row r="415" spans="1:23" x14ac:dyDescent="0.25">
      <c r="A415" s="49" t="s">
        <v>448</v>
      </c>
      <c r="B415" s="50" t="s">
        <v>479</v>
      </c>
      <c r="C415" s="37" t="s">
        <v>482</v>
      </c>
      <c r="D415" s="37">
        <v>9</v>
      </c>
      <c r="E415" s="50" t="s">
        <v>509</v>
      </c>
      <c r="F415" s="38">
        <v>1735717.1666666667</v>
      </c>
      <c r="G415" s="38">
        <v>3647</v>
      </c>
      <c r="H415" s="38">
        <f>SUMIF(Sep!A:A,'Sheet 1'!A415,Sep!N:N)</f>
        <v>3648</v>
      </c>
      <c r="I415" s="120">
        <f t="shared" si="75"/>
        <v>14592</v>
      </c>
      <c r="J415" s="120">
        <f t="shared" si="76"/>
        <v>0</v>
      </c>
      <c r="K415" s="38">
        <f>SUMIF(Sep!A:A,'Sheet 1'!A415,Sep!I:I)</f>
        <v>4</v>
      </c>
      <c r="L415" s="120">
        <f t="shared" si="77"/>
        <v>0</v>
      </c>
      <c r="M415" s="122">
        <f>+SUMIF(Sep!A:A,'Sheet 1'!A415,Sep!E:E)</f>
        <v>0</v>
      </c>
      <c r="N415" s="127">
        <f t="shared" si="78"/>
        <v>0</v>
      </c>
      <c r="O415" s="120">
        <f t="shared" si="79"/>
        <v>14592</v>
      </c>
      <c r="P415" s="120">
        <f t="shared" si="74"/>
        <v>26035.7575</v>
      </c>
      <c r="Q415" s="120">
        <f t="shared" si="80"/>
        <v>14592</v>
      </c>
      <c r="R415" s="53">
        <v>1</v>
      </c>
      <c r="S415" s="120">
        <f t="shared" si="81"/>
        <v>14592</v>
      </c>
      <c r="T415" s="120">
        <f t="shared" si="82"/>
        <v>0</v>
      </c>
      <c r="U415" s="120">
        <f t="shared" si="83"/>
        <v>175104</v>
      </c>
      <c r="V415" s="120">
        <f t="shared" si="84"/>
        <v>175104</v>
      </c>
      <c r="W415" s="120">
        <f t="shared" si="85"/>
        <v>0</v>
      </c>
    </row>
    <row r="416" spans="1:23" x14ac:dyDescent="0.25">
      <c r="A416" s="49" t="s">
        <v>449</v>
      </c>
      <c r="B416" s="50" t="s">
        <v>479</v>
      </c>
      <c r="C416" s="37" t="s">
        <v>482</v>
      </c>
      <c r="D416" s="37">
        <v>9</v>
      </c>
      <c r="E416" s="50" t="s">
        <v>509</v>
      </c>
      <c r="F416" s="38">
        <v>1302453.8333333333</v>
      </c>
      <c r="G416" s="38">
        <v>2609</v>
      </c>
      <c r="H416" s="38">
        <f>SUMIF(Sep!A:A,'Sheet 1'!A416,Sep!N:N)</f>
        <v>2594</v>
      </c>
      <c r="I416" s="120">
        <f t="shared" si="75"/>
        <v>10376</v>
      </c>
      <c r="J416" s="120">
        <f t="shared" si="76"/>
        <v>0</v>
      </c>
      <c r="K416" s="38">
        <f>SUMIF(Sep!A:A,'Sheet 1'!A416,Sep!I:I)</f>
        <v>3</v>
      </c>
      <c r="L416" s="120">
        <f t="shared" si="77"/>
        <v>0</v>
      </c>
      <c r="M416" s="122">
        <f>+SUMIF(Sep!A:A,'Sheet 1'!A416,Sep!E:E)</f>
        <v>0</v>
      </c>
      <c r="N416" s="127">
        <f t="shared" si="78"/>
        <v>0</v>
      </c>
      <c r="O416" s="120">
        <f t="shared" si="79"/>
        <v>10376</v>
      </c>
      <c r="P416" s="120">
        <f t="shared" si="74"/>
        <v>19536.807499999999</v>
      </c>
      <c r="Q416" s="120">
        <f t="shared" si="80"/>
        <v>10376</v>
      </c>
      <c r="R416" s="53">
        <v>1</v>
      </c>
      <c r="S416" s="120">
        <f t="shared" si="81"/>
        <v>10376</v>
      </c>
      <c r="T416" s="120">
        <f t="shared" si="82"/>
        <v>0</v>
      </c>
      <c r="U416" s="120">
        <f t="shared" si="83"/>
        <v>124512</v>
      </c>
      <c r="V416" s="120">
        <f t="shared" si="84"/>
        <v>124512</v>
      </c>
      <c r="W416" s="120">
        <f t="shared" si="85"/>
        <v>0</v>
      </c>
    </row>
    <row r="417" spans="1:23" x14ac:dyDescent="0.25">
      <c r="A417" s="49" t="s">
        <v>450</v>
      </c>
      <c r="B417" s="50" t="s">
        <v>479</v>
      </c>
      <c r="C417" s="37" t="s">
        <v>482</v>
      </c>
      <c r="D417" s="37">
        <v>9</v>
      </c>
      <c r="E417" s="50" t="s">
        <v>509</v>
      </c>
      <c r="F417" s="38">
        <v>1022998.25</v>
      </c>
      <c r="G417" s="38">
        <v>1947</v>
      </c>
      <c r="H417" s="38">
        <f>SUMIF(Sep!A:A,'Sheet 1'!A417,Sep!N:N)</f>
        <v>1946</v>
      </c>
      <c r="I417" s="120">
        <f t="shared" si="75"/>
        <v>7784</v>
      </c>
      <c r="J417" s="120">
        <f t="shared" si="76"/>
        <v>0</v>
      </c>
      <c r="K417" s="38">
        <f>SUMIF(Sep!A:A,'Sheet 1'!A417,Sep!I:I)</f>
        <v>3</v>
      </c>
      <c r="L417" s="120">
        <f t="shared" si="77"/>
        <v>0</v>
      </c>
      <c r="M417" s="122">
        <f>+SUMIF(Sep!A:A,'Sheet 1'!A417,Sep!E:E)</f>
        <v>0</v>
      </c>
      <c r="N417" s="127">
        <f t="shared" si="78"/>
        <v>0</v>
      </c>
      <c r="O417" s="120">
        <f t="shared" si="79"/>
        <v>7784</v>
      </c>
      <c r="P417" s="120">
        <f t="shared" si="74"/>
        <v>15344.973749999999</v>
      </c>
      <c r="Q417" s="120">
        <f t="shared" si="80"/>
        <v>7784</v>
      </c>
      <c r="R417" s="53">
        <v>1</v>
      </c>
      <c r="S417" s="120">
        <f t="shared" si="81"/>
        <v>7784</v>
      </c>
      <c r="T417" s="120">
        <f t="shared" si="82"/>
        <v>0</v>
      </c>
      <c r="U417" s="120">
        <f t="shared" si="83"/>
        <v>93408</v>
      </c>
      <c r="V417" s="120">
        <f t="shared" si="84"/>
        <v>93408</v>
      </c>
      <c r="W417" s="120">
        <f t="shared" si="85"/>
        <v>0</v>
      </c>
    </row>
    <row r="418" spans="1:23" x14ac:dyDescent="0.25">
      <c r="A418" s="49" t="s">
        <v>454</v>
      </c>
      <c r="B418" s="50" t="s">
        <v>479</v>
      </c>
      <c r="C418" s="37" t="s">
        <v>482</v>
      </c>
      <c r="D418" s="37">
        <v>9</v>
      </c>
      <c r="E418" s="50" t="s">
        <v>509</v>
      </c>
      <c r="F418" s="38">
        <v>869725.33333333337</v>
      </c>
      <c r="G418" s="38">
        <v>1634</v>
      </c>
      <c r="H418" s="38">
        <f>SUMIF(Sep!A:A,'Sheet 1'!A418,Sep!N:N)</f>
        <v>1634</v>
      </c>
      <c r="I418" s="120">
        <f t="shared" si="75"/>
        <v>6536</v>
      </c>
      <c r="J418" s="120">
        <f t="shared" si="76"/>
        <v>0</v>
      </c>
      <c r="K418" s="38">
        <f>SUMIF(Sep!A:A,'Sheet 1'!A418,Sep!I:I)</f>
        <v>5</v>
      </c>
      <c r="L418" s="120">
        <f t="shared" si="77"/>
        <v>0</v>
      </c>
      <c r="M418" s="122">
        <f>+SUMIF(Sep!A:A,'Sheet 1'!A418,Sep!E:E)</f>
        <v>0</v>
      </c>
      <c r="N418" s="127">
        <f t="shared" si="78"/>
        <v>0</v>
      </c>
      <c r="O418" s="120">
        <f t="shared" si="79"/>
        <v>6536</v>
      </c>
      <c r="P418" s="120">
        <f t="shared" si="74"/>
        <v>13045.88</v>
      </c>
      <c r="Q418" s="120">
        <f t="shared" si="80"/>
        <v>6536</v>
      </c>
      <c r="R418" s="53">
        <v>1</v>
      </c>
      <c r="S418" s="120">
        <f t="shared" si="81"/>
        <v>6536</v>
      </c>
      <c r="T418" s="120">
        <f t="shared" si="82"/>
        <v>0</v>
      </c>
      <c r="U418" s="120">
        <f t="shared" si="83"/>
        <v>78432</v>
      </c>
      <c r="V418" s="120">
        <f t="shared" si="84"/>
        <v>78432</v>
      </c>
      <c r="W418" s="120">
        <f t="shared" si="85"/>
        <v>0</v>
      </c>
    </row>
    <row r="419" spans="1:23" x14ac:dyDescent="0.25">
      <c r="A419" s="49" t="s">
        <v>455</v>
      </c>
      <c r="B419" s="50" t="s">
        <v>479</v>
      </c>
      <c r="C419" s="37" t="s">
        <v>482</v>
      </c>
      <c r="D419" s="37">
        <v>9</v>
      </c>
      <c r="E419" s="50" t="s">
        <v>509</v>
      </c>
      <c r="F419" s="38">
        <v>1112657</v>
      </c>
      <c r="G419" s="38">
        <v>1882</v>
      </c>
      <c r="H419" s="38">
        <f>SUMIF(Sep!A:A,'Sheet 1'!A419,Sep!N:N)</f>
        <v>1882</v>
      </c>
      <c r="I419" s="120">
        <f t="shared" si="75"/>
        <v>7528</v>
      </c>
      <c r="J419" s="120">
        <f t="shared" si="76"/>
        <v>0</v>
      </c>
      <c r="K419" s="38">
        <f>SUMIF(Sep!A:A,'Sheet 1'!A419,Sep!I:I)</f>
        <v>3</v>
      </c>
      <c r="L419" s="120">
        <f t="shared" si="77"/>
        <v>0</v>
      </c>
      <c r="M419" s="122">
        <f>+SUMIF(Sep!A:A,'Sheet 1'!A419,Sep!E:E)</f>
        <v>0</v>
      </c>
      <c r="N419" s="127">
        <f t="shared" si="78"/>
        <v>0</v>
      </c>
      <c r="O419" s="120">
        <f t="shared" si="79"/>
        <v>7528</v>
      </c>
      <c r="P419" s="120">
        <f t="shared" si="74"/>
        <v>16689.855</v>
      </c>
      <c r="Q419" s="120">
        <f t="shared" si="80"/>
        <v>7528</v>
      </c>
      <c r="R419" s="53">
        <v>1</v>
      </c>
      <c r="S419" s="120">
        <f t="shared" si="81"/>
        <v>7528</v>
      </c>
      <c r="T419" s="120">
        <f t="shared" si="82"/>
        <v>0</v>
      </c>
      <c r="U419" s="120">
        <f t="shared" si="83"/>
        <v>90336</v>
      </c>
      <c r="V419" s="120">
        <f t="shared" si="84"/>
        <v>90336</v>
      </c>
      <c r="W419" s="120">
        <f t="shared" si="85"/>
        <v>0</v>
      </c>
    </row>
    <row r="420" spans="1:23" x14ac:dyDescent="0.25">
      <c r="A420" s="49" t="s">
        <v>456</v>
      </c>
      <c r="B420" s="50" t="s">
        <v>479</v>
      </c>
      <c r="C420" s="37" t="s">
        <v>482</v>
      </c>
      <c r="D420" s="37">
        <v>9</v>
      </c>
      <c r="E420" s="50" t="s">
        <v>509</v>
      </c>
      <c r="F420" s="38">
        <v>1930232.1666666667</v>
      </c>
      <c r="G420" s="38">
        <v>3965</v>
      </c>
      <c r="H420" s="38">
        <f>SUMIF(Sep!A:A,'Sheet 1'!A420,Sep!N:N)</f>
        <v>3971</v>
      </c>
      <c r="I420" s="120">
        <f t="shared" si="75"/>
        <v>15000</v>
      </c>
      <c r="J420" s="120">
        <f t="shared" si="76"/>
        <v>0</v>
      </c>
      <c r="K420" s="38">
        <f>SUMIF(Sep!A:A,'Sheet 1'!A420,Sep!I:I)</f>
        <v>6</v>
      </c>
      <c r="L420" s="120">
        <f t="shared" si="77"/>
        <v>0</v>
      </c>
      <c r="M420" s="122">
        <f>+SUMIF(Sep!A:A,'Sheet 1'!A420,Sep!E:E)</f>
        <v>0</v>
      </c>
      <c r="N420" s="127">
        <f t="shared" si="78"/>
        <v>0</v>
      </c>
      <c r="O420" s="120">
        <f t="shared" si="79"/>
        <v>15000</v>
      </c>
      <c r="P420" s="120">
        <f t="shared" si="74"/>
        <v>28953.482500000002</v>
      </c>
      <c r="Q420" s="120">
        <f t="shared" si="80"/>
        <v>15000</v>
      </c>
      <c r="R420" s="53">
        <v>1</v>
      </c>
      <c r="S420" s="120">
        <f t="shared" si="81"/>
        <v>15000</v>
      </c>
      <c r="T420" s="120">
        <f t="shared" si="82"/>
        <v>0</v>
      </c>
      <c r="U420" s="120">
        <f t="shared" si="83"/>
        <v>180000</v>
      </c>
      <c r="V420" s="120">
        <f t="shared" si="84"/>
        <v>180000</v>
      </c>
      <c r="W420" s="120">
        <f t="shared" si="85"/>
        <v>0</v>
      </c>
    </row>
    <row r="421" spans="1:23" x14ac:dyDescent="0.25">
      <c r="A421" s="49" t="s">
        <v>457</v>
      </c>
      <c r="B421" s="50" t="s">
        <v>479</v>
      </c>
      <c r="C421" s="37" t="s">
        <v>482</v>
      </c>
      <c r="D421" s="37">
        <v>9</v>
      </c>
      <c r="E421" s="50" t="s">
        <v>509</v>
      </c>
      <c r="F421" s="38">
        <v>2751718.0833333335</v>
      </c>
      <c r="G421" s="38">
        <v>5695</v>
      </c>
      <c r="H421" s="38">
        <f>SUMIF(Sep!A:A,'Sheet 1'!A421,Sep!N:N)</f>
        <v>5698</v>
      </c>
      <c r="I421" s="120">
        <f t="shared" si="75"/>
        <v>15000</v>
      </c>
      <c r="J421" s="120">
        <f t="shared" si="76"/>
        <v>0</v>
      </c>
      <c r="K421" s="38">
        <f>SUMIF(Sep!A:A,'Sheet 1'!A421,Sep!I:I)</f>
        <v>4</v>
      </c>
      <c r="L421" s="120">
        <f t="shared" si="77"/>
        <v>0</v>
      </c>
      <c r="M421" s="122">
        <f>+SUMIF(Sep!A:A,'Sheet 1'!A421,Sep!E:E)</f>
        <v>0</v>
      </c>
      <c r="N421" s="127">
        <f t="shared" si="78"/>
        <v>0</v>
      </c>
      <c r="O421" s="120">
        <f t="shared" si="79"/>
        <v>15000</v>
      </c>
      <c r="P421" s="120">
        <f t="shared" si="74"/>
        <v>41275.771249999998</v>
      </c>
      <c r="Q421" s="120">
        <f t="shared" si="80"/>
        <v>15000</v>
      </c>
      <c r="R421" s="53">
        <v>1</v>
      </c>
      <c r="S421" s="120">
        <f t="shared" si="81"/>
        <v>15000</v>
      </c>
      <c r="T421" s="120">
        <f t="shared" si="82"/>
        <v>0</v>
      </c>
      <c r="U421" s="120">
        <f t="shared" si="83"/>
        <v>180000</v>
      </c>
      <c r="V421" s="120">
        <f t="shared" si="84"/>
        <v>180000</v>
      </c>
      <c r="W421" s="120">
        <f t="shared" si="85"/>
        <v>0</v>
      </c>
    </row>
    <row r="422" spans="1:23" x14ac:dyDescent="0.25">
      <c r="A422" s="49" t="s">
        <v>458</v>
      </c>
      <c r="B422" s="50" t="s">
        <v>479</v>
      </c>
      <c r="C422" s="37" t="s">
        <v>482</v>
      </c>
      <c r="D422" s="37">
        <v>9</v>
      </c>
      <c r="E422" s="50" t="s">
        <v>509</v>
      </c>
      <c r="F422" s="38">
        <v>842825.41666666663</v>
      </c>
      <c r="G422" s="38">
        <v>1567</v>
      </c>
      <c r="H422" s="38">
        <f>SUMIF(Sep!A:A,'Sheet 1'!A422,Sep!N:N)</f>
        <v>1567</v>
      </c>
      <c r="I422" s="120">
        <f t="shared" si="75"/>
        <v>6268</v>
      </c>
      <c r="J422" s="120">
        <f t="shared" si="76"/>
        <v>0</v>
      </c>
      <c r="K422" s="38">
        <f>SUMIF(Sep!A:A,'Sheet 1'!A422,Sep!I:I)</f>
        <v>5</v>
      </c>
      <c r="L422" s="120">
        <f t="shared" si="77"/>
        <v>0</v>
      </c>
      <c r="M422" s="122">
        <f>+SUMIF(Sep!A:A,'Sheet 1'!A422,Sep!E:E)</f>
        <v>0</v>
      </c>
      <c r="N422" s="127">
        <f t="shared" si="78"/>
        <v>0</v>
      </c>
      <c r="O422" s="120">
        <f t="shared" si="79"/>
        <v>6268</v>
      </c>
      <c r="P422" s="120">
        <f t="shared" si="74"/>
        <v>12642.381249999999</v>
      </c>
      <c r="Q422" s="120">
        <f t="shared" si="80"/>
        <v>6268</v>
      </c>
      <c r="R422" s="53">
        <v>1</v>
      </c>
      <c r="S422" s="120">
        <f t="shared" si="81"/>
        <v>6268</v>
      </c>
      <c r="T422" s="120">
        <f t="shared" si="82"/>
        <v>0</v>
      </c>
      <c r="U422" s="120">
        <f t="shared" si="83"/>
        <v>75216</v>
      </c>
      <c r="V422" s="120">
        <f t="shared" si="84"/>
        <v>75216</v>
      </c>
      <c r="W422" s="120">
        <f t="shared" si="85"/>
        <v>0</v>
      </c>
    </row>
    <row r="423" spans="1:23" x14ac:dyDescent="0.25">
      <c r="A423" s="49" t="s">
        <v>459</v>
      </c>
      <c r="B423" s="50" t="s">
        <v>479</v>
      </c>
      <c r="C423" s="37" t="s">
        <v>482</v>
      </c>
      <c r="D423" s="37">
        <v>9</v>
      </c>
      <c r="E423" s="50" t="s">
        <v>509</v>
      </c>
      <c r="F423" s="38">
        <v>1558820.6666666667</v>
      </c>
      <c r="G423" s="38">
        <v>2711</v>
      </c>
      <c r="H423" s="38">
        <f>SUMIF(Sep!A:A,'Sheet 1'!A423,Sep!N:N)</f>
        <v>2711</v>
      </c>
      <c r="I423" s="120">
        <f t="shared" si="75"/>
        <v>10844</v>
      </c>
      <c r="J423" s="120">
        <f t="shared" si="76"/>
        <v>0</v>
      </c>
      <c r="K423" s="38">
        <f>SUMIF(Sep!A:A,'Sheet 1'!A423,Sep!I:I)</f>
        <v>3</v>
      </c>
      <c r="L423" s="120">
        <f t="shared" si="77"/>
        <v>0</v>
      </c>
      <c r="M423" s="122">
        <f>+SUMIF(Sep!A:A,'Sheet 1'!A423,Sep!E:E)</f>
        <v>0</v>
      </c>
      <c r="N423" s="127">
        <f t="shared" si="78"/>
        <v>0</v>
      </c>
      <c r="O423" s="120">
        <f t="shared" si="79"/>
        <v>10844</v>
      </c>
      <c r="P423" s="120">
        <f t="shared" si="74"/>
        <v>23382.31</v>
      </c>
      <c r="Q423" s="120">
        <f t="shared" si="80"/>
        <v>10844</v>
      </c>
      <c r="R423" s="53">
        <v>1</v>
      </c>
      <c r="S423" s="120">
        <f t="shared" si="81"/>
        <v>10844</v>
      </c>
      <c r="T423" s="120">
        <f t="shared" si="82"/>
        <v>0</v>
      </c>
      <c r="U423" s="120">
        <f t="shared" si="83"/>
        <v>130128</v>
      </c>
      <c r="V423" s="120">
        <f t="shared" si="84"/>
        <v>130128</v>
      </c>
      <c r="W423" s="120">
        <f t="shared" si="85"/>
        <v>0</v>
      </c>
    </row>
    <row r="424" spans="1:23" x14ac:dyDescent="0.25">
      <c r="A424" s="49" t="s">
        <v>460</v>
      </c>
      <c r="B424" s="50" t="s">
        <v>479</v>
      </c>
      <c r="C424" s="37" t="s">
        <v>482</v>
      </c>
      <c r="D424" s="37">
        <v>9</v>
      </c>
      <c r="E424" s="50" t="s">
        <v>509</v>
      </c>
      <c r="F424" s="38">
        <v>1013478.3333333334</v>
      </c>
      <c r="G424" s="38">
        <v>1749</v>
      </c>
      <c r="H424" s="38">
        <f>SUMIF(Sep!A:A,'Sheet 1'!A424,Sep!N:N)</f>
        <v>1749</v>
      </c>
      <c r="I424" s="120">
        <f t="shared" si="75"/>
        <v>6996</v>
      </c>
      <c r="J424" s="120">
        <f t="shared" si="76"/>
        <v>0</v>
      </c>
      <c r="K424" s="38">
        <f>SUMIF(Sep!A:A,'Sheet 1'!A424,Sep!I:I)</f>
        <v>3</v>
      </c>
      <c r="L424" s="120">
        <f t="shared" si="77"/>
        <v>0</v>
      </c>
      <c r="M424" s="122">
        <f>+SUMIF(Sep!A:A,'Sheet 1'!A424,Sep!E:E)</f>
        <v>0</v>
      </c>
      <c r="N424" s="127">
        <f t="shared" si="78"/>
        <v>0</v>
      </c>
      <c r="O424" s="120">
        <f t="shared" si="79"/>
        <v>6996</v>
      </c>
      <c r="P424" s="120">
        <f t="shared" si="74"/>
        <v>15202.174999999999</v>
      </c>
      <c r="Q424" s="120">
        <f t="shared" si="80"/>
        <v>6996</v>
      </c>
      <c r="R424" s="53">
        <v>1</v>
      </c>
      <c r="S424" s="120">
        <f t="shared" si="81"/>
        <v>6996</v>
      </c>
      <c r="T424" s="120">
        <f t="shared" si="82"/>
        <v>0</v>
      </c>
      <c r="U424" s="120">
        <f t="shared" si="83"/>
        <v>83952</v>
      </c>
      <c r="V424" s="120">
        <f t="shared" si="84"/>
        <v>83952</v>
      </c>
      <c r="W424" s="120">
        <f t="shared" si="85"/>
        <v>0</v>
      </c>
    </row>
    <row r="425" spans="1:23" x14ac:dyDescent="0.25">
      <c r="A425" s="49" t="s">
        <v>462</v>
      </c>
      <c r="B425" s="50" t="s">
        <v>479</v>
      </c>
      <c r="C425" s="37" t="s">
        <v>482</v>
      </c>
      <c r="D425" s="37">
        <v>9</v>
      </c>
      <c r="E425" s="50" t="s">
        <v>509</v>
      </c>
      <c r="F425" s="38">
        <v>1266205.4166666667</v>
      </c>
      <c r="G425" s="38">
        <v>2256</v>
      </c>
      <c r="H425" s="38">
        <f>SUMIF(Sep!A:A,'Sheet 1'!A425,Sep!N:N)</f>
        <v>2256</v>
      </c>
      <c r="I425" s="120">
        <f t="shared" si="75"/>
        <v>9024</v>
      </c>
      <c r="J425" s="120">
        <f t="shared" si="76"/>
        <v>0</v>
      </c>
      <c r="K425" s="38">
        <f>SUMIF(Sep!A:A,'Sheet 1'!A425,Sep!I:I)</f>
        <v>3</v>
      </c>
      <c r="L425" s="120">
        <f t="shared" si="77"/>
        <v>0</v>
      </c>
      <c r="M425" s="122">
        <f>+SUMIF(Sep!A:A,'Sheet 1'!A425,Sep!E:E)</f>
        <v>0</v>
      </c>
      <c r="N425" s="127">
        <f t="shared" si="78"/>
        <v>0</v>
      </c>
      <c r="O425" s="120">
        <f t="shared" si="79"/>
        <v>9024</v>
      </c>
      <c r="P425" s="120">
        <f t="shared" si="74"/>
        <v>18993.081249999999</v>
      </c>
      <c r="Q425" s="120">
        <f t="shared" si="80"/>
        <v>9024</v>
      </c>
      <c r="R425" s="53">
        <v>1</v>
      </c>
      <c r="S425" s="120">
        <f t="shared" si="81"/>
        <v>9024</v>
      </c>
      <c r="T425" s="120">
        <f t="shared" si="82"/>
        <v>0</v>
      </c>
      <c r="U425" s="120">
        <f t="shared" si="83"/>
        <v>108288</v>
      </c>
      <c r="V425" s="120">
        <f t="shared" si="84"/>
        <v>108288</v>
      </c>
      <c r="W425" s="120">
        <f t="shared" si="85"/>
        <v>0</v>
      </c>
    </row>
    <row r="426" spans="1:23" x14ac:dyDescent="0.25">
      <c r="A426" s="49" t="s">
        <v>463</v>
      </c>
      <c r="B426" s="50" t="s">
        <v>479</v>
      </c>
      <c r="C426" s="37" t="s">
        <v>482</v>
      </c>
      <c r="D426" s="37">
        <v>9</v>
      </c>
      <c r="E426" s="50" t="s">
        <v>509</v>
      </c>
      <c r="F426" s="38">
        <v>1525146.3333333333</v>
      </c>
      <c r="G426" s="38">
        <v>2852</v>
      </c>
      <c r="H426" s="38">
        <f>SUMIF(Sep!A:A,'Sheet 1'!A426,Sep!N:N)</f>
        <v>2852</v>
      </c>
      <c r="I426" s="120">
        <f t="shared" si="75"/>
        <v>11408</v>
      </c>
      <c r="J426" s="120">
        <f t="shared" si="76"/>
        <v>0</v>
      </c>
      <c r="K426" s="38">
        <f>SUMIF(Sep!A:A,'Sheet 1'!A426,Sep!I:I)</f>
        <v>3</v>
      </c>
      <c r="L426" s="120">
        <f t="shared" si="77"/>
        <v>0</v>
      </c>
      <c r="M426" s="122">
        <f>+SUMIF(Sep!A:A,'Sheet 1'!A426,Sep!E:E)</f>
        <v>0</v>
      </c>
      <c r="N426" s="127">
        <f t="shared" si="78"/>
        <v>0</v>
      </c>
      <c r="O426" s="120">
        <f t="shared" si="79"/>
        <v>11408</v>
      </c>
      <c r="P426" s="120">
        <f t="shared" si="74"/>
        <v>22877.195</v>
      </c>
      <c r="Q426" s="120">
        <f t="shared" si="80"/>
        <v>11408</v>
      </c>
      <c r="R426" s="53">
        <v>1</v>
      </c>
      <c r="S426" s="120">
        <f t="shared" si="81"/>
        <v>11408</v>
      </c>
      <c r="T426" s="120">
        <f t="shared" si="82"/>
        <v>0</v>
      </c>
      <c r="U426" s="120">
        <f t="shared" si="83"/>
        <v>136896</v>
      </c>
      <c r="V426" s="120">
        <f t="shared" si="84"/>
        <v>136896</v>
      </c>
      <c r="W426" s="120">
        <f t="shared" si="85"/>
        <v>0</v>
      </c>
    </row>
    <row r="427" spans="1:23" x14ac:dyDescent="0.25">
      <c r="A427" s="49" t="s">
        <v>464</v>
      </c>
      <c r="B427" s="50" t="s">
        <v>479</v>
      </c>
      <c r="C427" s="37" t="s">
        <v>482</v>
      </c>
      <c r="D427" s="37">
        <v>9</v>
      </c>
      <c r="E427" s="50" t="s">
        <v>509</v>
      </c>
      <c r="F427" s="38">
        <v>2395801.75</v>
      </c>
      <c r="G427" s="38">
        <v>4253</v>
      </c>
      <c r="H427" s="38">
        <f>SUMIF(Sep!A:A,'Sheet 1'!A427,Sep!N:N)</f>
        <v>4253</v>
      </c>
      <c r="I427" s="120">
        <f t="shared" si="75"/>
        <v>15000</v>
      </c>
      <c r="J427" s="120">
        <f t="shared" si="76"/>
        <v>0</v>
      </c>
      <c r="K427" s="38">
        <f>SUMIF(Sep!A:A,'Sheet 1'!A427,Sep!I:I)</f>
        <v>3</v>
      </c>
      <c r="L427" s="120">
        <f t="shared" si="77"/>
        <v>0</v>
      </c>
      <c r="M427" s="122">
        <f>+SUMIF(Sep!A:A,'Sheet 1'!A427,Sep!E:E)</f>
        <v>0</v>
      </c>
      <c r="N427" s="127">
        <f t="shared" si="78"/>
        <v>0</v>
      </c>
      <c r="O427" s="120">
        <f t="shared" si="79"/>
        <v>15000</v>
      </c>
      <c r="P427" s="120">
        <f t="shared" si="74"/>
        <v>35937.026249999995</v>
      </c>
      <c r="Q427" s="120">
        <f t="shared" si="80"/>
        <v>15000</v>
      </c>
      <c r="R427" s="53">
        <v>1</v>
      </c>
      <c r="S427" s="120">
        <f t="shared" si="81"/>
        <v>15000</v>
      </c>
      <c r="T427" s="120">
        <f t="shared" si="82"/>
        <v>0</v>
      </c>
      <c r="U427" s="120">
        <f t="shared" si="83"/>
        <v>180000</v>
      </c>
      <c r="V427" s="120">
        <f t="shared" si="84"/>
        <v>180000</v>
      </c>
      <c r="W427" s="120">
        <f t="shared" si="85"/>
        <v>0</v>
      </c>
    </row>
    <row r="428" spans="1:23" x14ac:dyDescent="0.25">
      <c r="A428" s="63" t="s">
        <v>12</v>
      </c>
      <c r="B428" s="64" t="s">
        <v>469</v>
      </c>
      <c r="C428" s="37" t="s">
        <v>484</v>
      </c>
      <c r="D428" s="37">
        <v>10</v>
      </c>
      <c r="E428" s="64" t="s">
        <v>484</v>
      </c>
      <c r="F428" s="38">
        <v>725275</v>
      </c>
      <c r="G428" s="38"/>
      <c r="H428" s="38">
        <f>SUMIF(Sep!A:A,'Sheet 1'!A428,Sep!N:N)</f>
        <v>0</v>
      </c>
      <c r="I428" s="120">
        <f t="shared" si="75"/>
        <v>0</v>
      </c>
      <c r="J428" s="120">
        <f t="shared" si="76"/>
        <v>8400</v>
      </c>
      <c r="K428" s="38">
        <f>SUMIF(Sep!A:A,'Sheet 1'!A428,Sep!I:I)</f>
        <v>3</v>
      </c>
      <c r="L428" s="120">
        <f t="shared" si="77"/>
        <v>1800</v>
      </c>
      <c r="M428" s="122">
        <f>+SUMIF(Sep!A:A,'Sheet 1'!A428,Sep!E:E)</f>
        <v>0</v>
      </c>
      <c r="N428" s="127">
        <f t="shared" si="78"/>
        <v>0</v>
      </c>
      <c r="O428" s="120">
        <f t="shared" si="79"/>
        <v>10200</v>
      </c>
      <c r="P428" s="120">
        <f t="shared" si="74"/>
        <v>10879.125</v>
      </c>
      <c r="Q428" s="120">
        <f t="shared" si="80"/>
        <v>10200</v>
      </c>
      <c r="R428" s="128">
        <v>0</v>
      </c>
      <c r="S428" s="120">
        <f t="shared" si="81"/>
        <v>0</v>
      </c>
      <c r="T428" s="120">
        <f t="shared" si="82"/>
        <v>10200</v>
      </c>
      <c r="U428" s="120">
        <f t="shared" si="83"/>
        <v>122400</v>
      </c>
      <c r="V428" s="120">
        <f t="shared" si="84"/>
        <v>0</v>
      </c>
      <c r="W428" s="120">
        <f t="shared" si="85"/>
        <v>122400</v>
      </c>
    </row>
    <row r="429" spans="1:23" x14ac:dyDescent="0.25">
      <c r="A429" s="63" t="s">
        <v>56</v>
      </c>
      <c r="B429" s="64" t="s">
        <v>470</v>
      </c>
      <c r="C429" s="37" t="s">
        <v>484</v>
      </c>
      <c r="D429" s="37">
        <v>10</v>
      </c>
      <c r="E429" s="64" t="s">
        <v>484</v>
      </c>
      <c r="F429" s="38">
        <v>1117525</v>
      </c>
      <c r="G429" s="38"/>
      <c r="H429" s="38">
        <f>SUMIF(Sep!A:A,'Sheet 1'!A429,Sep!N:N)</f>
        <v>0</v>
      </c>
      <c r="I429" s="120">
        <f t="shared" si="75"/>
        <v>0</v>
      </c>
      <c r="J429" s="120">
        <f t="shared" si="76"/>
        <v>8400</v>
      </c>
      <c r="K429" s="38">
        <f>SUMIF(Sep!A:A,'Sheet 1'!A429,Sep!I:I)</f>
        <v>3</v>
      </c>
      <c r="L429" s="120">
        <f t="shared" si="77"/>
        <v>1800</v>
      </c>
      <c r="M429" s="122">
        <f>+SUMIF(Sep!A:A,'Sheet 1'!A429,Sep!E:E)</f>
        <v>0</v>
      </c>
      <c r="N429" s="127">
        <f t="shared" si="78"/>
        <v>0</v>
      </c>
      <c r="O429" s="120">
        <f t="shared" si="79"/>
        <v>10200</v>
      </c>
      <c r="P429" s="120">
        <f t="shared" si="74"/>
        <v>16762.875</v>
      </c>
      <c r="Q429" s="120">
        <f t="shared" si="80"/>
        <v>10200</v>
      </c>
      <c r="R429" s="128">
        <v>0</v>
      </c>
      <c r="S429" s="120">
        <f t="shared" si="81"/>
        <v>0</v>
      </c>
      <c r="T429" s="120">
        <f t="shared" si="82"/>
        <v>10200</v>
      </c>
      <c r="U429" s="120">
        <f t="shared" si="83"/>
        <v>122400</v>
      </c>
      <c r="V429" s="120">
        <f t="shared" si="84"/>
        <v>0</v>
      </c>
      <c r="W429" s="120">
        <f t="shared" si="85"/>
        <v>122400</v>
      </c>
    </row>
    <row r="430" spans="1:23" x14ac:dyDescent="0.25">
      <c r="A430" s="63" t="s">
        <v>76</v>
      </c>
      <c r="B430" s="64" t="s">
        <v>470</v>
      </c>
      <c r="C430" s="37" t="s">
        <v>484</v>
      </c>
      <c r="D430" s="37">
        <v>10</v>
      </c>
      <c r="E430" s="64" t="s">
        <v>484</v>
      </c>
      <c r="F430" s="38">
        <v>3115075</v>
      </c>
      <c r="G430" s="38"/>
      <c r="H430" s="38">
        <f>SUMIF(Sep!A:A,'Sheet 1'!A430,Sep!N:N)</f>
        <v>0</v>
      </c>
      <c r="I430" s="120">
        <f t="shared" si="75"/>
        <v>0</v>
      </c>
      <c r="J430" s="120">
        <f t="shared" si="76"/>
        <v>8400</v>
      </c>
      <c r="K430" s="38">
        <f>SUMIF(Sep!A:A,'Sheet 1'!A430,Sep!I:I)</f>
        <v>3</v>
      </c>
      <c r="L430" s="120">
        <f t="shared" si="77"/>
        <v>1800</v>
      </c>
      <c r="M430" s="122">
        <f>+SUMIF(Sep!A:A,'Sheet 1'!A430,Sep!E:E)</f>
        <v>0</v>
      </c>
      <c r="N430" s="127">
        <f t="shared" si="78"/>
        <v>0</v>
      </c>
      <c r="O430" s="120">
        <f t="shared" si="79"/>
        <v>10200</v>
      </c>
      <c r="P430" s="120">
        <f t="shared" si="74"/>
        <v>46726.125</v>
      </c>
      <c r="Q430" s="120">
        <f t="shared" si="80"/>
        <v>10200</v>
      </c>
      <c r="R430" s="128">
        <v>0</v>
      </c>
      <c r="S430" s="120">
        <f t="shared" si="81"/>
        <v>0</v>
      </c>
      <c r="T430" s="120">
        <f t="shared" si="82"/>
        <v>10200</v>
      </c>
      <c r="U430" s="120">
        <f t="shared" si="83"/>
        <v>122400</v>
      </c>
      <c r="V430" s="120">
        <f t="shared" si="84"/>
        <v>0</v>
      </c>
      <c r="W430" s="120">
        <f t="shared" si="85"/>
        <v>122400</v>
      </c>
    </row>
    <row r="431" spans="1:23" x14ac:dyDescent="0.25">
      <c r="A431" s="63" t="s">
        <v>95</v>
      </c>
      <c r="B431" s="64" t="s">
        <v>471</v>
      </c>
      <c r="C431" s="37" t="s">
        <v>484</v>
      </c>
      <c r="D431" s="37">
        <v>10</v>
      </c>
      <c r="E431" s="64" t="s">
        <v>484</v>
      </c>
      <c r="F431" s="38">
        <v>523033.33333333331</v>
      </c>
      <c r="G431" s="38"/>
      <c r="H431" s="38">
        <f>SUMIF(Sep!A:A,'Sheet 1'!A431,Sep!N:N)</f>
        <v>0</v>
      </c>
      <c r="I431" s="120">
        <f t="shared" si="75"/>
        <v>0</v>
      </c>
      <c r="J431" s="120">
        <f t="shared" si="76"/>
        <v>8400</v>
      </c>
      <c r="K431" s="38">
        <f>SUMIF(Sep!A:A,'Sheet 1'!A431,Sep!I:I)</f>
        <v>4</v>
      </c>
      <c r="L431" s="120">
        <f t="shared" si="77"/>
        <v>2400</v>
      </c>
      <c r="M431" s="122">
        <f>+SUMIF(Sep!A:A,'Sheet 1'!A431,Sep!E:E)</f>
        <v>0</v>
      </c>
      <c r="N431" s="127">
        <f t="shared" si="78"/>
        <v>0</v>
      </c>
      <c r="O431" s="120">
        <f t="shared" si="79"/>
        <v>10800</v>
      </c>
      <c r="P431" s="120">
        <f t="shared" si="74"/>
        <v>7845.4999999999991</v>
      </c>
      <c r="Q431" s="120">
        <f t="shared" si="80"/>
        <v>7845.4999999999991</v>
      </c>
      <c r="R431" s="128">
        <v>0</v>
      </c>
      <c r="S431" s="120">
        <f t="shared" si="81"/>
        <v>0</v>
      </c>
      <c r="T431" s="120">
        <f t="shared" si="82"/>
        <v>7845.4999999999991</v>
      </c>
      <c r="U431" s="120">
        <f t="shared" si="83"/>
        <v>94145.999999999985</v>
      </c>
      <c r="V431" s="120">
        <f t="shared" si="84"/>
        <v>0</v>
      </c>
      <c r="W431" s="120">
        <f t="shared" si="85"/>
        <v>94145.999999999985</v>
      </c>
    </row>
    <row r="432" spans="1:23" x14ac:dyDescent="0.25">
      <c r="A432" s="63" t="s">
        <v>117</v>
      </c>
      <c r="B432" s="64" t="s">
        <v>471</v>
      </c>
      <c r="C432" s="37" t="s">
        <v>484</v>
      </c>
      <c r="D432" s="37">
        <v>10</v>
      </c>
      <c r="E432" s="64" t="s">
        <v>484</v>
      </c>
      <c r="F432" s="38">
        <v>66358.333333333328</v>
      </c>
      <c r="G432" s="38"/>
      <c r="H432" s="38">
        <f>SUMIF(Sep!A:A,'Sheet 1'!A432,Sep!N:N)</f>
        <v>0</v>
      </c>
      <c r="I432" s="120">
        <f t="shared" si="75"/>
        <v>0</v>
      </c>
      <c r="J432" s="120">
        <f t="shared" si="76"/>
        <v>8400</v>
      </c>
      <c r="K432" s="38">
        <f>SUMIF(Sep!A:A,'Sheet 1'!A432,Sep!I:I)</f>
        <v>5</v>
      </c>
      <c r="L432" s="120">
        <f t="shared" si="77"/>
        <v>3000</v>
      </c>
      <c r="M432" s="122">
        <f>+SUMIF(Sep!A:A,'Sheet 1'!A432,Sep!E:E)</f>
        <v>0</v>
      </c>
      <c r="N432" s="127">
        <f t="shared" si="78"/>
        <v>0</v>
      </c>
      <c r="O432" s="120">
        <f t="shared" si="79"/>
        <v>11400</v>
      </c>
      <c r="P432" s="120">
        <f t="shared" si="74"/>
        <v>995.37499999999989</v>
      </c>
      <c r="Q432" s="120">
        <f t="shared" si="80"/>
        <v>995.37499999999989</v>
      </c>
      <c r="R432" s="128">
        <v>0</v>
      </c>
      <c r="S432" s="120">
        <f t="shared" si="81"/>
        <v>0</v>
      </c>
      <c r="T432" s="120">
        <f t="shared" si="82"/>
        <v>995.37499999999989</v>
      </c>
      <c r="U432" s="120">
        <f t="shared" si="83"/>
        <v>11944.499999999998</v>
      </c>
      <c r="V432" s="120">
        <f t="shared" si="84"/>
        <v>0</v>
      </c>
      <c r="W432" s="120">
        <f t="shared" si="85"/>
        <v>11944.499999999998</v>
      </c>
    </row>
    <row r="433" spans="1:23" x14ac:dyDescent="0.25">
      <c r="A433" s="63" t="s">
        <v>135</v>
      </c>
      <c r="B433" s="64" t="s">
        <v>471</v>
      </c>
      <c r="C433" s="37" t="s">
        <v>484</v>
      </c>
      <c r="D433" s="37">
        <v>10</v>
      </c>
      <c r="E433" s="64" t="s">
        <v>484</v>
      </c>
      <c r="F433" s="38">
        <v>548900</v>
      </c>
      <c r="G433" s="38"/>
      <c r="H433" s="38">
        <f>SUMIF(Sep!A:A,'Sheet 1'!A433,Sep!N:N)</f>
        <v>0</v>
      </c>
      <c r="I433" s="120">
        <f t="shared" si="75"/>
        <v>0</v>
      </c>
      <c r="J433" s="120">
        <f t="shared" si="76"/>
        <v>8400</v>
      </c>
      <c r="K433" s="38">
        <f>SUMIF(Sep!A:A,'Sheet 1'!A433,Sep!I:I)</f>
        <v>3</v>
      </c>
      <c r="L433" s="120">
        <f t="shared" si="77"/>
        <v>1800</v>
      </c>
      <c r="M433" s="122">
        <f>+SUMIF(Sep!A:A,'Sheet 1'!A433,Sep!E:E)</f>
        <v>0</v>
      </c>
      <c r="N433" s="127">
        <f t="shared" si="78"/>
        <v>0</v>
      </c>
      <c r="O433" s="120">
        <f t="shared" si="79"/>
        <v>10200</v>
      </c>
      <c r="P433" s="120">
        <f t="shared" si="74"/>
        <v>8233.5</v>
      </c>
      <c r="Q433" s="120">
        <f t="shared" si="80"/>
        <v>8233.5</v>
      </c>
      <c r="R433" s="128">
        <v>0</v>
      </c>
      <c r="S433" s="120">
        <f t="shared" si="81"/>
        <v>0</v>
      </c>
      <c r="T433" s="120">
        <f t="shared" si="82"/>
        <v>8233.5</v>
      </c>
      <c r="U433" s="120">
        <f t="shared" si="83"/>
        <v>98802</v>
      </c>
      <c r="V433" s="120">
        <f t="shared" si="84"/>
        <v>0</v>
      </c>
      <c r="W433" s="120">
        <f t="shared" si="85"/>
        <v>98802</v>
      </c>
    </row>
    <row r="434" spans="1:23" x14ac:dyDescent="0.25">
      <c r="A434" s="63" t="s">
        <v>171</v>
      </c>
      <c r="B434" s="64" t="s">
        <v>472</v>
      </c>
      <c r="C434" s="37" t="s">
        <v>484</v>
      </c>
      <c r="D434" s="37">
        <v>10</v>
      </c>
      <c r="E434" s="64" t="s">
        <v>484</v>
      </c>
      <c r="F434" s="38">
        <v>600358.33333333337</v>
      </c>
      <c r="G434" s="38"/>
      <c r="H434" s="38">
        <f>SUMIF(Sep!A:A,'Sheet 1'!A434,Sep!N:N)</f>
        <v>0</v>
      </c>
      <c r="I434" s="120">
        <f t="shared" si="75"/>
        <v>0</v>
      </c>
      <c r="J434" s="120">
        <f t="shared" si="76"/>
        <v>8400</v>
      </c>
      <c r="K434" s="38">
        <f>SUMIF(Sep!A:A,'Sheet 1'!A434,Sep!I:I)</f>
        <v>4</v>
      </c>
      <c r="L434" s="120">
        <f t="shared" si="77"/>
        <v>2400</v>
      </c>
      <c r="M434" s="122">
        <f>+SUMIF(Sep!A:A,'Sheet 1'!A434,Sep!E:E)</f>
        <v>0</v>
      </c>
      <c r="N434" s="127">
        <f t="shared" si="78"/>
        <v>0</v>
      </c>
      <c r="O434" s="120">
        <f t="shared" si="79"/>
        <v>10800</v>
      </c>
      <c r="P434" s="120">
        <f t="shared" si="74"/>
        <v>9005.375</v>
      </c>
      <c r="Q434" s="120">
        <f t="shared" si="80"/>
        <v>9005.375</v>
      </c>
      <c r="R434" s="128">
        <v>0</v>
      </c>
      <c r="S434" s="120">
        <f t="shared" si="81"/>
        <v>0</v>
      </c>
      <c r="T434" s="120">
        <f t="shared" si="82"/>
        <v>9005.375</v>
      </c>
      <c r="U434" s="120">
        <f t="shared" si="83"/>
        <v>108064.5</v>
      </c>
      <c r="V434" s="120">
        <f t="shared" si="84"/>
        <v>0</v>
      </c>
      <c r="W434" s="120">
        <f t="shared" si="85"/>
        <v>108064.5</v>
      </c>
    </row>
    <row r="435" spans="1:23" x14ac:dyDescent="0.25">
      <c r="A435" s="63" t="s">
        <v>182</v>
      </c>
      <c r="B435" s="64" t="s">
        <v>472</v>
      </c>
      <c r="C435" s="37" t="s">
        <v>484</v>
      </c>
      <c r="D435" s="37">
        <v>10</v>
      </c>
      <c r="E435" s="64" t="s">
        <v>484</v>
      </c>
      <c r="F435" s="38">
        <v>332141.66666666669</v>
      </c>
      <c r="G435" s="38"/>
      <c r="H435" s="38">
        <f>SUMIF(Sep!A:A,'Sheet 1'!A435,Sep!N:N)</f>
        <v>0</v>
      </c>
      <c r="I435" s="120">
        <f t="shared" si="75"/>
        <v>0</v>
      </c>
      <c r="J435" s="120">
        <f t="shared" si="76"/>
        <v>8400</v>
      </c>
      <c r="K435" s="38">
        <f>SUMIF(Sep!A:A,'Sheet 1'!A435,Sep!I:I)</f>
        <v>3</v>
      </c>
      <c r="L435" s="120">
        <f t="shared" si="77"/>
        <v>1800</v>
      </c>
      <c r="M435" s="122">
        <f>+SUMIF(Sep!A:A,'Sheet 1'!A435,Sep!E:E)</f>
        <v>0</v>
      </c>
      <c r="N435" s="127">
        <f t="shared" si="78"/>
        <v>0</v>
      </c>
      <c r="O435" s="120">
        <f t="shared" si="79"/>
        <v>10200</v>
      </c>
      <c r="P435" s="120">
        <f t="shared" si="74"/>
        <v>4982.125</v>
      </c>
      <c r="Q435" s="120">
        <f t="shared" si="80"/>
        <v>4982.125</v>
      </c>
      <c r="R435" s="128">
        <v>0</v>
      </c>
      <c r="S435" s="120">
        <f t="shared" si="81"/>
        <v>0</v>
      </c>
      <c r="T435" s="120">
        <f t="shared" si="82"/>
        <v>4982.125</v>
      </c>
      <c r="U435" s="120">
        <f t="shared" si="83"/>
        <v>59785.5</v>
      </c>
      <c r="V435" s="120">
        <f t="shared" si="84"/>
        <v>0</v>
      </c>
      <c r="W435" s="120">
        <f t="shared" si="85"/>
        <v>59785.5</v>
      </c>
    </row>
    <row r="436" spans="1:23" x14ac:dyDescent="0.25">
      <c r="A436" s="63" t="s">
        <v>184</v>
      </c>
      <c r="B436" s="64" t="s">
        <v>473</v>
      </c>
      <c r="C436" s="37" t="s">
        <v>484</v>
      </c>
      <c r="D436" s="37">
        <v>10</v>
      </c>
      <c r="E436" s="64" t="s">
        <v>484</v>
      </c>
      <c r="F436" s="38">
        <v>1310416.6666666667</v>
      </c>
      <c r="G436" s="38"/>
      <c r="H436" s="38">
        <f>SUMIF(Sep!A:A,'Sheet 1'!A436,Sep!N:N)</f>
        <v>0</v>
      </c>
      <c r="I436" s="120">
        <f t="shared" si="75"/>
        <v>0</v>
      </c>
      <c r="J436" s="120">
        <f t="shared" si="76"/>
        <v>8400</v>
      </c>
      <c r="K436" s="38">
        <f>SUMIF(Sep!A:A,'Sheet 1'!A436,Sep!I:I)</f>
        <v>3</v>
      </c>
      <c r="L436" s="120">
        <f t="shared" si="77"/>
        <v>1800</v>
      </c>
      <c r="M436" s="122">
        <f>+SUMIF(Sep!A:A,'Sheet 1'!A436,Sep!E:E)</f>
        <v>0</v>
      </c>
      <c r="N436" s="127">
        <f t="shared" si="78"/>
        <v>0</v>
      </c>
      <c r="O436" s="120">
        <f t="shared" si="79"/>
        <v>10200</v>
      </c>
      <c r="P436" s="120">
        <f t="shared" si="74"/>
        <v>19656.25</v>
      </c>
      <c r="Q436" s="120">
        <f t="shared" si="80"/>
        <v>10200</v>
      </c>
      <c r="R436" s="128">
        <v>0</v>
      </c>
      <c r="S436" s="120">
        <f t="shared" si="81"/>
        <v>0</v>
      </c>
      <c r="T436" s="120">
        <f t="shared" si="82"/>
        <v>10200</v>
      </c>
      <c r="U436" s="120">
        <f t="shared" si="83"/>
        <v>122400</v>
      </c>
      <c r="V436" s="120">
        <f t="shared" si="84"/>
        <v>0</v>
      </c>
      <c r="W436" s="120">
        <f t="shared" si="85"/>
        <v>122400</v>
      </c>
    </row>
    <row r="437" spans="1:23" x14ac:dyDescent="0.25">
      <c r="A437" s="63" t="s">
        <v>187</v>
      </c>
      <c r="B437" s="64" t="s">
        <v>473</v>
      </c>
      <c r="C437" s="37" t="s">
        <v>484</v>
      </c>
      <c r="D437" s="37">
        <v>10</v>
      </c>
      <c r="E437" s="64" t="s">
        <v>484</v>
      </c>
      <c r="F437" s="38">
        <v>708333.33333333337</v>
      </c>
      <c r="G437" s="38"/>
      <c r="H437" s="38">
        <f>SUMIF(Sep!A:A,'Sheet 1'!A437,Sep!N:N)</f>
        <v>0</v>
      </c>
      <c r="I437" s="120">
        <f t="shared" si="75"/>
        <v>0</v>
      </c>
      <c r="J437" s="120">
        <f t="shared" si="76"/>
        <v>8400</v>
      </c>
      <c r="K437" s="38">
        <f>SUMIF(Sep!A:A,'Sheet 1'!A437,Sep!I:I)</f>
        <v>3</v>
      </c>
      <c r="L437" s="120">
        <f t="shared" si="77"/>
        <v>1800</v>
      </c>
      <c r="M437" s="122">
        <f>+SUMIF(Sep!A:A,'Sheet 1'!A437,Sep!E:E)</f>
        <v>0</v>
      </c>
      <c r="N437" s="127">
        <f t="shared" si="78"/>
        <v>0</v>
      </c>
      <c r="O437" s="120">
        <f t="shared" si="79"/>
        <v>10200</v>
      </c>
      <c r="P437" s="120">
        <f t="shared" si="74"/>
        <v>10625</v>
      </c>
      <c r="Q437" s="120">
        <f t="shared" si="80"/>
        <v>10200</v>
      </c>
      <c r="R437" s="128">
        <v>0</v>
      </c>
      <c r="S437" s="120">
        <f t="shared" si="81"/>
        <v>0</v>
      </c>
      <c r="T437" s="120">
        <f t="shared" si="82"/>
        <v>10200</v>
      </c>
      <c r="U437" s="120">
        <f t="shared" si="83"/>
        <v>122400</v>
      </c>
      <c r="V437" s="120">
        <f t="shared" si="84"/>
        <v>0</v>
      </c>
      <c r="W437" s="120">
        <f t="shared" si="85"/>
        <v>122400</v>
      </c>
    </row>
    <row r="438" spans="1:23" x14ac:dyDescent="0.25">
      <c r="A438" s="63" t="s">
        <v>198</v>
      </c>
      <c r="B438" s="64" t="s">
        <v>473</v>
      </c>
      <c r="C438" s="37" t="s">
        <v>484</v>
      </c>
      <c r="D438" s="37">
        <v>10</v>
      </c>
      <c r="E438" s="64" t="s">
        <v>484</v>
      </c>
      <c r="F438" s="38">
        <v>1307583.3333333333</v>
      </c>
      <c r="G438" s="38"/>
      <c r="H438" s="38">
        <f>SUMIF(Sep!A:A,'Sheet 1'!A438,Sep!N:N)</f>
        <v>0</v>
      </c>
      <c r="I438" s="120">
        <f t="shared" si="75"/>
        <v>0</v>
      </c>
      <c r="J438" s="120">
        <f t="shared" si="76"/>
        <v>8400</v>
      </c>
      <c r="K438" s="38">
        <f>SUMIF(Sep!A:A,'Sheet 1'!A438,Sep!I:I)</f>
        <v>3</v>
      </c>
      <c r="L438" s="120">
        <f t="shared" si="77"/>
        <v>1800</v>
      </c>
      <c r="M438" s="122">
        <f>+SUMIF(Sep!A:A,'Sheet 1'!A438,Sep!E:E)</f>
        <v>0</v>
      </c>
      <c r="N438" s="127">
        <f t="shared" si="78"/>
        <v>0</v>
      </c>
      <c r="O438" s="120">
        <f t="shared" si="79"/>
        <v>10200</v>
      </c>
      <c r="P438" s="120">
        <f t="shared" si="74"/>
        <v>19613.749999999996</v>
      </c>
      <c r="Q438" s="120">
        <f t="shared" si="80"/>
        <v>10200</v>
      </c>
      <c r="R438" s="128">
        <v>0</v>
      </c>
      <c r="S438" s="120">
        <f t="shared" si="81"/>
        <v>0</v>
      </c>
      <c r="T438" s="120">
        <f t="shared" si="82"/>
        <v>10200</v>
      </c>
      <c r="U438" s="120">
        <f t="shared" si="83"/>
        <v>122400</v>
      </c>
      <c r="V438" s="120">
        <f t="shared" si="84"/>
        <v>0</v>
      </c>
      <c r="W438" s="120">
        <f t="shared" si="85"/>
        <v>122400</v>
      </c>
    </row>
    <row r="439" spans="1:23" x14ac:dyDescent="0.25">
      <c r="A439" s="63" t="s">
        <v>201</v>
      </c>
      <c r="B439" s="64" t="s">
        <v>473</v>
      </c>
      <c r="C439" s="37" t="s">
        <v>484</v>
      </c>
      <c r="D439" s="37">
        <v>10</v>
      </c>
      <c r="E439" s="64" t="s">
        <v>484</v>
      </c>
      <c r="F439" s="38">
        <v>1036150</v>
      </c>
      <c r="G439" s="38"/>
      <c r="H439" s="38">
        <f>SUMIF(Sep!A:A,'Sheet 1'!A439,Sep!N:N)</f>
        <v>0</v>
      </c>
      <c r="I439" s="120">
        <f t="shared" si="75"/>
        <v>0</v>
      </c>
      <c r="J439" s="120">
        <f t="shared" si="76"/>
        <v>8400</v>
      </c>
      <c r="K439" s="38">
        <f>SUMIF(Sep!A:A,'Sheet 1'!A439,Sep!I:I)</f>
        <v>5</v>
      </c>
      <c r="L439" s="120">
        <f t="shared" si="77"/>
        <v>3000</v>
      </c>
      <c r="M439" s="122">
        <f>+SUMIF(Sep!A:A,'Sheet 1'!A439,Sep!E:E)</f>
        <v>0</v>
      </c>
      <c r="N439" s="127">
        <f t="shared" si="78"/>
        <v>0</v>
      </c>
      <c r="O439" s="120">
        <f t="shared" si="79"/>
        <v>11400</v>
      </c>
      <c r="P439" s="120">
        <f t="shared" si="74"/>
        <v>15542.25</v>
      </c>
      <c r="Q439" s="120">
        <f t="shared" si="80"/>
        <v>11400</v>
      </c>
      <c r="R439" s="128">
        <v>0</v>
      </c>
      <c r="S439" s="120">
        <f t="shared" si="81"/>
        <v>0</v>
      </c>
      <c r="T439" s="120">
        <f t="shared" si="82"/>
        <v>11400</v>
      </c>
      <c r="U439" s="120">
        <f t="shared" si="83"/>
        <v>136800</v>
      </c>
      <c r="V439" s="120">
        <f t="shared" si="84"/>
        <v>0</v>
      </c>
      <c r="W439" s="120">
        <f t="shared" si="85"/>
        <v>136800</v>
      </c>
    </row>
    <row r="440" spans="1:23" x14ac:dyDescent="0.25">
      <c r="A440" s="63" t="s">
        <v>202</v>
      </c>
      <c r="B440" s="64" t="s">
        <v>473</v>
      </c>
      <c r="C440" s="37" t="s">
        <v>484</v>
      </c>
      <c r="D440" s="37">
        <v>10</v>
      </c>
      <c r="E440" s="64" t="s">
        <v>484</v>
      </c>
      <c r="F440" s="38">
        <v>2656250</v>
      </c>
      <c r="G440" s="38"/>
      <c r="H440" s="38">
        <f>SUMIF(Sep!A:A,'Sheet 1'!A440,Sep!N:N)</f>
        <v>0</v>
      </c>
      <c r="I440" s="120">
        <f t="shared" si="75"/>
        <v>0</v>
      </c>
      <c r="J440" s="120">
        <f t="shared" si="76"/>
        <v>8400</v>
      </c>
      <c r="K440" s="38">
        <f>SUMIF(Sep!A:A,'Sheet 1'!A440,Sep!I:I)</f>
        <v>3</v>
      </c>
      <c r="L440" s="120">
        <f t="shared" si="77"/>
        <v>1800</v>
      </c>
      <c r="M440" s="122">
        <f>+SUMIF(Sep!A:A,'Sheet 1'!A440,Sep!E:E)</f>
        <v>0</v>
      </c>
      <c r="N440" s="127">
        <f t="shared" si="78"/>
        <v>0</v>
      </c>
      <c r="O440" s="120">
        <f t="shared" si="79"/>
        <v>10200</v>
      </c>
      <c r="P440" s="120">
        <f t="shared" si="74"/>
        <v>39843.75</v>
      </c>
      <c r="Q440" s="120">
        <f t="shared" si="80"/>
        <v>10200</v>
      </c>
      <c r="R440" s="128">
        <v>0</v>
      </c>
      <c r="S440" s="120">
        <f t="shared" si="81"/>
        <v>0</v>
      </c>
      <c r="T440" s="120">
        <f t="shared" si="82"/>
        <v>10200</v>
      </c>
      <c r="U440" s="120">
        <f t="shared" si="83"/>
        <v>122400</v>
      </c>
      <c r="V440" s="120">
        <f t="shared" si="84"/>
        <v>0</v>
      </c>
      <c r="W440" s="120">
        <f t="shared" si="85"/>
        <v>122400</v>
      </c>
    </row>
    <row r="441" spans="1:23" x14ac:dyDescent="0.25">
      <c r="A441" s="63" t="s">
        <v>203</v>
      </c>
      <c r="B441" s="64" t="s">
        <v>473</v>
      </c>
      <c r="C441" s="37" t="s">
        <v>484</v>
      </c>
      <c r="D441" s="37">
        <v>10</v>
      </c>
      <c r="E441" s="64" t="s">
        <v>484</v>
      </c>
      <c r="F441" s="38">
        <v>779166.66666666663</v>
      </c>
      <c r="G441" s="38"/>
      <c r="H441" s="38">
        <f>SUMIF(Sep!A:A,'Sheet 1'!A441,Sep!N:N)</f>
        <v>0</v>
      </c>
      <c r="I441" s="120">
        <f t="shared" si="75"/>
        <v>0</v>
      </c>
      <c r="J441" s="120">
        <f t="shared" si="76"/>
        <v>8400</v>
      </c>
      <c r="K441" s="38">
        <f>SUMIF(Sep!A:A,'Sheet 1'!A441,Sep!I:I)</f>
        <v>4</v>
      </c>
      <c r="L441" s="120">
        <f t="shared" si="77"/>
        <v>2400</v>
      </c>
      <c r="M441" s="122">
        <f>+SUMIF(Sep!A:A,'Sheet 1'!A441,Sep!E:E)</f>
        <v>0</v>
      </c>
      <c r="N441" s="127">
        <f t="shared" si="78"/>
        <v>0</v>
      </c>
      <c r="O441" s="120">
        <f t="shared" si="79"/>
        <v>10800</v>
      </c>
      <c r="P441" s="120">
        <f t="shared" si="74"/>
        <v>11687.499999999998</v>
      </c>
      <c r="Q441" s="120">
        <f t="shared" si="80"/>
        <v>10800</v>
      </c>
      <c r="R441" s="128">
        <v>0</v>
      </c>
      <c r="S441" s="120">
        <f t="shared" si="81"/>
        <v>0</v>
      </c>
      <c r="T441" s="120">
        <f t="shared" si="82"/>
        <v>10800</v>
      </c>
      <c r="U441" s="120">
        <f t="shared" si="83"/>
        <v>129600</v>
      </c>
      <c r="V441" s="120">
        <f t="shared" si="84"/>
        <v>0</v>
      </c>
      <c r="W441" s="120">
        <f t="shared" si="85"/>
        <v>129600</v>
      </c>
    </row>
    <row r="442" spans="1:23" x14ac:dyDescent="0.25">
      <c r="A442" s="63" t="s">
        <v>204</v>
      </c>
      <c r="B442" s="64" t="s">
        <v>473</v>
      </c>
      <c r="C442" s="37" t="s">
        <v>484</v>
      </c>
      <c r="D442" s="37">
        <v>10</v>
      </c>
      <c r="E442" s="64" t="s">
        <v>484</v>
      </c>
      <c r="F442" s="38">
        <v>3754141.6666666665</v>
      </c>
      <c r="G442" s="38"/>
      <c r="H442" s="38">
        <f>SUMIF(Sep!A:A,'Sheet 1'!A442,Sep!N:N)</f>
        <v>0</v>
      </c>
      <c r="I442" s="120">
        <f t="shared" si="75"/>
        <v>0</v>
      </c>
      <c r="J442" s="120">
        <f t="shared" si="76"/>
        <v>8400</v>
      </c>
      <c r="K442" s="38">
        <f>SUMIF(Sep!A:A,'Sheet 1'!A442,Sep!I:I)</f>
        <v>4</v>
      </c>
      <c r="L442" s="120">
        <f t="shared" si="77"/>
        <v>2400</v>
      </c>
      <c r="M442" s="122">
        <f>+SUMIF(Sep!A:A,'Sheet 1'!A442,Sep!E:E)</f>
        <v>0</v>
      </c>
      <c r="N442" s="127">
        <f t="shared" si="78"/>
        <v>0</v>
      </c>
      <c r="O442" s="120">
        <f t="shared" si="79"/>
        <v>10800</v>
      </c>
      <c r="P442" s="120">
        <f t="shared" si="74"/>
        <v>56312.124999999993</v>
      </c>
      <c r="Q442" s="120">
        <f t="shared" si="80"/>
        <v>10800</v>
      </c>
      <c r="R442" s="128">
        <v>0</v>
      </c>
      <c r="S442" s="120">
        <f t="shared" si="81"/>
        <v>0</v>
      </c>
      <c r="T442" s="120">
        <f t="shared" si="82"/>
        <v>10800</v>
      </c>
      <c r="U442" s="120">
        <f t="shared" si="83"/>
        <v>129600</v>
      </c>
      <c r="V442" s="120">
        <f t="shared" si="84"/>
        <v>0</v>
      </c>
      <c r="W442" s="120">
        <f t="shared" si="85"/>
        <v>129600</v>
      </c>
    </row>
    <row r="443" spans="1:23" x14ac:dyDescent="0.25">
      <c r="A443" s="63" t="s">
        <v>208</v>
      </c>
      <c r="B443" s="64" t="s">
        <v>473</v>
      </c>
      <c r="C443" s="37" t="s">
        <v>484</v>
      </c>
      <c r="D443" s="37">
        <v>10</v>
      </c>
      <c r="E443" s="64" t="s">
        <v>484</v>
      </c>
      <c r="F443" s="38">
        <v>1564408.3333333333</v>
      </c>
      <c r="G443" s="38"/>
      <c r="H443" s="38">
        <f>SUMIF(Sep!A:A,'Sheet 1'!A443,Sep!N:N)</f>
        <v>0</v>
      </c>
      <c r="I443" s="120">
        <f t="shared" si="75"/>
        <v>0</v>
      </c>
      <c r="J443" s="120">
        <f t="shared" si="76"/>
        <v>8400</v>
      </c>
      <c r="K443" s="38">
        <f>SUMIF(Sep!A:A,'Sheet 1'!A443,Sep!I:I)</f>
        <v>6</v>
      </c>
      <c r="L443" s="120">
        <f t="shared" si="77"/>
        <v>3600</v>
      </c>
      <c r="M443" s="122">
        <f>+SUMIF(Sep!A:A,'Sheet 1'!A443,Sep!E:E)</f>
        <v>0</v>
      </c>
      <c r="N443" s="127">
        <f t="shared" si="78"/>
        <v>0</v>
      </c>
      <c r="O443" s="120">
        <f t="shared" si="79"/>
        <v>12000</v>
      </c>
      <c r="P443" s="120">
        <f t="shared" si="74"/>
        <v>23466.124999999996</v>
      </c>
      <c r="Q443" s="120">
        <f t="shared" si="80"/>
        <v>12000</v>
      </c>
      <c r="R443" s="128">
        <v>0</v>
      </c>
      <c r="S443" s="120">
        <f t="shared" si="81"/>
        <v>0</v>
      </c>
      <c r="T443" s="120">
        <f t="shared" si="82"/>
        <v>12000</v>
      </c>
      <c r="U443" s="120">
        <f t="shared" si="83"/>
        <v>144000</v>
      </c>
      <c r="V443" s="120">
        <f t="shared" si="84"/>
        <v>0</v>
      </c>
      <c r="W443" s="120">
        <f t="shared" si="85"/>
        <v>144000</v>
      </c>
    </row>
    <row r="444" spans="1:23" x14ac:dyDescent="0.25">
      <c r="A444" s="63" t="s">
        <v>221</v>
      </c>
      <c r="B444" s="64" t="s">
        <v>473</v>
      </c>
      <c r="C444" s="37" t="s">
        <v>484</v>
      </c>
      <c r="D444" s="37">
        <v>10</v>
      </c>
      <c r="E444" s="64" t="s">
        <v>484</v>
      </c>
      <c r="F444" s="38">
        <v>1241050</v>
      </c>
      <c r="G444" s="38"/>
      <c r="H444" s="38">
        <f>SUMIF(Sep!A:A,'Sheet 1'!A444,Sep!N:N)</f>
        <v>0</v>
      </c>
      <c r="I444" s="120">
        <f t="shared" si="75"/>
        <v>0</v>
      </c>
      <c r="J444" s="120">
        <f t="shared" si="76"/>
        <v>8400</v>
      </c>
      <c r="K444" s="38">
        <f>SUMIF(Sep!A:A,'Sheet 1'!A444,Sep!I:I)</f>
        <v>4</v>
      </c>
      <c r="L444" s="120">
        <f t="shared" si="77"/>
        <v>2400</v>
      </c>
      <c r="M444" s="122">
        <f>+SUMIF(Sep!A:A,'Sheet 1'!A444,Sep!E:E)</f>
        <v>0</v>
      </c>
      <c r="N444" s="127">
        <f t="shared" si="78"/>
        <v>0</v>
      </c>
      <c r="O444" s="120">
        <f t="shared" si="79"/>
        <v>10800</v>
      </c>
      <c r="P444" s="120">
        <f t="shared" si="74"/>
        <v>18615.75</v>
      </c>
      <c r="Q444" s="120">
        <f t="shared" si="80"/>
        <v>10800</v>
      </c>
      <c r="R444" s="128">
        <v>0</v>
      </c>
      <c r="S444" s="120">
        <f t="shared" si="81"/>
        <v>0</v>
      </c>
      <c r="T444" s="120">
        <f t="shared" si="82"/>
        <v>10800</v>
      </c>
      <c r="U444" s="120">
        <f t="shared" si="83"/>
        <v>129600</v>
      </c>
      <c r="V444" s="120">
        <f t="shared" si="84"/>
        <v>0</v>
      </c>
      <c r="W444" s="120">
        <f t="shared" si="85"/>
        <v>129600</v>
      </c>
    </row>
    <row r="445" spans="1:23" x14ac:dyDescent="0.25">
      <c r="A445" s="63" t="s">
        <v>222</v>
      </c>
      <c r="B445" s="64" t="s">
        <v>473</v>
      </c>
      <c r="C445" s="37" t="s">
        <v>484</v>
      </c>
      <c r="D445" s="37">
        <v>10</v>
      </c>
      <c r="E445" s="64" t="s">
        <v>484</v>
      </c>
      <c r="F445" s="38">
        <v>1116658.3333333333</v>
      </c>
      <c r="G445" s="38"/>
      <c r="H445" s="38">
        <f>SUMIF(Sep!A:A,'Sheet 1'!A445,Sep!N:N)</f>
        <v>0</v>
      </c>
      <c r="I445" s="120">
        <f t="shared" si="75"/>
        <v>0</v>
      </c>
      <c r="J445" s="120">
        <f t="shared" si="76"/>
        <v>8400</v>
      </c>
      <c r="K445" s="38">
        <f>SUMIF(Sep!A:A,'Sheet 1'!A445,Sep!I:I)</f>
        <v>3</v>
      </c>
      <c r="L445" s="120">
        <f t="shared" si="77"/>
        <v>1800</v>
      </c>
      <c r="M445" s="122">
        <f>+SUMIF(Sep!A:A,'Sheet 1'!A445,Sep!E:E)</f>
        <v>0</v>
      </c>
      <c r="N445" s="127">
        <f t="shared" si="78"/>
        <v>0</v>
      </c>
      <c r="O445" s="120">
        <f t="shared" si="79"/>
        <v>10200</v>
      </c>
      <c r="P445" s="120">
        <f t="shared" si="74"/>
        <v>16749.875</v>
      </c>
      <c r="Q445" s="120">
        <f t="shared" si="80"/>
        <v>10200</v>
      </c>
      <c r="R445" s="128">
        <v>0</v>
      </c>
      <c r="S445" s="120">
        <f t="shared" si="81"/>
        <v>0</v>
      </c>
      <c r="T445" s="120">
        <f t="shared" si="82"/>
        <v>10200</v>
      </c>
      <c r="U445" s="120">
        <f t="shared" si="83"/>
        <v>122400</v>
      </c>
      <c r="V445" s="120">
        <f t="shared" si="84"/>
        <v>0</v>
      </c>
      <c r="W445" s="120">
        <f t="shared" si="85"/>
        <v>122400</v>
      </c>
    </row>
    <row r="446" spans="1:23" x14ac:dyDescent="0.25">
      <c r="A446" s="63" t="s">
        <v>230</v>
      </c>
      <c r="B446" s="64" t="s">
        <v>473</v>
      </c>
      <c r="C446" s="37" t="s">
        <v>484</v>
      </c>
      <c r="D446" s="37">
        <v>10</v>
      </c>
      <c r="E446" s="64" t="s">
        <v>484</v>
      </c>
      <c r="F446" s="38">
        <v>3640833.3333333335</v>
      </c>
      <c r="G446" s="38"/>
      <c r="H446" s="38">
        <f>SUMIF(Sep!A:A,'Sheet 1'!A446,Sep!N:N)</f>
        <v>0</v>
      </c>
      <c r="I446" s="120">
        <f t="shared" si="75"/>
        <v>0</v>
      </c>
      <c r="J446" s="120">
        <f t="shared" si="76"/>
        <v>8400</v>
      </c>
      <c r="K446" s="38">
        <f>SUMIF(Sep!A:A,'Sheet 1'!A446,Sep!I:I)</f>
        <v>4</v>
      </c>
      <c r="L446" s="120">
        <f t="shared" si="77"/>
        <v>2400</v>
      </c>
      <c r="M446" s="122">
        <f>+SUMIF(Sep!A:A,'Sheet 1'!A446,Sep!E:E)</f>
        <v>0</v>
      </c>
      <c r="N446" s="127">
        <f t="shared" si="78"/>
        <v>0</v>
      </c>
      <c r="O446" s="120">
        <f t="shared" si="79"/>
        <v>10800</v>
      </c>
      <c r="P446" s="120">
        <f t="shared" si="74"/>
        <v>54612.5</v>
      </c>
      <c r="Q446" s="120">
        <f t="shared" si="80"/>
        <v>10800</v>
      </c>
      <c r="R446" s="128">
        <v>0</v>
      </c>
      <c r="S446" s="120">
        <f t="shared" si="81"/>
        <v>0</v>
      </c>
      <c r="T446" s="120">
        <f t="shared" si="82"/>
        <v>10800</v>
      </c>
      <c r="U446" s="120">
        <f t="shared" si="83"/>
        <v>129600</v>
      </c>
      <c r="V446" s="120">
        <f t="shared" si="84"/>
        <v>0</v>
      </c>
      <c r="W446" s="120">
        <f t="shared" si="85"/>
        <v>129600</v>
      </c>
    </row>
    <row r="447" spans="1:23" x14ac:dyDescent="0.25">
      <c r="A447" s="63" t="s">
        <v>242</v>
      </c>
      <c r="B447" s="64" t="s">
        <v>473</v>
      </c>
      <c r="C447" s="37" t="s">
        <v>484</v>
      </c>
      <c r="D447" s="37">
        <v>10</v>
      </c>
      <c r="E447" s="64" t="s">
        <v>484</v>
      </c>
      <c r="F447" s="38">
        <v>1204166.6666666667</v>
      </c>
      <c r="G447" s="38"/>
      <c r="H447" s="38">
        <f>SUMIF(Sep!A:A,'Sheet 1'!A447,Sep!N:N)</f>
        <v>0</v>
      </c>
      <c r="I447" s="120">
        <f t="shared" si="75"/>
        <v>0</v>
      </c>
      <c r="J447" s="120">
        <f t="shared" si="76"/>
        <v>8400</v>
      </c>
      <c r="K447" s="38">
        <f>SUMIF(Sep!A:A,'Sheet 1'!A447,Sep!I:I)</f>
        <v>3</v>
      </c>
      <c r="L447" s="120">
        <f t="shared" si="77"/>
        <v>1800</v>
      </c>
      <c r="M447" s="122">
        <f>+SUMIF(Sep!A:A,'Sheet 1'!A447,Sep!E:E)</f>
        <v>0</v>
      </c>
      <c r="N447" s="127">
        <f t="shared" si="78"/>
        <v>0</v>
      </c>
      <c r="O447" s="120">
        <f t="shared" si="79"/>
        <v>10200</v>
      </c>
      <c r="P447" s="120">
        <f t="shared" si="74"/>
        <v>18062.5</v>
      </c>
      <c r="Q447" s="120">
        <f t="shared" si="80"/>
        <v>10200</v>
      </c>
      <c r="R447" s="128">
        <v>0</v>
      </c>
      <c r="S447" s="120">
        <f t="shared" si="81"/>
        <v>0</v>
      </c>
      <c r="T447" s="120">
        <f t="shared" si="82"/>
        <v>10200</v>
      </c>
      <c r="U447" s="120">
        <f t="shared" si="83"/>
        <v>122400</v>
      </c>
      <c r="V447" s="120">
        <f t="shared" si="84"/>
        <v>0</v>
      </c>
      <c r="W447" s="120">
        <f t="shared" si="85"/>
        <v>122400</v>
      </c>
    </row>
    <row r="448" spans="1:23" x14ac:dyDescent="0.25">
      <c r="A448" s="63" t="s">
        <v>247</v>
      </c>
      <c r="B448" s="64" t="s">
        <v>473</v>
      </c>
      <c r="C448" s="37" t="s">
        <v>484</v>
      </c>
      <c r="D448" s="37">
        <v>10</v>
      </c>
      <c r="E448" s="64" t="s">
        <v>484</v>
      </c>
      <c r="F448" s="38">
        <v>382500</v>
      </c>
      <c r="G448" s="38"/>
      <c r="H448" s="38">
        <f>SUMIF(Sep!A:A,'Sheet 1'!A448,Sep!N:N)</f>
        <v>0</v>
      </c>
      <c r="I448" s="120">
        <f t="shared" si="75"/>
        <v>0</v>
      </c>
      <c r="J448" s="120">
        <f t="shared" si="76"/>
        <v>8400</v>
      </c>
      <c r="K448" s="38">
        <f>SUMIF(Sep!A:A,'Sheet 1'!A448,Sep!I:I)</f>
        <v>3</v>
      </c>
      <c r="L448" s="120">
        <f t="shared" si="77"/>
        <v>1800</v>
      </c>
      <c r="M448" s="122">
        <f>+SUMIF(Sep!A:A,'Sheet 1'!A448,Sep!E:E)</f>
        <v>0</v>
      </c>
      <c r="N448" s="127">
        <f t="shared" si="78"/>
        <v>0</v>
      </c>
      <c r="O448" s="120">
        <f t="shared" si="79"/>
        <v>10200</v>
      </c>
      <c r="P448" s="120">
        <f t="shared" si="74"/>
        <v>5737.5</v>
      </c>
      <c r="Q448" s="120">
        <f t="shared" si="80"/>
        <v>5737.5</v>
      </c>
      <c r="R448" s="128">
        <v>0</v>
      </c>
      <c r="S448" s="120">
        <f t="shared" si="81"/>
        <v>0</v>
      </c>
      <c r="T448" s="120">
        <f t="shared" si="82"/>
        <v>5737.5</v>
      </c>
      <c r="U448" s="120">
        <f t="shared" si="83"/>
        <v>68850</v>
      </c>
      <c r="V448" s="120">
        <f t="shared" si="84"/>
        <v>0</v>
      </c>
      <c r="W448" s="120">
        <f t="shared" si="85"/>
        <v>68850</v>
      </c>
    </row>
    <row r="449" spans="1:23" x14ac:dyDescent="0.25">
      <c r="A449" s="63" t="s">
        <v>251</v>
      </c>
      <c r="B449" s="64" t="s">
        <v>473</v>
      </c>
      <c r="C449" s="37" t="s">
        <v>484</v>
      </c>
      <c r="D449" s="37">
        <v>10</v>
      </c>
      <c r="E449" s="64" t="s">
        <v>484</v>
      </c>
      <c r="F449" s="38">
        <v>1275000</v>
      </c>
      <c r="G449" s="38"/>
      <c r="H449" s="38">
        <f>SUMIF(Sep!A:A,'Sheet 1'!A449,Sep!N:N)</f>
        <v>0</v>
      </c>
      <c r="I449" s="120">
        <f t="shared" si="75"/>
        <v>0</v>
      </c>
      <c r="J449" s="120">
        <f t="shared" si="76"/>
        <v>8400</v>
      </c>
      <c r="K449" s="38">
        <f>SUMIF(Sep!A:A,'Sheet 1'!A449,Sep!I:I)</f>
        <v>3</v>
      </c>
      <c r="L449" s="120">
        <f t="shared" si="77"/>
        <v>1800</v>
      </c>
      <c r="M449" s="122">
        <f>+SUMIF(Sep!A:A,'Sheet 1'!A449,Sep!E:E)</f>
        <v>0</v>
      </c>
      <c r="N449" s="127">
        <f t="shared" si="78"/>
        <v>0</v>
      </c>
      <c r="O449" s="120">
        <f t="shared" si="79"/>
        <v>10200</v>
      </c>
      <c r="P449" s="120">
        <f t="shared" si="74"/>
        <v>19125</v>
      </c>
      <c r="Q449" s="120">
        <f t="shared" si="80"/>
        <v>10200</v>
      </c>
      <c r="R449" s="128">
        <v>0</v>
      </c>
      <c r="S449" s="120">
        <f t="shared" si="81"/>
        <v>0</v>
      </c>
      <c r="T449" s="120">
        <f t="shared" si="82"/>
        <v>10200</v>
      </c>
      <c r="U449" s="120">
        <f t="shared" si="83"/>
        <v>122400</v>
      </c>
      <c r="V449" s="120">
        <f t="shared" si="84"/>
        <v>0</v>
      </c>
      <c r="W449" s="120">
        <f t="shared" si="85"/>
        <v>122400</v>
      </c>
    </row>
    <row r="450" spans="1:23" x14ac:dyDescent="0.25">
      <c r="A450" s="63" t="s">
        <v>256</v>
      </c>
      <c r="B450" s="64" t="s">
        <v>473</v>
      </c>
      <c r="C450" s="37" t="s">
        <v>484</v>
      </c>
      <c r="D450" s="37">
        <v>10</v>
      </c>
      <c r="E450" s="64" t="s">
        <v>484</v>
      </c>
      <c r="F450" s="38">
        <v>3187491.6666666665</v>
      </c>
      <c r="G450" s="38"/>
      <c r="H450" s="38">
        <f>SUMIF(Sep!A:A,'Sheet 1'!A450,Sep!N:N)</f>
        <v>0</v>
      </c>
      <c r="I450" s="120">
        <f t="shared" si="75"/>
        <v>0</v>
      </c>
      <c r="J450" s="120">
        <f t="shared" si="76"/>
        <v>8400</v>
      </c>
      <c r="K450" s="38">
        <f>SUMIF(Sep!A:A,'Sheet 1'!A450,Sep!I:I)</f>
        <v>2</v>
      </c>
      <c r="L450" s="120">
        <f t="shared" si="77"/>
        <v>1200</v>
      </c>
      <c r="M450" s="122">
        <f>+SUMIF(Sep!A:A,'Sheet 1'!A450,Sep!E:E)</f>
        <v>0</v>
      </c>
      <c r="N450" s="127">
        <f t="shared" si="78"/>
        <v>0</v>
      </c>
      <c r="O450" s="120">
        <f t="shared" si="79"/>
        <v>9600</v>
      </c>
      <c r="P450" s="120">
        <f t="shared" si="74"/>
        <v>47812.374999999993</v>
      </c>
      <c r="Q450" s="120">
        <f t="shared" si="80"/>
        <v>9600</v>
      </c>
      <c r="R450" s="128">
        <v>0</v>
      </c>
      <c r="S450" s="120">
        <f t="shared" si="81"/>
        <v>0</v>
      </c>
      <c r="T450" s="120">
        <f t="shared" si="82"/>
        <v>9600</v>
      </c>
      <c r="U450" s="120">
        <f t="shared" si="83"/>
        <v>115200</v>
      </c>
      <c r="V450" s="120">
        <f t="shared" si="84"/>
        <v>0</v>
      </c>
      <c r="W450" s="120">
        <f t="shared" si="85"/>
        <v>115200</v>
      </c>
    </row>
    <row r="451" spans="1:23" x14ac:dyDescent="0.25">
      <c r="A451" s="63" t="s">
        <v>266</v>
      </c>
      <c r="B451" s="64" t="s">
        <v>473</v>
      </c>
      <c r="C451" s="37" t="s">
        <v>484</v>
      </c>
      <c r="D451" s="37">
        <v>10</v>
      </c>
      <c r="E451" s="64" t="s">
        <v>484</v>
      </c>
      <c r="F451" s="38">
        <v>354166.66666666669</v>
      </c>
      <c r="G451" s="38"/>
      <c r="H451" s="38">
        <f>SUMIF(Sep!A:A,'Sheet 1'!A451,Sep!N:N)</f>
        <v>0</v>
      </c>
      <c r="I451" s="120">
        <f t="shared" si="75"/>
        <v>0</v>
      </c>
      <c r="J451" s="120">
        <f t="shared" si="76"/>
        <v>8400</v>
      </c>
      <c r="K451" s="38">
        <f>SUMIF(Sep!A:A,'Sheet 1'!A451,Sep!I:I)</f>
        <v>3</v>
      </c>
      <c r="L451" s="120">
        <f t="shared" si="77"/>
        <v>1800</v>
      </c>
      <c r="M451" s="122">
        <f>+SUMIF(Sep!A:A,'Sheet 1'!A451,Sep!E:E)</f>
        <v>0</v>
      </c>
      <c r="N451" s="127">
        <f t="shared" si="78"/>
        <v>0</v>
      </c>
      <c r="O451" s="120">
        <f t="shared" si="79"/>
        <v>10200</v>
      </c>
      <c r="P451" s="120">
        <f t="shared" si="74"/>
        <v>5312.5</v>
      </c>
      <c r="Q451" s="120">
        <f t="shared" si="80"/>
        <v>5312.5</v>
      </c>
      <c r="R451" s="128">
        <v>0</v>
      </c>
      <c r="S451" s="120">
        <f t="shared" si="81"/>
        <v>0</v>
      </c>
      <c r="T451" s="120">
        <f t="shared" si="82"/>
        <v>5312.5</v>
      </c>
      <c r="U451" s="120">
        <f t="shared" si="83"/>
        <v>63750</v>
      </c>
      <c r="V451" s="120">
        <f t="shared" si="84"/>
        <v>0</v>
      </c>
      <c r="W451" s="120">
        <f t="shared" si="85"/>
        <v>63750</v>
      </c>
    </row>
    <row r="452" spans="1:23" x14ac:dyDescent="0.25">
      <c r="A452" s="63" t="s">
        <v>279</v>
      </c>
      <c r="B452" s="64" t="s">
        <v>473</v>
      </c>
      <c r="C452" s="37" t="s">
        <v>484</v>
      </c>
      <c r="D452" s="37">
        <v>10</v>
      </c>
      <c r="E452" s="64" t="s">
        <v>484</v>
      </c>
      <c r="F452" s="38">
        <v>3008441.6666666665</v>
      </c>
      <c r="G452" s="38"/>
      <c r="H452" s="38">
        <f>SUMIF(Sep!A:A,'Sheet 1'!A452,Sep!N:N)</f>
        <v>0</v>
      </c>
      <c r="I452" s="120">
        <f t="shared" si="75"/>
        <v>0</v>
      </c>
      <c r="J452" s="120">
        <f t="shared" si="76"/>
        <v>8400</v>
      </c>
      <c r="K452" s="38">
        <f>SUMIF(Sep!A:A,'Sheet 1'!A452,Sep!I:I)</f>
        <v>3</v>
      </c>
      <c r="L452" s="120">
        <f t="shared" si="77"/>
        <v>1800</v>
      </c>
      <c r="M452" s="122">
        <f>+SUMIF(Sep!A:A,'Sheet 1'!A452,Sep!E:E)</f>
        <v>0</v>
      </c>
      <c r="N452" s="127">
        <f t="shared" si="78"/>
        <v>0</v>
      </c>
      <c r="O452" s="120">
        <f t="shared" si="79"/>
        <v>10200</v>
      </c>
      <c r="P452" s="120">
        <f t="shared" ref="P452:P469" si="86">+F452*1.5%</f>
        <v>45126.624999999993</v>
      </c>
      <c r="Q452" s="120">
        <f t="shared" si="80"/>
        <v>10200</v>
      </c>
      <c r="R452" s="128">
        <v>0</v>
      </c>
      <c r="S452" s="120">
        <f t="shared" si="81"/>
        <v>0</v>
      </c>
      <c r="T452" s="120">
        <f t="shared" si="82"/>
        <v>10200</v>
      </c>
      <c r="U452" s="120">
        <f t="shared" si="83"/>
        <v>122400</v>
      </c>
      <c r="V452" s="120">
        <f t="shared" si="84"/>
        <v>0</v>
      </c>
      <c r="W452" s="120">
        <f t="shared" si="85"/>
        <v>122400</v>
      </c>
    </row>
    <row r="453" spans="1:23" x14ac:dyDescent="0.25">
      <c r="A453" s="63" t="s">
        <v>282</v>
      </c>
      <c r="B453" s="64" t="s">
        <v>473</v>
      </c>
      <c r="C453" s="37" t="s">
        <v>484</v>
      </c>
      <c r="D453" s="37">
        <v>10</v>
      </c>
      <c r="E453" s="64" t="s">
        <v>484</v>
      </c>
      <c r="F453" s="38">
        <v>1770816.6666666667</v>
      </c>
      <c r="G453" s="38"/>
      <c r="H453" s="38">
        <f>SUMIF(Sep!A:A,'Sheet 1'!A453,Sep!N:N)</f>
        <v>0</v>
      </c>
      <c r="I453" s="120">
        <f t="shared" ref="I453:I469" si="87">IF(H453&gt;0,(IF(H453&lt;=10000,MIN(15000,H453*4),MIN(H453*4,75000))),0)</f>
        <v>0</v>
      </c>
      <c r="J453" s="120">
        <f t="shared" ref="J453:J469" si="88">IF(C453="Հիվանդանոց",80000,IF(C453="Բժշկական կենտրոն",IF(M453&gt;2000,150000,130000),IF(C453="Շտապ բուժօգնություն",50000,IF(C453="ատամնաբուժարան",IF(M453&lt;=200,7000,IF(AND(M453&gt;200,M453&lt;=500),15000,2000)),IF(C453="առողջարան",50000)))))*1.2</f>
        <v>8400</v>
      </c>
      <c r="K453" s="38">
        <f>SUMIF(Sep!A:A,'Sheet 1'!A453,Sep!I:I)</f>
        <v>6</v>
      </c>
      <c r="L453" s="120">
        <f t="shared" ref="L453:L469" si="89">IF(AND(C453&lt;&gt;"Ամբուլատորիա",C453&lt;&gt;"Պոլիկլինիկա"),500*K453*1.2,0)</f>
        <v>3600</v>
      </c>
      <c r="M453" s="122">
        <f>+SUMIF(Sep!A:A,'Sheet 1'!A453,Sep!E:E)</f>
        <v>0</v>
      </c>
      <c r="N453" s="127">
        <f t="shared" ref="N453:N469" si="90">M453*1000*1.2</f>
        <v>0</v>
      </c>
      <c r="O453" s="120">
        <f t="shared" ref="O453:O469" si="91">I453+J453+L453+N453</f>
        <v>12000</v>
      </c>
      <c r="P453" s="120">
        <f t="shared" si="86"/>
        <v>26562.25</v>
      </c>
      <c r="Q453" s="120">
        <f t="shared" ref="Q453:Q469" si="92">MIN(O453,P453)</f>
        <v>12000</v>
      </c>
      <c r="R453" s="128">
        <v>0</v>
      </c>
      <c r="S453" s="120">
        <f t="shared" ref="S453:S469" si="93">Q453*R453</f>
        <v>0</v>
      </c>
      <c r="T453" s="120">
        <f t="shared" ref="T453:T469" si="94">Q453-S453</f>
        <v>12000</v>
      </c>
      <c r="U453" s="120">
        <f t="shared" ref="U453:U469" si="95">+Q453*12</f>
        <v>144000</v>
      </c>
      <c r="V453" s="120">
        <f t="shared" ref="V453:V469" si="96">S453*12</f>
        <v>0</v>
      </c>
      <c r="W453" s="120">
        <f t="shared" ref="W453:W469" si="97">T453*12</f>
        <v>144000</v>
      </c>
    </row>
    <row r="454" spans="1:23" x14ac:dyDescent="0.25">
      <c r="A454" s="63" t="s">
        <v>465</v>
      </c>
      <c r="B454" s="64" t="s">
        <v>473</v>
      </c>
      <c r="C454" s="37" t="s">
        <v>484</v>
      </c>
      <c r="D454" s="37">
        <v>10</v>
      </c>
      <c r="E454" s="64" t="s">
        <v>484</v>
      </c>
      <c r="F454" s="38">
        <v>141666.66666666666</v>
      </c>
      <c r="G454" s="38"/>
      <c r="H454" s="38">
        <f>SUMIF(Sep!A:A,'Sheet 1'!A454,Sep!N:N)</f>
        <v>0</v>
      </c>
      <c r="I454" s="120">
        <f t="shared" si="87"/>
        <v>0</v>
      </c>
      <c r="J454" s="120">
        <f t="shared" si="88"/>
        <v>8400</v>
      </c>
      <c r="K454" s="38">
        <f>SUMIF(Sep!A:A,'Sheet 1'!A454,Sep!I:I)</f>
        <v>3</v>
      </c>
      <c r="L454" s="120">
        <f t="shared" si="89"/>
        <v>1800</v>
      </c>
      <c r="M454" s="122">
        <f>+SUMIF(Sep!A:A,'Sheet 1'!A454,Sep!E:E)</f>
        <v>0</v>
      </c>
      <c r="N454" s="127">
        <f t="shared" si="90"/>
        <v>0</v>
      </c>
      <c r="O454" s="120">
        <f t="shared" si="91"/>
        <v>10200</v>
      </c>
      <c r="P454" s="120">
        <f t="shared" si="86"/>
        <v>2125</v>
      </c>
      <c r="Q454" s="120">
        <f t="shared" si="92"/>
        <v>2125</v>
      </c>
      <c r="R454" s="128">
        <v>0</v>
      </c>
      <c r="S454" s="120">
        <f t="shared" si="93"/>
        <v>0</v>
      </c>
      <c r="T454" s="120">
        <f t="shared" si="94"/>
        <v>2125</v>
      </c>
      <c r="U454" s="120">
        <f t="shared" si="95"/>
        <v>25500</v>
      </c>
      <c r="V454" s="120">
        <f t="shared" si="96"/>
        <v>0</v>
      </c>
      <c r="W454" s="120">
        <f t="shared" si="97"/>
        <v>25500</v>
      </c>
    </row>
    <row r="455" spans="1:23" x14ac:dyDescent="0.25">
      <c r="A455" s="63" t="s">
        <v>290</v>
      </c>
      <c r="B455" s="64" t="s">
        <v>474</v>
      </c>
      <c r="C455" s="37" t="s">
        <v>484</v>
      </c>
      <c r="D455" s="37">
        <v>10</v>
      </c>
      <c r="E455" s="64" t="s">
        <v>484</v>
      </c>
      <c r="F455" s="38">
        <v>181716.66666666666</v>
      </c>
      <c r="G455" s="38"/>
      <c r="H455" s="38">
        <f>SUMIF(Sep!A:A,'Sheet 1'!A455,Sep!N:N)</f>
        <v>0</v>
      </c>
      <c r="I455" s="120">
        <f t="shared" si="87"/>
        <v>0</v>
      </c>
      <c r="J455" s="120">
        <f t="shared" si="88"/>
        <v>8400</v>
      </c>
      <c r="K455" s="38">
        <f>SUMIF(Sep!A:A,'Sheet 1'!A455,Sep!I:I)</f>
        <v>4</v>
      </c>
      <c r="L455" s="120">
        <f t="shared" si="89"/>
        <v>2400</v>
      </c>
      <c r="M455" s="122">
        <f>+SUMIF(Sep!A:A,'Sheet 1'!A455,Sep!E:E)</f>
        <v>0</v>
      </c>
      <c r="N455" s="127">
        <f t="shared" si="90"/>
        <v>0</v>
      </c>
      <c r="O455" s="120">
        <f t="shared" si="91"/>
        <v>10800</v>
      </c>
      <c r="P455" s="120">
        <f t="shared" si="86"/>
        <v>2725.7499999999995</v>
      </c>
      <c r="Q455" s="120">
        <f t="shared" si="92"/>
        <v>2725.7499999999995</v>
      </c>
      <c r="R455" s="128">
        <v>0</v>
      </c>
      <c r="S455" s="120">
        <f t="shared" si="93"/>
        <v>0</v>
      </c>
      <c r="T455" s="120">
        <f t="shared" si="94"/>
        <v>2725.7499999999995</v>
      </c>
      <c r="U455" s="120">
        <f t="shared" si="95"/>
        <v>32708.999999999993</v>
      </c>
      <c r="V455" s="120">
        <f t="shared" si="96"/>
        <v>0</v>
      </c>
      <c r="W455" s="120">
        <f t="shared" si="97"/>
        <v>32708.999999999993</v>
      </c>
    </row>
    <row r="456" spans="1:23" x14ac:dyDescent="0.25">
      <c r="A456" s="63" t="s">
        <v>301</v>
      </c>
      <c r="B456" s="64" t="s">
        <v>474</v>
      </c>
      <c r="C456" s="37" t="s">
        <v>484</v>
      </c>
      <c r="D456" s="37">
        <v>10</v>
      </c>
      <c r="E456" s="64" t="s">
        <v>484</v>
      </c>
      <c r="F456" s="38">
        <v>196800</v>
      </c>
      <c r="G456" s="38"/>
      <c r="H456" s="38">
        <f>SUMIF(Sep!A:A,'Sheet 1'!A456,Sep!N:N)</f>
        <v>0</v>
      </c>
      <c r="I456" s="120">
        <f t="shared" si="87"/>
        <v>0</v>
      </c>
      <c r="J456" s="120">
        <f t="shared" si="88"/>
        <v>8400</v>
      </c>
      <c r="K456" s="38">
        <f>SUMIF(Sep!A:A,'Sheet 1'!A456,Sep!I:I)</f>
        <v>3</v>
      </c>
      <c r="L456" s="120">
        <f t="shared" si="89"/>
        <v>1800</v>
      </c>
      <c r="M456" s="122">
        <f>+SUMIF(Sep!A:A,'Sheet 1'!A456,Sep!E:E)</f>
        <v>0</v>
      </c>
      <c r="N456" s="127">
        <f t="shared" si="90"/>
        <v>0</v>
      </c>
      <c r="O456" s="120">
        <f t="shared" si="91"/>
        <v>10200</v>
      </c>
      <c r="P456" s="120">
        <f t="shared" si="86"/>
        <v>2952</v>
      </c>
      <c r="Q456" s="120">
        <f t="shared" si="92"/>
        <v>2952</v>
      </c>
      <c r="R456" s="128">
        <v>0</v>
      </c>
      <c r="S456" s="120">
        <f t="shared" si="93"/>
        <v>0</v>
      </c>
      <c r="T456" s="120">
        <f t="shared" si="94"/>
        <v>2952</v>
      </c>
      <c r="U456" s="120">
        <f t="shared" si="95"/>
        <v>35424</v>
      </c>
      <c r="V456" s="120">
        <f t="shared" si="96"/>
        <v>0</v>
      </c>
      <c r="W456" s="120">
        <f t="shared" si="97"/>
        <v>35424</v>
      </c>
    </row>
    <row r="457" spans="1:23" x14ac:dyDescent="0.25">
      <c r="A457" s="63" t="s">
        <v>304</v>
      </c>
      <c r="B457" s="64" t="s">
        <v>474</v>
      </c>
      <c r="C457" s="37" t="s">
        <v>484</v>
      </c>
      <c r="D457" s="37">
        <v>10</v>
      </c>
      <c r="E457" s="64" t="s">
        <v>484</v>
      </c>
      <c r="F457" s="38">
        <v>43150</v>
      </c>
      <c r="G457" s="38"/>
      <c r="H457" s="38">
        <f>SUMIF(Sep!A:A,'Sheet 1'!A457,Sep!N:N)</f>
        <v>0</v>
      </c>
      <c r="I457" s="120">
        <f t="shared" si="87"/>
        <v>0</v>
      </c>
      <c r="J457" s="120">
        <f t="shared" si="88"/>
        <v>8400</v>
      </c>
      <c r="K457" s="38">
        <f>SUMIF(Sep!A:A,'Sheet 1'!A457,Sep!I:I)</f>
        <v>3</v>
      </c>
      <c r="L457" s="120">
        <f t="shared" si="89"/>
        <v>1800</v>
      </c>
      <c r="M457" s="122">
        <f>+SUMIF(Sep!A:A,'Sheet 1'!A457,Sep!E:E)</f>
        <v>0</v>
      </c>
      <c r="N457" s="127">
        <f t="shared" si="90"/>
        <v>0</v>
      </c>
      <c r="O457" s="120">
        <f t="shared" si="91"/>
        <v>10200</v>
      </c>
      <c r="P457" s="120">
        <f t="shared" si="86"/>
        <v>647.25</v>
      </c>
      <c r="Q457" s="120">
        <f t="shared" si="92"/>
        <v>647.25</v>
      </c>
      <c r="R457" s="128">
        <v>0</v>
      </c>
      <c r="S457" s="120">
        <f t="shared" si="93"/>
        <v>0</v>
      </c>
      <c r="T457" s="120">
        <f t="shared" si="94"/>
        <v>647.25</v>
      </c>
      <c r="U457" s="120">
        <f t="shared" si="95"/>
        <v>7767</v>
      </c>
      <c r="V457" s="120">
        <f t="shared" si="96"/>
        <v>0</v>
      </c>
      <c r="W457" s="120">
        <f t="shared" si="97"/>
        <v>7767</v>
      </c>
    </row>
    <row r="458" spans="1:23" x14ac:dyDescent="0.25">
      <c r="A458" s="63" t="s">
        <v>314</v>
      </c>
      <c r="B458" s="64" t="s">
        <v>474</v>
      </c>
      <c r="C458" s="37" t="s">
        <v>484</v>
      </c>
      <c r="D458" s="37">
        <v>10</v>
      </c>
      <c r="E458" s="64" t="s">
        <v>484</v>
      </c>
      <c r="F458" s="38">
        <v>106250</v>
      </c>
      <c r="G458" s="38"/>
      <c r="H458" s="38">
        <f>SUMIF(Sep!A:A,'Sheet 1'!A458,Sep!N:N)</f>
        <v>0</v>
      </c>
      <c r="I458" s="120">
        <f t="shared" si="87"/>
        <v>0</v>
      </c>
      <c r="J458" s="120">
        <f t="shared" si="88"/>
        <v>8400</v>
      </c>
      <c r="K458" s="38">
        <f>SUMIF(Sep!A:A,'Sheet 1'!A458,Sep!I:I)</f>
        <v>4</v>
      </c>
      <c r="L458" s="120">
        <f t="shared" si="89"/>
        <v>2400</v>
      </c>
      <c r="M458" s="122">
        <f>+SUMIF(Sep!A:A,'Sheet 1'!A458,Sep!E:E)</f>
        <v>0</v>
      </c>
      <c r="N458" s="127">
        <f t="shared" si="90"/>
        <v>0</v>
      </c>
      <c r="O458" s="120">
        <f t="shared" si="91"/>
        <v>10800</v>
      </c>
      <c r="P458" s="120">
        <f t="shared" si="86"/>
        <v>1593.75</v>
      </c>
      <c r="Q458" s="120">
        <f t="shared" si="92"/>
        <v>1593.75</v>
      </c>
      <c r="R458" s="128">
        <v>0</v>
      </c>
      <c r="S458" s="120">
        <f t="shared" si="93"/>
        <v>0</v>
      </c>
      <c r="T458" s="120">
        <f t="shared" si="94"/>
        <v>1593.75</v>
      </c>
      <c r="U458" s="120">
        <f t="shared" si="95"/>
        <v>19125</v>
      </c>
      <c r="V458" s="120">
        <f t="shared" si="96"/>
        <v>0</v>
      </c>
      <c r="W458" s="120">
        <f t="shared" si="97"/>
        <v>19125</v>
      </c>
    </row>
    <row r="459" spans="1:23" x14ac:dyDescent="0.25">
      <c r="A459" s="63" t="s">
        <v>319</v>
      </c>
      <c r="B459" s="64" t="s">
        <v>474</v>
      </c>
      <c r="C459" s="37" t="s">
        <v>484</v>
      </c>
      <c r="D459" s="37">
        <v>10</v>
      </c>
      <c r="E459" s="64" t="s">
        <v>484</v>
      </c>
      <c r="F459" s="38">
        <v>881225</v>
      </c>
      <c r="G459" s="38"/>
      <c r="H459" s="38">
        <f>SUMIF(Sep!A:A,'Sheet 1'!A459,Sep!N:N)</f>
        <v>0</v>
      </c>
      <c r="I459" s="120">
        <f t="shared" si="87"/>
        <v>0</v>
      </c>
      <c r="J459" s="120">
        <f t="shared" si="88"/>
        <v>8400</v>
      </c>
      <c r="K459" s="38">
        <f>SUMIF(Sep!A:A,'Sheet 1'!A459,Sep!I:I)</f>
        <v>4</v>
      </c>
      <c r="L459" s="120">
        <f t="shared" si="89"/>
        <v>2400</v>
      </c>
      <c r="M459" s="122">
        <f>+SUMIF(Sep!A:A,'Sheet 1'!A459,Sep!E:E)</f>
        <v>0</v>
      </c>
      <c r="N459" s="127">
        <f t="shared" si="90"/>
        <v>0</v>
      </c>
      <c r="O459" s="120">
        <f t="shared" si="91"/>
        <v>10800</v>
      </c>
      <c r="P459" s="120">
        <f t="shared" si="86"/>
        <v>13218.375</v>
      </c>
      <c r="Q459" s="120">
        <f t="shared" si="92"/>
        <v>10800</v>
      </c>
      <c r="R459" s="128">
        <v>0</v>
      </c>
      <c r="S459" s="120">
        <f t="shared" si="93"/>
        <v>0</v>
      </c>
      <c r="T459" s="120">
        <f t="shared" si="94"/>
        <v>10800</v>
      </c>
      <c r="U459" s="120">
        <f t="shared" si="95"/>
        <v>129600</v>
      </c>
      <c r="V459" s="120">
        <f t="shared" si="96"/>
        <v>0</v>
      </c>
      <c r="W459" s="120">
        <f t="shared" si="97"/>
        <v>129600</v>
      </c>
    </row>
    <row r="460" spans="1:23" x14ac:dyDescent="0.25">
      <c r="A460" s="63" t="s">
        <v>323</v>
      </c>
      <c r="B460" s="64" t="s">
        <v>474</v>
      </c>
      <c r="C460" s="37" t="s">
        <v>484</v>
      </c>
      <c r="D460" s="37">
        <v>10</v>
      </c>
      <c r="E460" s="64" t="s">
        <v>484</v>
      </c>
      <c r="F460" s="38">
        <v>1020958.3333333334</v>
      </c>
      <c r="G460" s="38"/>
      <c r="H460" s="38">
        <f>SUMIF(Sep!A:A,'Sheet 1'!A460,Sep!N:N)</f>
        <v>0</v>
      </c>
      <c r="I460" s="120">
        <f t="shared" si="87"/>
        <v>0</v>
      </c>
      <c r="J460" s="120">
        <f t="shared" si="88"/>
        <v>8400</v>
      </c>
      <c r="K460" s="38">
        <f>SUMIF(Sep!A:A,'Sheet 1'!A460,Sep!I:I)</f>
        <v>3</v>
      </c>
      <c r="L460" s="120">
        <f t="shared" si="89"/>
        <v>1800</v>
      </c>
      <c r="M460" s="122">
        <f>+SUMIF(Sep!A:A,'Sheet 1'!A460,Sep!E:E)</f>
        <v>0</v>
      </c>
      <c r="N460" s="127">
        <f t="shared" si="90"/>
        <v>0</v>
      </c>
      <c r="O460" s="120">
        <f t="shared" si="91"/>
        <v>10200</v>
      </c>
      <c r="P460" s="120">
        <f t="shared" si="86"/>
        <v>15314.375</v>
      </c>
      <c r="Q460" s="120">
        <f t="shared" si="92"/>
        <v>10200</v>
      </c>
      <c r="R460" s="128">
        <v>0</v>
      </c>
      <c r="S460" s="120">
        <f t="shared" si="93"/>
        <v>0</v>
      </c>
      <c r="T460" s="120">
        <f t="shared" si="94"/>
        <v>10200</v>
      </c>
      <c r="U460" s="120">
        <f t="shared" si="95"/>
        <v>122400</v>
      </c>
      <c r="V460" s="120">
        <f t="shared" si="96"/>
        <v>0</v>
      </c>
      <c r="W460" s="120">
        <f t="shared" si="97"/>
        <v>122400</v>
      </c>
    </row>
    <row r="461" spans="1:23" x14ac:dyDescent="0.25">
      <c r="A461" s="63" t="s">
        <v>343</v>
      </c>
      <c r="B461" s="64" t="s">
        <v>475</v>
      </c>
      <c r="C461" s="37" t="s">
        <v>484</v>
      </c>
      <c r="D461" s="37">
        <v>10</v>
      </c>
      <c r="E461" s="64" t="s">
        <v>484</v>
      </c>
      <c r="F461" s="38">
        <v>175050</v>
      </c>
      <c r="G461" s="38"/>
      <c r="H461" s="38">
        <f>SUMIF(Sep!A:A,'Sheet 1'!A461,Sep!N:N)</f>
        <v>0</v>
      </c>
      <c r="I461" s="120">
        <f t="shared" si="87"/>
        <v>0</v>
      </c>
      <c r="J461" s="120">
        <f t="shared" si="88"/>
        <v>8400</v>
      </c>
      <c r="K461" s="38">
        <f>SUMIF(Sep!A:A,'Sheet 1'!A461,Sep!I:I)</f>
        <v>3</v>
      </c>
      <c r="L461" s="120">
        <f t="shared" si="89"/>
        <v>1800</v>
      </c>
      <c r="M461" s="122">
        <f>+SUMIF(Sep!A:A,'Sheet 1'!A461,Sep!E:E)</f>
        <v>0</v>
      </c>
      <c r="N461" s="127">
        <f t="shared" si="90"/>
        <v>0</v>
      </c>
      <c r="O461" s="120">
        <f t="shared" si="91"/>
        <v>10200</v>
      </c>
      <c r="P461" s="120">
        <f t="shared" si="86"/>
        <v>2625.75</v>
      </c>
      <c r="Q461" s="120">
        <f t="shared" si="92"/>
        <v>2625.75</v>
      </c>
      <c r="R461" s="128">
        <v>0</v>
      </c>
      <c r="S461" s="120">
        <f t="shared" si="93"/>
        <v>0</v>
      </c>
      <c r="T461" s="120">
        <f t="shared" si="94"/>
        <v>2625.75</v>
      </c>
      <c r="U461" s="120">
        <f t="shared" si="95"/>
        <v>31509</v>
      </c>
      <c r="V461" s="120">
        <f t="shared" si="96"/>
        <v>0</v>
      </c>
      <c r="W461" s="120">
        <f t="shared" si="97"/>
        <v>31509</v>
      </c>
    </row>
    <row r="462" spans="1:23" x14ac:dyDescent="0.25">
      <c r="A462" s="63" t="s">
        <v>345</v>
      </c>
      <c r="B462" s="64" t="s">
        <v>475</v>
      </c>
      <c r="C462" s="37" t="s">
        <v>484</v>
      </c>
      <c r="D462" s="37">
        <v>10</v>
      </c>
      <c r="E462" s="64" t="s">
        <v>484</v>
      </c>
      <c r="F462" s="38">
        <v>666000</v>
      </c>
      <c r="G462" s="38"/>
      <c r="H462" s="38">
        <f>SUMIF(Sep!A:A,'Sheet 1'!A462,Sep!N:N)</f>
        <v>0</v>
      </c>
      <c r="I462" s="120">
        <f t="shared" si="87"/>
        <v>0</v>
      </c>
      <c r="J462" s="120">
        <f t="shared" si="88"/>
        <v>8400</v>
      </c>
      <c r="K462" s="38">
        <f>SUMIF(Sep!A:A,'Sheet 1'!A462,Sep!I:I)</f>
        <v>9</v>
      </c>
      <c r="L462" s="120">
        <f t="shared" si="89"/>
        <v>5400</v>
      </c>
      <c r="M462" s="122">
        <f>+SUMIF(Sep!A:A,'Sheet 1'!A462,Sep!E:E)</f>
        <v>0</v>
      </c>
      <c r="N462" s="127">
        <f t="shared" si="90"/>
        <v>0</v>
      </c>
      <c r="O462" s="120">
        <f t="shared" si="91"/>
        <v>13800</v>
      </c>
      <c r="P462" s="120">
        <f t="shared" si="86"/>
        <v>9990</v>
      </c>
      <c r="Q462" s="120">
        <f t="shared" si="92"/>
        <v>9990</v>
      </c>
      <c r="R462" s="128">
        <v>0</v>
      </c>
      <c r="S462" s="120">
        <f t="shared" si="93"/>
        <v>0</v>
      </c>
      <c r="T462" s="120">
        <f t="shared" si="94"/>
        <v>9990</v>
      </c>
      <c r="U462" s="120">
        <f t="shared" si="95"/>
        <v>119880</v>
      </c>
      <c r="V462" s="120">
        <f t="shared" si="96"/>
        <v>0</v>
      </c>
      <c r="W462" s="120">
        <f t="shared" si="97"/>
        <v>119880</v>
      </c>
    </row>
    <row r="463" spans="1:23" x14ac:dyDescent="0.25">
      <c r="A463" s="63" t="s">
        <v>352</v>
      </c>
      <c r="B463" s="64" t="s">
        <v>475</v>
      </c>
      <c r="C463" s="37" t="s">
        <v>484</v>
      </c>
      <c r="D463" s="37">
        <v>10</v>
      </c>
      <c r="E463" s="64" t="s">
        <v>484</v>
      </c>
      <c r="F463" s="38">
        <v>626275</v>
      </c>
      <c r="G463" s="38"/>
      <c r="H463" s="38">
        <f>SUMIF(Sep!A:A,'Sheet 1'!A463,Sep!N:N)</f>
        <v>0</v>
      </c>
      <c r="I463" s="120">
        <f t="shared" si="87"/>
        <v>0</v>
      </c>
      <c r="J463" s="120">
        <f t="shared" si="88"/>
        <v>8400</v>
      </c>
      <c r="K463" s="38">
        <f>SUMIF(Sep!A:A,'Sheet 1'!A463,Sep!I:I)</f>
        <v>3</v>
      </c>
      <c r="L463" s="120">
        <f t="shared" si="89"/>
        <v>1800</v>
      </c>
      <c r="M463" s="122">
        <f>+SUMIF(Sep!A:A,'Sheet 1'!A463,Sep!E:E)</f>
        <v>0</v>
      </c>
      <c r="N463" s="127">
        <f t="shared" si="90"/>
        <v>0</v>
      </c>
      <c r="O463" s="120">
        <f t="shared" si="91"/>
        <v>10200</v>
      </c>
      <c r="P463" s="120">
        <f t="shared" si="86"/>
        <v>9394.125</v>
      </c>
      <c r="Q463" s="120">
        <f t="shared" si="92"/>
        <v>9394.125</v>
      </c>
      <c r="R463" s="128">
        <v>0</v>
      </c>
      <c r="S463" s="120">
        <f t="shared" si="93"/>
        <v>0</v>
      </c>
      <c r="T463" s="120">
        <f t="shared" si="94"/>
        <v>9394.125</v>
      </c>
      <c r="U463" s="120">
        <f t="shared" si="95"/>
        <v>112729.5</v>
      </c>
      <c r="V463" s="120">
        <f t="shared" si="96"/>
        <v>0</v>
      </c>
      <c r="W463" s="120">
        <f t="shared" si="97"/>
        <v>112729.5</v>
      </c>
    </row>
    <row r="464" spans="1:23" x14ac:dyDescent="0.25">
      <c r="A464" s="63" t="s">
        <v>363</v>
      </c>
      <c r="B464" s="64" t="s">
        <v>475</v>
      </c>
      <c r="C464" s="37" t="s">
        <v>484</v>
      </c>
      <c r="D464" s="37">
        <v>10</v>
      </c>
      <c r="E464" s="64" t="s">
        <v>484</v>
      </c>
      <c r="F464" s="38">
        <v>678608.33333333337</v>
      </c>
      <c r="G464" s="38"/>
      <c r="H464" s="38">
        <f>SUMIF(Sep!A:A,'Sheet 1'!A464,Sep!N:N)</f>
        <v>0</v>
      </c>
      <c r="I464" s="120">
        <f t="shared" si="87"/>
        <v>0</v>
      </c>
      <c r="J464" s="120">
        <f t="shared" si="88"/>
        <v>8400</v>
      </c>
      <c r="K464" s="38">
        <f>SUMIF(Sep!A:A,'Sheet 1'!A464,Sep!I:I)</f>
        <v>3</v>
      </c>
      <c r="L464" s="120">
        <f t="shared" si="89"/>
        <v>1800</v>
      </c>
      <c r="M464" s="122">
        <f>+SUMIF(Sep!A:A,'Sheet 1'!A464,Sep!E:E)</f>
        <v>0</v>
      </c>
      <c r="N464" s="127">
        <f t="shared" si="90"/>
        <v>0</v>
      </c>
      <c r="O464" s="120">
        <f t="shared" si="91"/>
        <v>10200</v>
      </c>
      <c r="P464" s="120">
        <f t="shared" si="86"/>
        <v>10179.125</v>
      </c>
      <c r="Q464" s="120">
        <f t="shared" si="92"/>
        <v>10179.125</v>
      </c>
      <c r="R464" s="128">
        <v>0</v>
      </c>
      <c r="S464" s="120">
        <f t="shared" si="93"/>
        <v>0</v>
      </c>
      <c r="T464" s="120">
        <f t="shared" si="94"/>
        <v>10179.125</v>
      </c>
      <c r="U464" s="120">
        <f t="shared" si="95"/>
        <v>122149.5</v>
      </c>
      <c r="V464" s="120">
        <f t="shared" si="96"/>
        <v>0</v>
      </c>
      <c r="W464" s="120">
        <f t="shared" si="97"/>
        <v>122149.5</v>
      </c>
    </row>
    <row r="465" spans="1:23" x14ac:dyDescent="0.25">
      <c r="A465" s="63" t="s">
        <v>383</v>
      </c>
      <c r="B465" s="64" t="s">
        <v>476</v>
      </c>
      <c r="C465" s="37" t="s">
        <v>484</v>
      </c>
      <c r="D465" s="37">
        <v>10</v>
      </c>
      <c r="E465" s="64" t="s">
        <v>484</v>
      </c>
      <c r="F465" s="38">
        <v>1408950</v>
      </c>
      <c r="G465" s="38"/>
      <c r="H465" s="38">
        <f>SUMIF(Sep!A:A,'Sheet 1'!A465,Sep!N:N)</f>
        <v>0</v>
      </c>
      <c r="I465" s="120">
        <f t="shared" si="87"/>
        <v>0</v>
      </c>
      <c r="J465" s="120">
        <f t="shared" si="88"/>
        <v>8400</v>
      </c>
      <c r="K465" s="38">
        <f>SUMIF(Sep!A:A,'Sheet 1'!A465,Sep!I:I)</f>
        <v>3</v>
      </c>
      <c r="L465" s="120">
        <f t="shared" si="89"/>
        <v>1800</v>
      </c>
      <c r="M465" s="122">
        <f>+SUMIF(Sep!A:A,'Sheet 1'!A465,Sep!E:E)</f>
        <v>0</v>
      </c>
      <c r="N465" s="127">
        <f t="shared" si="90"/>
        <v>0</v>
      </c>
      <c r="O465" s="120">
        <f t="shared" si="91"/>
        <v>10200</v>
      </c>
      <c r="P465" s="120">
        <f t="shared" si="86"/>
        <v>21134.25</v>
      </c>
      <c r="Q465" s="120">
        <f t="shared" si="92"/>
        <v>10200</v>
      </c>
      <c r="R465" s="128">
        <v>0</v>
      </c>
      <c r="S465" s="120">
        <f t="shared" si="93"/>
        <v>0</v>
      </c>
      <c r="T465" s="120">
        <f t="shared" si="94"/>
        <v>10200</v>
      </c>
      <c r="U465" s="120">
        <f t="shared" si="95"/>
        <v>122400</v>
      </c>
      <c r="V465" s="120">
        <f t="shared" si="96"/>
        <v>0</v>
      </c>
      <c r="W465" s="120">
        <f t="shared" si="97"/>
        <v>122400</v>
      </c>
    </row>
    <row r="466" spans="1:23" x14ac:dyDescent="0.25">
      <c r="A466" s="63" t="s">
        <v>386</v>
      </c>
      <c r="B466" s="64" t="s">
        <v>476</v>
      </c>
      <c r="C466" s="37" t="s">
        <v>484</v>
      </c>
      <c r="D466" s="37">
        <v>10</v>
      </c>
      <c r="E466" s="64" t="s">
        <v>484</v>
      </c>
      <c r="F466" s="38">
        <v>859583.33333333337</v>
      </c>
      <c r="G466" s="38"/>
      <c r="H466" s="38">
        <f>SUMIF(Sep!A:A,'Sheet 1'!A466,Sep!N:N)</f>
        <v>0</v>
      </c>
      <c r="I466" s="120">
        <f t="shared" si="87"/>
        <v>0</v>
      </c>
      <c r="J466" s="120">
        <f t="shared" si="88"/>
        <v>8400</v>
      </c>
      <c r="K466" s="38">
        <f>SUMIF(Sep!A:A,'Sheet 1'!A466,Sep!I:I)</f>
        <v>3</v>
      </c>
      <c r="L466" s="120">
        <f t="shared" si="89"/>
        <v>1800</v>
      </c>
      <c r="M466" s="122">
        <f>+SUMIF(Sep!A:A,'Sheet 1'!A466,Sep!E:E)</f>
        <v>0</v>
      </c>
      <c r="N466" s="127">
        <f t="shared" si="90"/>
        <v>0</v>
      </c>
      <c r="O466" s="120">
        <f t="shared" si="91"/>
        <v>10200</v>
      </c>
      <c r="P466" s="120">
        <f t="shared" si="86"/>
        <v>12893.75</v>
      </c>
      <c r="Q466" s="120">
        <f t="shared" si="92"/>
        <v>10200</v>
      </c>
      <c r="R466" s="128">
        <v>0</v>
      </c>
      <c r="S466" s="120">
        <f t="shared" si="93"/>
        <v>0</v>
      </c>
      <c r="T466" s="120">
        <f t="shared" si="94"/>
        <v>10200</v>
      </c>
      <c r="U466" s="120">
        <f t="shared" si="95"/>
        <v>122400</v>
      </c>
      <c r="V466" s="120">
        <f t="shared" si="96"/>
        <v>0</v>
      </c>
      <c r="W466" s="120">
        <f t="shared" si="97"/>
        <v>122400</v>
      </c>
    </row>
    <row r="467" spans="1:23" x14ac:dyDescent="0.25">
      <c r="A467" s="63" t="s">
        <v>408</v>
      </c>
      <c r="B467" s="64" t="s">
        <v>476</v>
      </c>
      <c r="C467" s="37" t="s">
        <v>484</v>
      </c>
      <c r="D467" s="37">
        <v>10</v>
      </c>
      <c r="E467" s="64" t="s">
        <v>484</v>
      </c>
      <c r="F467" s="38">
        <v>630408.33333333337</v>
      </c>
      <c r="G467" s="38"/>
      <c r="H467" s="38">
        <f>SUMIF(Sep!A:A,'Sheet 1'!A467,Sep!N:N)</f>
        <v>0</v>
      </c>
      <c r="I467" s="120">
        <f t="shared" si="87"/>
        <v>0</v>
      </c>
      <c r="J467" s="120">
        <f t="shared" si="88"/>
        <v>8400</v>
      </c>
      <c r="K467" s="38">
        <f>SUMIF(Sep!A:A,'Sheet 1'!A467,Sep!I:I)</f>
        <v>3</v>
      </c>
      <c r="L467" s="120">
        <f t="shared" si="89"/>
        <v>1800</v>
      </c>
      <c r="M467" s="122">
        <f>+SUMIF(Sep!A:A,'Sheet 1'!A467,Sep!E:E)</f>
        <v>0</v>
      </c>
      <c r="N467" s="127">
        <f t="shared" si="90"/>
        <v>0</v>
      </c>
      <c r="O467" s="120">
        <f t="shared" si="91"/>
        <v>10200</v>
      </c>
      <c r="P467" s="120">
        <f t="shared" si="86"/>
        <v>9456.125</v>
      </c>
      <c r="Q467" s="120">
        <f t="shared" si="92"/>
        <v>9456.125</v>
      </c>
      <c r="R467" s="128">
        <v>0</v>
      </c>
      <c r="S467" s="120">
        <f t="shared" si="93"/>
        <v>0</v>
      </c>
      <c r="T467" s="120">
        <f t="shared" si="94"/>
        <v>9456.125</v>
      </c>
      <c r="U467" s="120">
        <f t="shared" si="95"/>
        <v>113473.5</v>
      </c>
      <c r="V467" s="120">
        <f t="shared" si="96"/>
        <v>0</v>
      </c>
      <c r="W467" s="120">
        <f t="shared" si="97"/>
        <v>113473.5</v>
      </c>
    </row>
    <row r="468" spans="1:23" x14ac:dyDescent="0.25">
      <c r="A468" s="63" t="s">
        <v>421</v>
      </c>
      <c r="B468" s="64" t="s">
        <v>477</v>
      </c>
      <c r="C468" s="37" t="s">
        <v>484</v>
      </c>
      <c r="D468" s="37">
        <v>10</v>
      </c>
      <c r="E468" s="64" t="s">
        <v>484</v>
      </c>
      <c r="F468" s="38">
        <v>151266.66666666666</v>
      </c>
      <c r="G468" s="38"/>
      <c r="H468" s="38">
        <f>SUMIF(Sep!A:A,'Sheet 1'!A468,Sep!N:N)</f>
        <v>0</v>
      </c>
      <c r="I468" s="120">
        <f t="shared" si="87"/>
        <v>0</v>
      </c>
      <c r="J468" s="120">
        <f t="shared" si="88"/>
        <v>8400</v>
      </c>
      <c r="K468" s="38">
        <f>SUMIF(Sep!A:A,'Sheet 1'!A468,Sep!I:I)</f>
        <v>4</v>
      </c>
      <c r="L468" s="120">
        <f t="shared" si="89"/>
        <v>2400</v>
      </c>
      <c r="M468" s="122">
        <f>+SUMIF(Sep!A:A,'Sheet 1'!A468,Sep!E:E)</f>
        <v>0</v>
      </c>
      <c r="N468" s="127">
        <f t="shared" si="90"/>
        <v>0</v>
      </c>
      <c r="O468" s="120">
        <f t="shared" si="91"/>
        <v>10800</v>
      </c>
      <c r="P468" s="120">
        <f t="shared" si="86"/>
        <v>2268.9999999999995</v>
      </c>
      <c r="Q468" s="120">
        <f t="shared" si="92"/>
        <v>2268.9999999999995</v>
      </c>
      <c r="R468" s="128">
        <v>0</v>
      </c>
      <c r="S468" s="120">
        <f t="shared" si="93"/>
        <v>0</v>
      </c>
      <c r="T468" s="120">
        <f t="shared" si="94"/>
        <v>2268.9999999999995</v>
      </c>
      <c r="U468" s="120">
        <f t="shared" si="95"/>
        <v>27227.999999999993</v>
      </c>
      <c r="V468" s="120">
        <f t="shared" si="96"/>
        <v>0</v>
      </c>
      <c r="W468" s="120">
        <f t="shared" si="97"/>
        <v>27227.999999999993</v>
      </c>
    </row>
    <row r="469" spans="1:23" x14ac:dyDescent="0.25">
      <c r="A469" s="63" t="s">
        <v>424</v>
      </c>
      <c r="B469" s="64" t="s">
        <v>477</v>
      </c>
      <c r="C469" s="37" t="s">
        <v>484</v>
      </c>
      <c r="D469" s="37">
        <v>10</v>
      </c>
      <c r="E469" s="64" t="s">
        <v>484</v>
      </c>
      <c r="F469" s="38">
        <v>105291.66666666667</v>
      </c>
      <c r="G469" s="38"/>
      <c r="H469" s="38">
        <f>SUMIF(Sep!A:A,'Sheet 1'!A469,Sep!N:N)</f>
        <v>0</v>
      </c>
      <c r="I469" s="120">
        <f t="shared" si="87"/>
        <v>0</v>
      </c>
      <c r="J469" s="120">
        <f t="shared" si="88"/>
        <v>8400</v>
      </c>
      <c r="K469" s="38">
        <f>SUMIF(Sep!A:A,'Sheet 1'!A469,Sep!I:I)</f>
        <v>3</v>
      </c>
      <c r="L469" s="120">
        <f t="shared" si="89"/>
        <v>1800</v>
      </c>
      <c r="M469" s="122">
        <f>+SUMIF(Sep!A:A,'Sheet 1'!A469,Sep!E:E)</f>
        <v>0</v>
      </c>
      <c r="N469" s="127">
        <f t="shared" si="90"/>
        <v>0</v>
      </c>
      <c r="O469" s="120">
        <f t="shared" si="91"/>
        <v>10200</v>
      </c>
      <c r="P469" s="120">
        <f t="shared" si="86"/>
        <v>1579.375</v>
      </c>
      <c r="Q469" s="120">
        <f t="shared" si="92"/>
        <v>1579.375</v>
      </c>
      <c r="R469" s="128">
        <v>0</v>
      </c>
      <c r="S469" s="120">
        <f t="shared" si="93"/>
        <v>0</v>
      </c>
      <c r="T469" s="120">
        <f t="shared" si="94"/>
        <v>1579.375</v>
      </c>
      <c r="U469" s="120">
        <f t="shared" si="95"/>
        <v>18952.5</v>
      </c>
      <c r="V469" s="120">
        <f t="shared" si="96"/>
        <v>0</v>
      </c>
      <c r="W469" s="120">
        <f t="shared" si="97"/>
        <v>18952.5</v>
      </c>
    </row>
  </sheetData>
  <autoFilter ref="A3:T469"/>
  <conditionalFormatting sqref="A1 A3:A1048576">
    <cfRule type="duplicateValues" dxfId="1" priority="32"/>
  </conditionalFormatting>
  <conditionalFormatting sqref="A2:B2">
    <cfRule type="duplicateValues" dxfId="0" priority="1"/>
  </conditionalFormatting>
  <pageMargins left="0.19685039370078741" right="0.19685039370078741" top="0.19685039370078741" bottom="0.19685039370078741" header="0.31496062992125984" footer="0.31496062992125984"/>
  <pageSetup paperSize="9" scale="77" fitToHeight="0" orientation="landscape" r:id="rId1"/>
  <ignoredErrors>
    <ignoredError sqref="R2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.75" x14ac:dyDescent="0.25"/>
  <cols>
    <col min="1" max="1" width="5.75" bestFit="1" customWidth="1"/>
    <col min="2" max="2" width="6.37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C476"/>
  <sheetViews>
    <sheetView topLeftCell="A401" workbookViewId="0"/>
  </sheetViews>
  <sheetFormatPr defaultRowHeight="15.75" x14ac:dyDescent="0.25"/>
  <cols>
    <col min="1" max="1" width="12.375" bestFit="1" customWidth="1"/>
    <col min="2" max="2" width="10.875" style="2" bestFit="1" customWidth="1"/>
  </cols>
  <sheetData>
    <row r="1" spans="1:3" x14ac:dyDescent="0.25">
      <c r="A1" s="1">
        <v>17427088</v>
      </c>
      <c r="B1" s="2">
        <v>1452257.3333333333</v>
      </c>
      <c r="C1" s="2">
        <f>ROUND(B1,1)</f>
        <v>1452257.3</v>
      </c>
    </row>
    <row r="2" spans="1:3" x14ac:dyDescent="0.25">
      <c r="A2" s="1">
        <v>22005466</v>
      </c>
      <c r="B2" s="2">
        <v>1833788.8333333333</v>
      </c>
    </row>
    <row r="3" spans="1:3" x14ac:dyDescent="0.25">
      <c r="A3" s="1">
        <v>30336563</v>
      </c>
      <c r="B3" s="2">
        <v>2528046.9166666665</v>
      </c>
    </row>
    <row r="4" spans="1:3" x14ac:dyDescent="0.25">
      <c r="A4" s="1">
        <v>16117074</v>
      </c>
      <c r="B4" s="2">
        <v>1343089.5</v>
      </c>
    </row>
    <row r="5" spans="1:3" x14ac:dyDescent="0.25">
      <c r="A5" s="1">
        <v>26685173</v>
      </c>
      <c r="B5" s="2">
        <v>2223764.4166666665</v>
      </c>
    </row>
    <row r="6" spans="1:3" x14ac:dyDescent="0.25">
      <c r="A6" s="1">
        <v>38080949</v>
      </c>
      <c r="B6" s="2">
        <v>3173412.4166666665</v>
      </c>
    </row>
    <row r="7" spans="1:3" x14ac:dyDescent="0.25">
      <c r="A7" s="1">
        <v>20332873</v>
      </c>
      <c r="B7" s="2">
        <v>1694406.0833333333</v>
      </c>
    </row>
    <row r="8" spans="1:3" x14ac:dyDescent="0.25">
      <c r="A8" s="1">
        <v>39676057</v>
      </c>
      <c r="B8" s="2">
        <v>3306338.0833333335</v>
      </c>
    </row>
    <row r="9" spans="1:3" x14ac:dyDescent="0.25">
      <c r="A9" s="1">
        <v>9803240</v>
      </c>
      <c r="B9" s="2">
        <v>816936.66666666663</v>
      </c>
    </row>
    <row r="10" spans="1:3" x14ac:dyDescent="0.25">
      <c r="A10" s="1">
        <v>22223037</v>
      </c>
      <c r="B10" s="2">
        <v>1851919.75</v>
      </c>
    </row>
    <row r="11" spans="1:3" x14ac:dyDescent="0.25">
      <c r="A11" s="1">
        <v>24215860</v>
      </c>
      <c r="B11" s="2">
        <v>2017988.3333333333</v>
      </c>
    </row>
    <row r="12" spans="1:3" x14ac:dyDescent="0.25">
      <c r="A12" s="1">
        <v>7562090</v>
      </c>
      <c r="B12" s="2">
        <v>630174.16666666663</v>
      </c>
    </row>
    <row r="13" spans="1:3" x14ac:dyDescent="0.25">
      <c r="A13" s="1">
        <v>24459583</v>
      </c>
      <c r="B13" s="2">
        <v>2038298.5833333333</v>
      </c>
    </row>
    <row r="14" spans="1:3" x14ac:dyDescent="0.25">
      <c r="A14" s="1">
        <v>13928566</v>
      </c>
      <c r="B14" s="2">
        <v>1160713.8333333333</v>
      </c>
    </row>
    <row r="15" spans="1:3" x14ac:dyDescent="0.25">
      <c r="A15" s="1">
        <v>18706145</v>
      </c>
      <c r="B15" s="2">
        <v>1558845.4166666667</v>
      </c>
    </row>
    <row r="16" spans="1:3" x14ac:dyDescent="0.25">
      <c r="A16" s="1">
        <v>14681768</v>
      </c>
      <c r="B16" s="2">
        <v>1223480.6666666667</v>
      </c>
    </row>
    <row r="17" spans="1:2" x14ac:dyDescent="0.25">
      <c r="A17" s="1">
        <v>24796832</v>
      </c>
      <c r="B17" s="2">
        <v>2066402.6666666667</v>
      </c>
    </row>
    <row r="18" spans="1:2" x14ac:dyDescent="0.25">
      <c r="A18" s="1">
        <v>13900000</v>
      </c>
      <c r="B18" s="2">
        <v>1158333.3333333333</v>
      </c>
    </row>
    <row r="19" spans="1:2" x14ac:dyDescent="0.25">
      <c r="A19" s="1">
        <v>8703300</v>
      </c>
      <c r="B19" s="2">
        <v>725275</v>
      </c>
    </row>
    <row r="20" spans="1:2" x14ac:dyDescent="0.25">
      <c r="A20" s="1">
        <v>394655989</v>
      </c>
      <c r="B20" s="2">
        <v>32887999.083333332</v>
      </c>
    </row>
    <row r="21" spans="1:2" x14ac:dyDescent="0.25">
      <c r="A21" s="1">
        <v>236400479</v>
      </c>
      <c r="B21" s="2">
        <v>19700039.916666668</v>
      </c>
    </row>
    <row r="22" spans="1:2" x14ac:dyDescent="0.25">
      <c r="A22" s="1">
        <v>36987581</v>
      </c>
      <c r="B22" s="2">
        <v>3082298.4166666665</v>
      </c>
    </row>
    <row r="23" spans="1:2" x14ac:dyDescent="0.25">
      <c r="A23" s="1">
        <v>29863800</v>
      </c>
      <c r="B23" s="2">
        <v>2488650</v>
      </c>
    </row>
    <row r="24" spans="1:2" x14ac:dyDescent="0.25">
      <c r="A24" s="1">
        <v>24144176</v>
      </c>
      <c r="B24" s="2">
        <v>2012014.6666666667</v>
      </c>
    </row>
    <row r="25" spans="1:2" x14ac:dyDescent="0.25">
      <c r="A25" s="1">
        <v>305540284</v>
      </c>
      <c r="B25" s="2">
        <v>25461690.333333332</v>
      </c>
    </row>
    <row r="26" spans="1:2" x14ac:dyDescent="0.25">
      <c r="A26" s="1">
        <v>173021121</v>
      </c>
      <c r="B26" s="2">
        <v>14418426.75</v>
      </c>
    </row>
    <row r="27" spans="1:2" x14ac:dyDescent="0.25">
      <c r="A27" s="1"/>
      <c r="B27" s="2">
        <v>0</v>
      </c>
    </row>
    <row r="28" spans="1:2" x14ac:dyDescent="0.25">
      <c r="A28" s="1">
        <v>26144873</v>
      </c>
      <c r="B28" s="2">
        <v>2178739.4166666665</v>
      </c>
    </row>
    <row r="29" spans="1:2" x14ac:dyDescent="0.25">
      <c r="A29" s="1">
        <v>20299167</v>
      </c>
      <c r="B29" s="2">
        <v>1691597.25</v>
      </c>
    </row>
    <row r="30" spans="1:2" x14ac:dyDescent="0.25">
      <c r="A30" s="1">
        <v>25103880</v>
      </c>
      <c r="B30" s="2">
        <v>2091990</v>
      </c>
    </row>
    <row r="31" spans="1:2" x14ac:dyDescent="0.25">
      <c r="A31" s="1">
        <v>17604175</v>
      </c>
      <c r="B31" s="2">
        <v>1467014.5833333333</v>
      </c>
    </row>
    <row r="32" spans="1:2" x14ac:dyDescent="0.25">
      <c r="A32" s="1">
        <v>36025482</v>
      </c>
      <c r="B32" s="2">
        <v>3002123.5</v>
      </c>
    </row>
    <row r="33" spans="1:2" x14ac:dyDescent="0.25">
      <c r="A33" s="1">
        <v>20231850</v>
      </c>
      <c r="B33" s="2">
        <v>1685987.5</v>
      </c>
    </row>
    <row r="34" spans="1:2" x14ac:dyDescent="0.25">
      <c r="A34" s="1">
        <v>11627949</v>
      </c>
      <c r="B34" s="2">
        <v>968995.75</v>
      </c>
    </row>
    <row r="35" spans="1:2" x14ac:dyDescent="0.25">
      <c r="A35" s="1">
        <v>32339556</v>
      </c>
      <c r="B35" s="2">
        <v>2694963</v>
      </c>
    </row>
    <row r="36" spans="1:2" x14ac:dyDescent="0.25">
      <c r="A36" s="1">
        <v>8744143</v>
      </c>
      <c r="B36" s="2">
        <v>728678.58333333337</v>
      </c>
    </row>
    <row r="37" spans="1:2" x14ac:dyDescent="0.25">
      <c r="A37" s="1">
        <v>11423910</v>
      </c>
      <c r="B37" s="2">
        <v>951992.5</v>
      </c>
    </row>
    <row r="38" spans="1:2" x14ac:dyDescent="0.25">
      <c r="A38" s="1">
        <v>27581976</v>
      </c>
      <c r="B38" s="2">
        <v>2298498</v>
      </c>
    </row>
    <row r="39" spans="1:2" x14ac:dyDescent="0.25">
      <c r="A39" s="1">
        <v>20598321</v>
      </c>
      <c r="B39" s="2">
        <v>1716526.75</v>
      </c>
    </row>
    <row r="40" spans="1:2" x14ac:dyDescent="0.25">
      <c r="A40" s="1">
        <v>16889127</v>
      </c>
      <c r="B40" s="2">
        <v>1407427.25</v>
      </c>
    </row>
    <row r="41" spans="1:2" x14ac:dyDescent="0.25">
      <c r="A41" s="1">
        <v>19436325</v>
      </c>
      <c r="B41" s="2">
        <v>1619693.75</v>
      </c>
    </row>
    <row r="42" spans="1:2" x14ac:dyDescent="0.25">
      <c r="A42" s="1">
        <v>21730070</v>
      </c>
      <c r="B42" s="2">
        <v>1810839.1666666667</v>
      </c>
    </row>
    <row r="43" spans="1:2" x14ac:dyDescent="0.25">
      <c r="A43" s="1">
        <v>19400659</v>
      </c>
      <c r="B43" s="2">
        <v>1616721.5833333333</v>
      </c>
    </row>
    <row r="44" spans="1:2" x14ac:dyDescent="0.25">
      <c r="A44" s="1">
        <v>20271551</v>
      </c>
      <c r="B44" s="2">
        <v>1689295.9166666667</v>
      </c>
    </row>
    <row r="45" spans="1:2" x14ac:dyDescent="0.25">
      <c r="A45" s="1">
        <v>13867314</v>
      </c>
      <c r="B45" s="2">
        <v>1155609.5</v>
      </c>
    </row>
    <row r="46" spans="1:2" x14ac:dyDescent="0.25">
      <c r="A46" s="1">
        <v>12880353</v>
      </c>
      <c r="B46" s="2">
        <v>1073362.75</v>
      </c>
    </row>
    <row r="47" spans="1:2" x14ac:dyDescent="0.25">
      <c r="A47" s="1">
        <v>15171034</v>
      </c>
      <c r="B47" s="2">
        <v>1264252.8333333333</v>
      </c>
    </row>
    <row r="48" spans="1:2" x14ac:dyDescent="0.25">
      <c r="A48" s="1">
        <v>10299606</v>
      </c>
      <c r="B48" s="2">
        <v>858300.5</v>
      </c>
    </row>
    <row r="49" spans="1:2" x14ac:dyDescent="0.25">
      <c r="A49" s="1">
        <v>11648373</v>
      </c>
      <c r="B49" s="2">
        <v>970697.75</v>
      </c>
    </row>
    <row r="50" spans="1:2" x14ac:dyDescent="0.25">
      <c r="A50" s="1">
        <v>7537039</v>
      </c>
      <c r="B50" s="2">
        <v>628086.58333333337</v>
      </c>
    </row>
    <row r="51" spans="1:2" x14ac:dyDescent="0.25">
      <c r="A51" s="1">
        <v>11267239</v>
      </c>
      <c r="B51" s="2">
        <v>938936.58333333337</v>
      </c>
    </row>
    <row r="52" spans="1:2" x14ac:dyDescent="0.25">
      <c r="A52" s="1">
        <v>17407132</v>
      </c>
      <c r="B52" s="2">
        <v>1450594.3333333333</v>
      </c>
    </row>
    <row r="53" spans="1:2" x14ac:dyDescent="0.25">
      <c r="A53" s="1">
        <v>20068572</v>
      </c>
      <c r="B53" s="2">
        <v>1672381</v>
      </c>
    </row>
    <row r="54" spans="1:2" x14ac:dyDescent="0.25">
      <c r="A54" s="1">
        <v>31713188</v>
      </c>
      <c r="B54" s="2">
        <v>2642765.6666666665</v>
      </c>
    </row>
    <row r="55" spans="1:2" x14ac:dyDescent="0.25">
      <c r="A55" s="1">
        <v>39974058</v>
      </c>
      <c r="B55" s="2">
        <v>3331171.5</v>
      </c>
    </row>
    <row r="56" spans="1:2" x14ac:dyDescent="0.25">
      <c r="A56" s="1">
        <v>9407031</v>
      </c>
      <c r="B56" s="2">
        <v>783919.25</v>
      </c>
    </row>
    <row r="57" spans="1:2" x14ac:dyDescent="0.25">
      <c r="A57" s="1">
        <v>12715411</v>
      </c>
      <c r="B57" s="2">
        <v>1059617.5833333333</v>
      </c>
    </row>
    <row r="58" spans="1:2" x14ac:dyDescent="0.25">
      <c r="A58" s="1">
        <v>15515723</v>
      </c>
      <c r="B58" s="2">
        <v>1292976.9166666667</v>
      </c>
    </row>
    <row r="59" spans="1:2" x14ac:dyDescent="0.25">
      <c r="A59" s="1">
        <v>27934528</v>
      </c>
      <c r="B59" s="2">
        <v>2327877.3333333335</v>
      </c>
    </row>
    <row r="60" spans="1:2" x14ac:dyDescent="0.25">
      <c r="A60" s="1">
        <v>13120452</v>
      </c>
      <c r="B60" s="2">
        <v>1093371</v>
      </c>
    </row>
    <row r="61" spans="1:2" x14ac:dyDescent="0.25">
      <c r="A61" s="1">
        <v>9227948</v>
      </c>
      <c r="B61" s="2">
        <v>768995.66666666663</v>
      </c>
    </row>
    <row r="62" spans="1:2" x14ac:dyDescent="0.25">
      <c r="A62" s="1">
        <v>10851485</v>
      </c>
      <c r="B62" s="2">
        <v>904290.41666666663</v>
      </c>
    </row>
    <row r="63" spans="1:2" x14ac:dyDescent="0.25">
      <c r="A63" s="1">
        <v>16456658</v>
      </c>
      <c r="B63" s="2">
        <v>1371388.1666666667</v>
      </c>
    </row>
    <row r="64" spans="1:2" x14ac:dyDescent="0.25">
      <c r="A64" s="1">
        <v>21264221</v>
      </c>
      <c r="B64" s="2">
        <v>1772018.4166666667</v>
      </c>
    </row>
    <row r="65" spans="1:2" x14ac:dyDescent="0.25">
      <c r="A65" s="1">
        <v>19553207</v>
      </c>
      <c r="B65" s="2">
        <v>1629433.9166666667</v>
      </c>
    </row>
    <row r="66" spans="1:2" x14ac:dyDescent="0.25">
      <c r="A66" s="1">
        <v>20659394</v>
      </c>
      <c r="B66" s="2">
        <v>1721616.1666666667</v>
      </c>
    </row>
    <row r="67" spans="1:2" x14ac:dyDescent="0.25">
      <c r="A67" s="1">
        <v>19924750</v>
      </c>
      <c r="B67" s="2">
        <v>1660395.8333333333</v>
      </c>
    </row>
    <row r="68" spans="1:2" x14ac:dyDescent="0.25">
      <c r="A68" s="1">
        <v>9791614</v>
      </c>
      <c r="B68" s="2">
        <v>815967.83333333337</v>
      </c>
    </row>
    <row r="69" spans="1:2" x14ac:dyDescent="0.25">
      <c r="A69" s="1">
        <v>6196995</v>
      </c>
      <c r="B69" s="2">
        <v>516416.25</v>
      </c>
    </row>
    <row r="70" spans="1:2" x14ac:dyDescent="0.25">
      <c r="A70" s="1">
        <v>17661022</v>
      </c>
      <c r="B70" s="2">
        <v>1471751.8333333333</v>
      </c>
    </row>
    <row r="71" spans="1:2" x14ac:dyDescent="0.25">
      <c r="A71" s="1">
        <v>6406830</v>
      </c>
      <c r="B71" s="2">
        <v>533902.5</v>
      </c>
    </row>
    <row r="72" spans="1:2" x14ac:dyDescent="0.25">
      <c r="A72" s="1">
        <v>12261710</v>
      </c>
      <c r="B72" s="2">
        <v>1021809.1666666666</v>
      </c>
    </row>
    <row r="73" spans="1:2" x14ac:dyDescent="0.25">
      <c r="A73" s="1">
        <v>24034603</v>
      </c>
      <c r="B73" s="2">
        <v>2002883.5833333333</v>
      </c>
    </row>
    <row r="74" spans="1:2" x14ac:dyDescent="0.25">
      <c r="A74" s="1">
        <v>12612608</v>
      </c>
      <c r="B74" s="2">
        <v>1051050.6666666667</v>
      </c>
    </row>
    <row r="75" spans="1:2" x14ac:dyDescent="0.25">
      <c r="A75" s="1">
        <v>25732970</v>
      </c>
      <c r="B75" s="2">
        <v>2144414.1666666665</v>
      </c>
    </row>
    <row r="76" spans="1:2" x14ac:dyDescent="0.25">
      <c r="A76" s="1">
        <v>14543528</v>
      </c>
      <c r="B76" s="2">
        <v>1211960.6666666667</v>
      </c>
    </row>
    <row r="77" spans="1:2" x14ac:dyDescent="0.25">
      <c r="A77" s="1">
        <v>21065999</v>
      </c>
      <c r="B77" s="2">
        <v>1755499.9166666667</v>
      </c>
    </row>
    <row r="78" spans="1:2" x14ac:dyDescent="0.25">
      <c r="A78" s="1">
        <v>13410300</v>
      </c>
      <c r="B78" s="2">
        <v>1117525</v>
      </c>
    </row>
    <row r="79" spans="1:2" x14ac:dyDescent="0.25">
      <c r="A79" s="1">
        <v>37380900</v>
      </c>
      <c r="B79" s="2">
        <v>3115075</v>
      </c>
    </row>
    <row r="80" spans="1:2" x14ac:dyDescent="0.25">
      <c r="A80" s="1">
        <v>158215367</v>
      </c>
      <c r="B80" s="2">
        <v>13184613.916666666</v>
      </c>
    </row>
    <row r="81" spans="1:2" x14ac:dyDescent="0.25">
      <c r="A81" s="1">
        <v>315011499</v>
      </c>
      <c r="B81" s="2">
        <v>26250958.25</v>
      </c>
    </row>
    <row r="82" spans="1:2" x14ac:dyDescent="0.25">
      <c r="A82" s="1">
        <v>677230140</v>
      </c>
      <c r="B82" s="2">
        <v>56435845</v>
      </c>
    </row>
    <row r="83" spans="1:2" x14ac:dyDescent="0.25">
      <c r="A83" s="1">
        <v>537331995</v>
      </c>
      <c r="B83" s="2">
        <v>44777666.25</v>
      </c>
    </row>
    <row r="84" spans="1:2" x14ac:dyDescent="0.25">
      <c r="A84" s="1">
        <v>335145966</v>
      </c>
      <c r="B84" s="2">
        <v>27928830.5</v>
      </c>
    </row>
    <row r="85" spans="1:2" x14ac:dyDescent="0.25">
      <c r="A85" s="1">
        <v>187449574</v>
      </c>
      <c r="B85" s="2">
        <v>15620797.833333334</v>
      </c>
    </row>
    <row r="86" spans="1:2" x14ac:dyDescent="0.25">
      <c r="A86" s="1"/>
      <c r="B86" s="2">
        <v>0</v>
      </c>
    </row>
    <row r="87" spans="1:2" x14ac:dyDescent="0.25">
      <c r="A87" s="1">
        <v>9490341</v>
      </c>
      <c r="B87" s="2">
        <v>790861.75</v>
      </c>
    </row>
    <row r="88" spans="1:2" x14ac:dyDescent="0.25">
      <c r="A88" s="1">
        <v>14671275</v>
      </c>
      <c r="B88" s="2">
        <v>1222606.25</v>
      </c>
    </row>
    <row r="89" spans="1:2" x14ac:dyDescent="0.25">
      <c r="A89" s="1">
        <v>31753028</v>
      </c>
      <c r="B89" s="2">
        <v>2646085.6666666665</v>
      </c>
    </row>
    <row r="90" spans="1:2" x14ac:dyDescent="0.25">
      <c r="A90" s="1">
        <v>8633569</v>
      </c>
      <c r="B90" s="2">
        <v>719464.08333333337</v>
      </c>
    </row>
    <row r="91" spans="1:2" x14ac:dyDescent="0.25">
      <c r="A91" s="1">
        <v>13843676</v>
      </c>
      <c r="B91" s="2">
        <v>1153639.6666666667</v>
      </c>
    </row>
    <row r="92" spans="1:2" x14ac:dyDescent="0.25">
      <c r="A92" s="1">
        <v>11957209</v>
      </c>
      <c r="B92" s="2">
        <v>996434.08333333337</v>
      </c>
    </row>
    <row r="93" spans="1:2" x14ac:dyDescent="0.25">
      <c r="A93" s="1">
        <v>19897123</v>
      </c>
      <c r="B93" s="2">
        <v>1658093.5833333333</v>
      </c>
    </row>
    <row r="94" spans="1:2" x14ac:dyDescent="0.25">
      <c r="A94" s="1">
        <v>8829367</v>
      </c>
      <c r="B94" s="2">
        <v>735780.58333333337</v>
      </c>
    </row>
    <row r="95" spans="1:2" x14ac:dyDescent="0.25">
      <c r="A95" s="1">
        <v>12169479</v>
      </c>
      <c r="B95" s="2">
        <v>1014123.25</v>
      </c>
    </row>
    <row r="96" spans="1:2" x14ac:dyDescent="0.25">
      <c r="A96" s="1">
        <v>13825284</v>
      </c>
      <c r="B96" s="2">
        <v>1152107</v>
      </c>
    </row>
    <row r="97" spans="1:2" x14ac:dyDescent="0.25">
      <c r="A97" s="1">
        <v>17942403</v>
      </c>
      <c r="B97" s="2">
        <v>1495200.25</v>
      </c>
    </row>
    <row r="98" spans="1:2" x14ac:dyDescent="0.25">
      <c r="A98" s="1">
        <v>17711181</v>
      </c>
      <c r="B98" s="2">
        <v>1475931.75</v>
      </c>
    </row>
    <row r="99" spans="1:2" x14ac:dyDescent="0.25">
      <c r="A99" s="1">
        <v>12762734</v>
      </c>
      <c r="B99" s="2">
        <v>1063561.1666666667</v>
      </c>
    </row>
    <row r="100" spans="1:2" x14ac:dyDescent="0.25">
      <c r="A100" s="1">
        <v>12898375</v>
      </c>
      <c r="B100" s="2">
        <v>1074864.5833333333</v>
      </c>
    </row>
    <row r="101" spans="1:2" x14ac:dyDescent="0.25">
      <c r="A101" s="1">
        <v>16838243</v>
      </c>
      <c r="B101" s="2">
        <v>1403186.9166666667</v>
      </c>
    </row>
    <row r="102" spans="1:2" x14ac:dyDescent="0.25">
      <c r="A102" s="1">
        <v>39968417</v>
      </c>
      <c r="B102" s="2">
        <v>3330701.4166666665</v>
      </c>
    </row>
    <row r="103" spans="1:2" x14ac:dyDescent="0.25">
      <c r="A103" s="1">
        <v>33955101</v>
      </c>
      <c r="B103" s="2">
        <v>2829591.75</v>
      </c>
    </row>
    <row r="104" spans="1:2" x14ac:dyDescent="0.25">
      <c r="A104" s="1">
        <v>13679992</v>
      </c>
      <c r="B104" s="2">
        <v>1139999.3333333333</v>
      </c>
    </row>
    <row r="105" spans="1:2" x14ac:dyDescent="0.25">
      <c r="A105" s="1">
        <v>10731795</v>
      </c>
      <c r="B105" s="2">
        <v>894316.25</v>
      </c>
    </row>
    <row r="106" spans="1:2" x14ac:dyDescent="0.25">
      <c r="A106" s="1">
        <v>18390872</v>
      </c>
      <c r="B106" s="2">
        <v>1532572.6666666667</v>
      </c>
    </row>
    <row r="107" spans="1:2" x14ac:dyDescent="0.25">
      <c r="A107" s="1">
        <v>15202756</v>
      </c>
      <c r="B107" s="2">
        <v>1266896.3333333333</v>
      </c>
    </row>
    <row r="108" spans="1:2" x14ac:dyDescent="0.25">
      <c r="A108" s="1">
        <v>25647483</v>
      </c>
      <c r="B108" s="2">
        <v>2137290.25</v>
      </c>
    </row>
    <row r="109" spans="1:2" x14ac:dyDescent="0.25">
      <c r="A109" s="1">
        <v>14451993</v>
      </c>
      <c r="B109" s="2">
        <v>1204332.75</v>
      </c>
    </row>
    <row r="110" spans="1:2" x14ac:dyDescent="0.25">
      <c r="A110" s="1">
        <v>15824627</v>
      </c>
      <c r="B110" s="2">
        <v>1318718.9166666667</v>
      </c>
    </row>
    <row r="111" spans="1:2" x14ac:dyDescent="0.25">
      <c r="A111" s="1">
        <v>10417652</v>
      </c>
      <c r="B111" s="2">
        <v>868137.66666666663</v>
      </c>
    </row>
    <row r="112" spans="1:2" x14ac:dyDescent="0.25">
      <c r="A112" s="1">
        <v>18890535</v>
      </c>
      <c r="B112" s="2">
        <v>1574211.25</v>
      </c>
    </row>
    <row r="113" spans="1:2" x14ac:dyDescent="0.25">
      <c r="A113" s="1">
        <v>20235039</v>
      </c>
      <c r="B113" s="2">
        <v>1686253.25</v>
      </c>
    </row>
    <row r="114" spans="1:2" x14ac:dyDescent="0.25">
      <c r="A114" s="1">
        <v>14947457</v>
      </c>
      <c r="B114" s="2">
        <v>1245621.4166666667</v>
      </c>
    </row>
    <row r="115" spans="1:2" x14ac:dyDescent="0.25">
      <c r="A115" s="1">
        <v>11686762</v>
      </c>
      <c r="B115" s="2">
        <v>973896.83333333337</v>
      </c>
    </row>
    <row r="116" spans="1:2" x14ac:dyDescent="0.25">
      <c r="A116" s="1">
        <v>10632977</v>
      </c>
      <c r="B116" s="2">
        <v>886081.41666666663</v>
      </c>
    </row>
    <row r="117" spans="1:2" x14ac:dyDescent="0.25">
      <c r="A117" s="1">
        <v>9024665</v>
      </c>
      <c r="B117" s="2">
        <v>752055.41666666663</v>
      </c>
    </row>
    <row r="118" spans="1:2" x14ac:dyDescent="0.25">
      <c r="A118" s="1">
        <v>13519149</v>
      </c>
      <c r="B118" s="2">
        <v>1126595.75</v>
      </c>
    </row>
    <row r="119" spans="1:2" x14ac:dyDescent="0.25">
      <c r="A119" s="1">
        <v>22118894</v>
      </c>
      <c r="B119" s="2">
        <v>1843241.1666666667</v>
      </c>
    </row>
    <row r="120" spans="1:2" x14ac:dyDescent="0.25">
      <c r="A120" s="1">
        <v>27002433</v>
      </c>
      <c r="B120" s="2">
        <v>2250202.75</v>
      </c>
    </row>
    <row r="121" spans="1:2" x14ac:dyDescent="0.25">
      <c r="A121" s="1">
        <v>24491614</v>
      </c>
      <c r="B121" s="2">
        <v>2040967.8333333333</v>
      </c>
    </row>
    <row r="122" spans="1:2" x14ac:dyDescent="0.25">
      <c r="A122" s="1">
        <v>36553012</v>
      </c>
      <c r="B122" s="2">
        <v>3046084.3333333335</v>
      </c>
    </row>
    <row r="123" spans="1:2" x14ac:dyDescent="0.25">
      <c r="A123" s="1">
        <v>10875716</v>
      </c>
      <c r="B123" s="2">
        <v>906309.66666666663</v>
      </c>
    </row>
    <row r="124" spans="1:2" x14ac:dyDescent="0.25">
      <c r="A124" s="1">
        <v>13310275</v>
      </c>
      <c r="B124" s="2">
        <v>1109189.5833333333</v>
      </c>
    </row>
    <row r="125" spans="1:2" x14ac:dyDescent="0.25">
      <c r="A125" s="1">
        <v>12279253</v>
      </c>
      <c r="B125" s="2">
        <v>1023271.0833333334</v>
      </c>
    </row>
    <row r="126" spans="1:2" x14ac:dyDescent="0.25">
      <c r="A126" s="1">
        <v>30144823</v>
      </c>
      <c r="B126" s="2">
        <v>2512068.5833333335</v>
      </c>
    </row>
    <row r="127" spans="1:2" x14ac:dyDescent="0.25">
      <c r="A127" s="1">
        <v>15386496</v>
      </c>
      <c r="B127" s="2">
        <v>1282208</v>
      </c>
    </row>
    <row r="128" spans="1:2" x14ac:dyDescent="0.25">
      <c r="A128" s="1">
        <v>12774980</v>
      </c>
      <c r="B128" s="2">
        <v>1064581.6666666667</v>
      </c>
    </row>
    <row r="129" spans="1:2" x14ac:dyDescent="0.25">
      <c r="A129" s="1">
        <v>14831569</v>
      </c>
      <c r="B129" s="2">
        <v>1235964.0833333333</v>
      </c>
    </row>
    <row r="130" spans="1:2" x14ac:dyDescent="0.25">
      <c r="A130" s="1">
        <v>19896099</v>
      </c>
      <c r="B130" s="2">
        <v>1658008.25</v>
      </c>
    </row>
    <row r="131" spans="1:2" x14ac:dyDescent="0.25">
      <c r="A131" s="1">
        <v>25242594</v>
      </c>
      <c r="B131" s="2">
        <v>2103549.5</v>
      </c>
    </row>
    <row r="132" spans="1:2" x14ac:dyDescent="0.25">
      <c r="A132" s="1">
        <v>13434039</v>
      </c>
      <c r="B132" s="2">
        <v>1119503.25</v>
      </c>
    </row>
    <row r="133" spans="1:2" x14ac:dyDescent="0.25">
      <c r="A133" s="1">
        <v>9485206</v>
      </c>
      <c r="B133" s="2">
        <v>790433.83333333337</v>
      </c>
    </row>
    <row r="134" spans="1:2" x14ac:dyDescent="0.25">
      <c r="A134" s="1">
        <v>9873436</v>
      </c>
      <c r="B134" s="2">
        <v>822786.33333333337</v>
      </c>
    </row>
    <row r="135" spans="1:2" x14ac:dyDescent="0.25">
      <c r="A135" s="1">
        <v>28367569</v>
      </c>
      <c r="B135" s="2">
        <v>2363964.0833333335</v>
      </c>
    </row>
    <row r="136" spans="1:2" x14ac:dyDescent="0.25">
      <c r="A136" s="1">
        <v>11419242</v>
      </c>
      <c r="B136" s="2">
        <v>951603.5</v>
      </c>
    </row>
    <row r="137" spans="1:2" x14ac:dyDescent="0.25">
      <c r="A137" s="1">
        <v>24188199</v>
      </c>
      <c r="B137" s="2">
        <v>2015683.25</v>
      </c>
    </row>
    <row r="138" spans="1:2" x14ac:dyDescent="0.25">
      <c r="A138" s="1">
        <v>8997633</v>
      </c>
      <c r="B138" s="2">
        <v>749802.75</v>
      </c>
    </row>
    <row r="139" spans="1:2" x14ac:dyDescent="0.25">
      <c r="A139" s="1">
        <v>6276400</v>
      </c>
      <c r="B139" s="2">
        <v>523033.33333333331</v>
      </c>
    </row>
    <row r="140" spans="1:2" x14ac:dyDescent="0.25">
      <c r="A140" s="1">
        <v>796300</v>
      </c>
      <c r="B140" s="2">
        <v>66358.333333333328</v>
      </c>
    </row>
    <row r="141" spans="1:2" x14ac:dyDescent="0.25">
      <c r="A141" s="1">
        <v>6586800</v>
      </c>
      <c r="B141" s="2">
        <v>548900</v>
      </c>
    </row>
    <row r="142" spans="1:2" x14ac:dyDescent="0.25">
      <c r="A142" s="1">
        <v>844557180</v>
      </c>
      <c r="B142" s="2">
        <v>70379765</v>
      </c>
    </row>
    <row r="143" spans="1:2" x14ac:dyDescent="0.25">
      <c r="A143" s="1">
        <v>214239577</v>
      </c>
      <c r="B143" s="2">
        <v>17853298.083333332</v>
      </c>
    </row>
    <row r="144" spans="1:2" x14ac:dyDescent="0.25">
      <c r="A144" s="1">
        <v>457249860</v>
      </c>
      <c r="B144" s="2">
        <v>38104155</v>
      </c>
    </row>
    <row r="145" spans="1:2" x14ac:dyDescent="0.25">
      <c r="A145" s="1">
        <v>390227695</v>
      </c>
      <c r="B145" s="2">
        <v>32518974.583333332</v>
      </c>
    </row>
    <row r="146" spans="1:2" x14ac:dyDescent="0.25">
      <c r="A146" s="1">
        <v>60285061</v>
      </c>
      <c r="B146" s="2">
        <v>5023755.083333333</v>
      </c>
    </row>
    <row r="147" spans="1:2" x14ac:dyDescent="0.25">
      <c r="A147" s="1"/>
      <c r="B147" s="2">
        <v>0</v>
      </c>
    </row>
    <row r="148" spans="1:2" x14ac:dyDescent="0.25">
      <c r="A148" s="1">
        <v>21805667</v>
      </c>
      <c r="B148" s="2">
        <v>1817138.9166666667</v>
      </c>
    </row>
    <row r="149" spans="1:2" x14ac:dyDescent="0.25">
      <c r="A149" s="1">
        <v>19430693</v>
      </c>
      <c r="B149" s="2">
        <v>1619224.4166666667</v>
      </c>
    </row>
    <row r="150" spans="1:2" x14ac:dyDescent="0.25">
      <c r="A150" s="1">
        <v>14350356</v>
      </c>
      <c r="B150" s="2">
        <v>1195863</v>
      </c>
    </row>
    <row r="151" spans="1:2" x14ac:dyDescent="0.25">
      <c r="A151" s="1">
        <v>21026059</v>
      </c>
      <c r="B151" s="2">
        <v>1752171.5833333333</v>
      </c>
    </row>
    <row r="152" spans="1:2" x14ac:dyDescent="0.25">
      <c r="A152" s="1">
        <v>26247828</v>
      </c>
      <c r="B152" s="2">
        <v>2187319</v>
      </c>
    </row>
    <row r="153" spans="1:2" x14ac:dyDescent="0.25">
      <c r="A153" s="1">
        <v>28071788</v>
      </c>
      <c r="B153" s="2">
        <v>2339315.6666666665</v>
      </c>
    </row>
    <row r="154" spans="1:2" x14ac:dyDescent="0.25">
      <c r="A154" s="1">
        <v>19917693</v>
      </c>
      <c r="B154" s="2">
        <v>1659807.75</v>
      </c>
    </row>
    <row r="155" spans="1:2" x14ac:dyDescent="0.25">
      <c r="A155" s="1">
        <v>14987064</v>
      </c>
      <c r="B155" s="2">
        <v>1248922</v>
      </c>
    </row>
    <row r="156" spans="1:2" x14ac:dyDescent="0.25">
      <c r="A156" s="1">
        <v>29551307</v>
      </c>
      <c r="B156" s="2">
        <v>2462608.9166666665</v>
      </c>
    </row>
    <row r="157" spans="1:2" x14ac:dyDescent="0.25">
      <c r="A157" s="1">
        <v>38323548</v>
      </c>
      <c r="B157" s="2">
        <v>3193629</v>
      </c>
    </row>
    <row r="158" spans="1:2" x14ac:dyDescent="0.25">
      <c r="A158" s="1">
        <v>25395589</v>
      </c>
      <c r="B158" s="2">
        <v>2116299.0833333335</v>
      </c>
    </row>
    <row r="159" spans="1:2" x14ac:dyDescent="0.25">
      <c r="A159" s="1">
        <v>22945141</v>
      </c>
      <c r="B159" s="2">
        <v>1912095.0833333333</v>
      </c>
    </row>
    <row r="160" spans="1:2" x14ac:dyDescent="0.25">
      <c r="A160" s="1">
        <v>23572165</v>
      </c>
      <c r="B160" s="2">
        <v>1964347.0833333333</v>
      </c>
    </row>
    <row r="161" spans="1:2" x14ac:dyDescent="0.25">
      <c r="A161" s="1">
        <v>18505167</v>
      </c>
      <c r="B161" s="2">
        <v>1542097.25</v>
      </c>
    </row>
    <row r="162" spans="1:2" x14ac:dyDescent="0.25">
      <c r="A162" s="1">
        <v>14572470</v>
      </c>
      <c r="B162" s="2">
        <v>1214372.5</v>
      </c>
    </row>
    <row r="163" spans="1:2" x14ac:dyDescent="0.25">
      <c r="A163" s="1">
        <v>17437893</v>
      </c>
      <c r="B163" s="2">
        <v>1453157.75</v>
      </c>
    </row>
    <row r="164" spans="1:2" x14ac:dyDescent="0.25">
      <c r="A164" s="1">
        <v>27307470</v>
      </c>
      <c r="B164" s="2">
        <v>2275622.5</v>
      </c>
    </row>
    <row r="165" spans="1:2" x14ac:dyDescent="0.25">
      <c r="A165" s="1">
        <v>14624223</v>
      </c>
      <c r="B165" s="2">
        <v>1218685.25</v>
      </c>
    </row>
    <row r="166" spans="1:2" x14ac:dyDescent="0.25">
      <c r="A166" s="1">
        <v>23901984</v>
      </c>
      <c r="B166" s="2">
        <v>1991832</v>
      </c>
    </row>
    <row r="167" spans="1:2" x14ac:dyDescent="0.25">
      <c r="A167" s="1">
        <v>19533969</v>
      </c>
      <c r="B167" s="2">
        <v>1627830.75</v>
      </c>
    </row>
    <row r="168" spans="1:2" x14ac:dyDescent="0.25">
      <c r="A168" s="1">
        <v>33456281</v>
      </c>
      <c r="B168" s="2">
        <v>2788023.4166666665</v>
      </c>
    </row>
    <row r="169" spans="1:2" x14ac:dyDescent="0.25">
      <c r="A169" s="1">
        <v>25867118</v>
      </c>
      <c r="B169" s="2">
        <v>2155593.1666666665</v>
      </c>
    </row>
    <row r="170" spans="1:2" x14ac:dyDescent="0.25">
      <c r="A170" s="1">
        <v>25919364</v>
      </c>
      <c r="B170" s="2">
        <v>2159947</v>
      </c>
    </row>
    <row r="171" spans="1:2" x14ac:dyDescent="0.25">
      <c r="A171" s="1">
        <v>45597144</v>
      </c>
      <c r="B171" s="2">
        <v>3799762</v>
      </c>
    </row>
    <row r="172" spans="1:2" x14ac:dyDescent="0.25">
      <c r="A172" s="1">
        <v>30470418</v>
      </c>
      <c r="B172" s="2">
        <v>2539201.5</v>
      </c>
    </row>
    <row r="173" spans="1:2" x14ac:dyDescent="0.25">
      <c r="A173" s="1">
        <v>68711378</v>
      </c>
      <c r="B173" s="2">
        <v>5725948.166666667</v>
      </c>
    </row>
    <row r="174" spans="1:2" x14ac:dyDescent="0.25">
      <c r="A174" s="1">
        <v>18305188</v>
      </c>
      <c r="B174" s="2">
        <v>1525432.3333333333</v>
      </c>
    </row>
    <row r="175" spans="1:2" x14ac:dyDescent="0.25">
      <c r="A175" s="1">
        <v>13883480</v>
      </c>
      <c r="B175" s="2">
        <v>1156956.6666666667</v>
      </c>
    </row>
    <row r="176" spans="1:2" x14ac:dyDescent="0.25">
      <c r="A176" s="1">
        <v>43057979</v>
      </c>
      <c r="B176" s="2">
        <v>3588164.9166666665</v>
      </c>
    </row>
    <row r="177" spans="1:2" x14ac:dyDescent="0.25">
      <c r="A177" s="1">
        <v>29311108</v>
      </c>
      <c r="B177" s="2">
        <v>2442592.3333333335</v>
      </c>
    </row>
    <row r="178" spans="1:2" x14ac:dyDescent="0.25">
      <c r="A178" s="1">
        <v>7204300</v>
      </c>
      <c r="B178" s="2">
        <v>600358.33333333337</v>
      </c>
    </row>
    <row r="179" spans="1:2" x14ac:dyDescent="0.25">
      <c r="A179" s="1">
        <v>3985700</v>
      </c>
      <c r="B179" s="2">
        <v>332141.66666666669</v>
      </c>
    </row>
    <row r="180" spans="1:2" x14ac:dyDescent="0.25">
      <c r="A180" s="1">
        <v>343434761</v>
      </c>
      <c r="B180" s="2">
        <v>28619563.416666668</v>
      </c>
    </row>
    <row r="181" spans="1:2" x14ac:dyDescent="0.25">
      <c r="A181" s="1">
        <v>181979576</v>
      </c>
      <c r="B181" s="2">
        <v>15164964.666666666</v>
      </c>
    </row>
    <row r="182" spans="1:2" x14ac:dyDescent="0.25">
      <c r="A182" s="1">
        <v>428969454</v>
      </c>
      <c r="B182" s="2">
        <v>35747454.5</v>
      </c>
    </row>
    <row r="183" spans="1:2" x14ac:dyDescent="0.25">
      <c r="A183" s="1">
        <v>368657260</v>
      </c>
      <c r="B183" s="2">
        <v>30721438.333333332</v>
      </c>
    </row>
    <row r="184" spans="1:2" x14ac:dyDescent="0.25">
      <c r="A184" s="1">
        <v>4000000</v>
      </c>
      <c r="B184" s="2">
        <v>333333.33333333331</v>
      </c>
    </row>
    <row r="185" spans="1:2" x14ac:dyDescent="0.25">
      <c r="A185" s="1">
        <v>196573087</v>
      </c>
      <c r="B185" s="2">
        <v>16381090.583333334</v>
      </c>
    </row>
    <row r="186" spans="1:2" x14ac:dyDescent="0.25">
      <c r="A186" s="1">
        <v>125322036</v>
      </c>
      <c r="B186" s="2">
        <v>10443503</v>
      </c>
    </row>
    <row r="187" spans="1:2" x14ac:dyDescent="0.25">
      <c r="A187" s="1">
        <v>153431547</v>
      </c>
      <c r="B187" s="2">
        <v>12785962.25</v>
      </c>
    </row>
    <row r="188" spans="1:2" x14ac:dyDescent="0.25">
      <c r="A188" s="1">
        <v>129787304</v>
      </c>
      <c r="B188" s="2">
        <v>10815608.666666666</v>
      </c>
    </row>
    <row r="189" spans="1:2" x14ac:dyDescent="0.25">
      <c r="A189" s="1"/>
      <c r="B189" s="2">
        <v>0</v>
      </c>
    </row>
    <row r="190" spans="1:2" x14ac:dyDescent="0.25">
      <c r="A190" s="1">
        <v>18889746</v>
      </c>
      <c r="B190" s="2">
        <v>1574145.5</v>
      </c>
    </row>
    <row r="191" spans="1:2" x14ac:dyDescent="0.25">
      <c r="A191" s="1">
        <v>11847207</v>
      </c>
      <c r="B191" s="2">
        <v>987267.25</v>
      </c>
    </row>
    <row r="192" spans="1:2" x14ac:dyDescent="0.25">
      <c r="A192" s="1">
        <v>13042226</v>
      </c>
      <c r="B192" s="2">
        <v>1086852.1666666667</v>
      </c>
    </row>
    <row r="193" spans="1:2" x14ac:dyDescent="0.25">
      <c r="A193" s="1">
        <v>14261508</v>
      </c>
      <c r="B193" s="2">
        <v>1188459</v>
      </c>
    </row>
    <row r="194" spans="1:2" x14ac:dyDescent="0.25">
      <c r="A194" s="1">
        <v>21817407</v>
      </c>
      <c r="B194" s="2">
        <v>1818117.25</v>
      </c>
    </row>
    <row r="195" spans="1:2" x14ac:dyDescent="0.25">
      <c r="A195" s="1">
        <v>30417167</v>
      </c>
      <c r="B195" s="2">
        <v>2534763.9166666665</v>
      </c>
    </row>
    <row r="196" spans="1:2" x14ac:dyDescent="0.25">
      <c r="A196" s="1">
        <v>12499114</v>
      </c>
      <c r="B196" s="2">
        <v>1041592.8333333334</v>
      </c>
    </row>
    <row r="197" spans="1:2" x14ac:dyDescent="0.25">
      <c r="A197" s="1">
        <v>10248185</v>
      </c>
      <c r="B197" s="2">
        <v>854015.41666666663</v>
      </c>
    </row>
    <row r="198" spans="1:2" x14ac:dyDescent="0.25">
      <c r="A198" s="1">
        <v>8726980</v>
      </c>
      <c r="B198" s="2">
        <v>727248.33333333337</v>
      </c>
    </row>
    <row r="199" spans="1:2" x14ac:dyDescent="0.25">
      <c r="A199" s="1">
        <v>27741311</v>
      </c>
      <c r="B199" s="2">
        <v>2311775.9166666665</v>
      </c>
    </row>
    <row r="200" spans="1:2" x14ac:dyDescent="0.25">
      <c r="A200" s="1">
        <v>92374168</v>
      </c>
      <c r="B200" s="2">
        <v>7697847.333333333</v>
      </c>
    </row>
    <row r="201" spans="1:2" x14ac:dyDescent="0.25">
      <c r="A201" s="1">
        <v>9872358</v>
      </c>
      <c r="B201" s="2">
        <v>822696.5</v>
      </c>
    </row>
    <row r="202" spans="1:2" x14ac:dyDescent="0.25">
      <c r="A202" s="1">
        <v>20656149</v>
      </c>
      <c r="B202" s="2">
        <v>1721345.75</v>
      </c>
    </row>
    <row r="203" spans="1:2" x14ac:dyDescent="0.25">
      <c r="A203" s="1">
        <v>11479610</v>
      </c>
      <c r="B203" s="2">
        <v>956634.16666666663</v>
      </c>
    </row>
    <row r="204" spans="1:2" x14ac:dyDescent="0.25">
      <c r="A204" s="1">
        <v>31458448</v>
      </c>
      <c r="B204" s="2">
        <v>2621537.3333333335</v>
      </c>
    </row>
    <row r="205" spans="1:2" x14ac:dyDescent="0.25">
      <c r="A205" s="1">
        <v>24294155</v>
      </c>
      <c r="B205" s="2">
        <v>2024512.9166666667</v>
      </c>
    </row>
    <row r="206" spans="1:2" x14ac:dyDescent="0.25">
      <c r="A206" s="1">
        <v>21811501</v>
      </c>
      <c r="B206" s="2">
        <v>1817625.0833333333</v>
      </c>
    </row>
    <row r="207" spans="1:2" x14ac:dyDescent="0.25">
      <c r="A207" s="1">
        <v>31516568</v>
      </c>
      <c r="B207" s="2">
        <v>2626380.6666666665</v>
      </c>
    </row>
    <row r="208" spans="1:2" x14ac:dyDescent="0.25">
      <c r="A208" s="1">
        <v>2180600</v>
      </c>
      <c r="B208" s="2">
        <v>181716.66666666666</v>
      </c>
    </row>
    <row r="209" spans="1:2" x14ac:dyDescent="0.25">
      <c r="A209" s="1">
        <v>2361600</v>
      </c>
      <c r="B209" s="2">
        <v>196800</v>
      </c>
    </row>
    <row r="210" spans="1:2" x14ac:dyDescent="0.25">
      <c r="A210" s="1">
        <v>517800</v>
      </c>
      <c r="B210" s="2">
        <v>43150</v>
      </c>
    </row>
    <row r="211" spans="1:2" x14ac:dyDescent="0.25">
      <c r="A211" s="1">
        <v>1275000</v>
      </c>
      <c r="B211" s="2">
        <v>106250</v>
      </c>
    </row>
    <row r="212" spans="1:2" x14ac:dyDescent="0.25">
      <c r="A212" s="1">
        <v>10574700</v>
      </c>
      <c r="B212" s="2">
        <v>881225</v>
      </c>
    </row>
    <row r="213" spans="1:2" x14ac:dyDescent="0.25">
      <c r="A213" s="1">
        <v>12251500</v>
      </c>
      <c r="B213" s="2">
        <v>1020958.3333333334</v>
      </c>
    </row>
    <row r="214" spans="1:2" x14ac:dyDescent="0.25">
      <c r="A214" s="1">
        <v>348466386</v>
      </c>
      <c r="B214" s="2">
        <v>29038865.5</v>
      </c>
    </row>
    <row r="215" spans="1:2" x14ac:dyDescent="0.25">
      <c r="A215" s="1">
        <v>80229739</v>
      </c>
      <c r="B215" s="2">
        <v>6685811.583333333</v>
      </c>
    </row>
    <row r="216" spans="1:2" x14ac:dyDescent="0.25">
      <c r="A216" s="1">
        <v>340592074</v>
      </c>
      <c r="B216" s="2">
        <v>28382672.833333332</v>
      </c>
    </row>
    <row r="217" spans="1:2" x14ac:dyDescent="0.25">
      <c r="A217" s="1">
        <v>346528724</v>
      </c>
      <c r="B217" s="2">
        <v>28877393.666666668</v>
      </c>
    </row>
    <row r="218" spans="1:2" x14ac:dyDescent="0.25">
      <c r="A218" s="1">
        <v>999620233</v>
      </c>
      <c r="B218" s="2">
        <v>83301686.083333328</v>
      </c>
    </row>
    <row r="219" spans="1:2" x14ac:dyDescent="0.25">
      <c r="A219" s="1">
        <v>252567980</v>
      </c>
      <c r="B219" s="2">
        <v>21047331.666666668</v>
      </c>
    </row>
    <row r="220" spans="1:2" x14ac:dyDescent="0.25">
      <c r="A220" s="1">
        <v>24023410</v>
      </c>
      <c r="B220" s="2">
        <v>2001950.8333333333</v>
      </c>
    </row>
    <row r="221" spans="1:2" x14ac:dyDescent="0.25">
      <c r="A221" s="1">
        <v>121614580</v>
      </c>
      <c r="B221" s="2">
        <v>10134548.333333334</v>
      </c>
    </row>
    <row r="222" spans="1:2" x14ac:dyDescent="0.25">
      <c r="A222" s="1">
        <v>8359719</v>
      </c>
      <c r="B222" s="2">
        <v>696643.25</v>
      </c>
    </row>
    <row r="223" spans="1:2" x14ac:dyDescent="0.25">
      <c r="A223" s="1">
        <v>159405183</v>
      </c>
      <c r="B223" s="2">
        <v>13283765.25</v>
      </c>
    </row>
    <row r="224" spans="1:2" x14ac:dyDescent="0.25">
      <c r="A224" s="1">
        <v>30608997</v>
      </c>
      <c r="B224" s="2">
        <v>2550749.75</v>
      </c>
    </row>
    <row r="225" spans="1:2" x14ac:dyDescent="0.25">
      <c r="A225" s="1">
        <v>258008720</v>
      </c>
      <c r="B225" s="2">
        <v>21500726.666666668</v>
      </c>
    </row>
    <row r="226" spans="1:2" x14ac:dyDescent="0.25">
      <c r="A226" s="1">
        <v>160305959</v>
      </c>
      <c r="B226" s="2">
        <v>13358829.916666666</v>
      </c>
    </row>
    <row r="227" spans="1:2" x14ac:dyDescent="0.25">
      <c r="A227" s="1">
        <v>124041469</v>
      </c>
      <c r="B227" s="2">
        <v>10336789.083333334</v>
      </c>
    </row>
    <row r="228" spans="1:2" x14ac:dyDescent="0.25">
      <c r="A228" s="1"/>
      <c r="B228" s="2">
        <v>0</v>
      </c>
    </row>
    <row r="229" spans="1:2" x14ac:dyDescent="0.25">
      <c r="A229" s="1">
        <v>9927023</v>
      </c>
      <c r="B229" s="2">
        <v>827251.91666666663</v>
      </c>
    </row>
    <row r="230" spans="1:2" x14ac:dyDescent="0.25">
      <c r="A230" s="1">
        <v>10382269</v>
      </c>
      <c r="B230" s="2">
        <v>865189.08333333337</v>
      </c>
    </row>
    <row r="231" spans="1:2" x14ac:dyDescent="0.25">
      <c r="A231" s="1">
        <v>25043202</v>
      </c>
      <c r="B231" s="2">
        <v>2086933.5</v>
      </c>
    </row>
    <row r="232" spans="1:2" x14ac:dyDescent="0.25">
      <c r="A232" s="1">
        <v>8312841</v>
      </c>
      <c r="B232" s="2">
        <v>692736.75</v>
      </c>
    </row>
    <row r="233" spans="1:2" x14ac:dyDescent="0.25">
      <c r="A233" s="1">
        <v>21623371</v>
      </c>
      <c r="B233" s="2">
        <v>1801947.5833333333</v>
      </c>
    </row>
    <row r="234" spans="1:2" x14ac:dyDescent="0.25">
      <c r="A234" s="1">
        <v>23574989</v>
      </c>
      <c r="B234" s="2">
        <v>1964582.4166666667</v>
      </c>
    </row>
    <row r="235" spans="1:2" x14ac:dyDescent="0.25">
      <c r="A235" s="1">
        <v>12288712</v>
      </c>
      <c r="B235" s="2">
        <v>1024059.3333333334</v>
      </c>
    </row>
    <row r="236" spans="1:2" x14ac:dyDescent="0.25">
      <c r="A236" s="1">
        <v>11152065</v>
      </c>
      <c r="B236" s="2">
        <v>929338.75</v>
      </c>
    </row>
    <row r="237" spans="1:2" x14ac:dyDescent="0.25">
      <c r="A237" s="1">
        <v>20853587</v>
      </c>
      <c r="B237" s="2">
        <v>1737798.9166666667</v>
      </c>
    </row>
    <row r="238" spans="1:2" x14ac:dyDescent="0.25">
      <c r="A238" s="1">
        <v>9074720</v>
      </c>
      <c r="B238" s="2">
        <v>756226.66666666663</v>
      </c>
    </row>
    <row r="239" spans="1:2" x14ac:dyDescent="0.25">
      <c r="A239" s="1">
        <v>11977369</v>
      </c>
      <c r="B239" s="2">
        <v>998114.08333333337</v>
      </c>
    </row>
    <row r="240" spans="1:2" x14ac:dyDescent="0.25">
      <c r="A240" s="1">
        <v>31828526</v>
      </c>
      <c r="B240" s="2">
        <v>2652377.1666666665</v>
      </c>
    </row>
    <row r="241" spans="1:2" x14ac:dyDescent="0.25">
      <c r="A241" s="1">
        <v>9732017</v>
      </c>
      <c r="B241" s="2">
        <v>811001.41666666663</v>
      </c>
    </row>
    <row r="242" spans="1:2" x14ac:dyDescent="0.25">
      <c r="A242" s="1">
        <v>25835907</v>
      </c>
      <c r="B242" s="2">
        <v>2152992.25</v>
      </c>
    </row>
    <row r="243" spans="1:2" x14ac:dyDescent="0.25">
      <c r="A243" s="1">
        <v>13779862</v>
      </c>
      <c r="B243" s="2">
        <v>1148321.8333333333</v>
      </c>
    </row>
    <row r="244" spans="1:2" x14ac:dyDescent="0.25">
      <c r="A244" s="1">
        <v>11069203</v>
      </c>
      <c r="B244" s="2">
        <v>922433.58333333337</v>
      </c>
    </row>
    <row r="245" spans="1:2" x14ac:dyDescent="0.25">
      <c r="A245" s="1">
        <v>9266889</v>
      </c>
      <c r="B245" s="2">
        <v>772240.75</v>
      </c>
    </row>
    <row r="246" spans="1:2" x14ac:dyDescent="0.25">
      <c r="A246" s="1">
        <v>13520620</v>
      </c>
      <c r="B246" s="2">
        <v>1126718.3333333333</v>
      </c>
    </row>
    <row r="247" spans="1:2" x14ac:dyDescent="0.25">
      <c r="A247" s="1">
        <v>16158153</v>
      </c>
      <c r="B247" s="2">
        <v>1346512.75</v>
      </c>
    </row>
    <row r="248" spans="1:2" x14ac:dyDescent="0.25">
      <c r="A248" s="1">
        <v>16712087</v>
      </c>
      <c r="B248" s="2">
        <v>1392673.9166666667</v>
      </c>
    </row>
    <row r="249" spans="1:2" x14ac:dyDescent="0.25">
      <c r="A249" s="1">
        <v>8639391</v>
      </c>
      <c r="B249" s="2">
        <v>719949.25</v>
      </c>
    </row>
    <row r="250" spans="1:2" x14ac:dyDescent="0.25">
      <c r="A250" s="1">
        <v>21635988</v>
      </c>
      <c r="B250" s="2">
        <v>1802999</v>
      </c>
    </row>
    <row r="251" spans="1:2" x14ac:dyDescent="0.25">
      <c r="A251" s="1">
        <v>27162160</v>
      </c>
      <c r="B251" s="2">
        <v>2263513.3333333335</v>
      </c>
    </row>
    <row r="252" spans="1:2" x14ac:dyDescent="0.25">
      <c r="A252" s="1">
        <v>8676975</v>
      </c>
      <c r="B252" s="2">
        <v>723081.25</v>
      </c>
    </row>
    <row r="253" spans="1:2" x14ac:dyDescent="0.25">
      <c r="A253" s="1">
        <v>22694982</v>
      </c>
      <c r="B253" s="2">
        <v>1891248.5</v>
      </c>
    </row>
    <row r="254" spans="1:2" x14ac:dyDescent="0.25">
      <c r="A254" s="1">
        <v>8444926</v>
      </c>
      <c r="B254" s="2">
        <v>703743.83333333337</v>
      </c>
    </row>
    <row r="255" spans="1:2" x14ac:dyDescent="0.25">
      <c r="A255" s="1">
        <v>24321911</v>
      </c>
      <c r="B255" s="2">
        <v>2026825.9166666667</v>
      </c>
    </row>
    <row r="256" spans="1:2" x14ac:dyDescent="0.25">
      <c r="A256" s="1">
        <v>33799669</v>
      </c>
      <c r="B256" s="2">
        <v>2816639.0833333335</v>
      </c>
    </row>
    <row r="257" spans="1:2" x14ac:dyDescent="0.25">
      <c r="A257" s="1">
        <v>11349354</v>
      </c>
      <c r="B257" s="2">
        <v>945779.5</v>
      </c>
    </row>
    <row r="258" spans="1:2" x14ac:dyDescent="0.25">
      <c r="A258" s="1">
        <v>12031124</v>
      </c>
      <c r="B258" s="2">
        <v>1002593.6666666666</v>
      </c>
    </row>
    <row r="259" spans="1:2" x14ac:dyDescent="0.25">
      <c r="A259" s="1">
        <v>11524905</v>
      </c>
      <c r="B259" s="2">
        <v>960408.75</v>
      </c>
    </row>
    <row r="260" spans="1:2" x14ac:dyDescent="0.25">
      <c r="A260" s="1">
        <v>15852824</v>
      </c>
      <c r="B260" s="2">
        <v>1321068.6666666667</v>
      </c>
    </row>
    <row r="261" spans="1:2" x14ac:dyDescent="0.25">
      <c r="A261" s="1">
        <v>24868458</v>
      </c>
      <c r="B261" s="2">
        <v>2072371.5</v>
      </c>
    </row>
    <row r="262" spans="1:2" x14ac:dyDescent="0.25">
      <c r="A262" s="1">
        <v>2100600</v>
      </c>
      <c r="B262" s="2">
        <v>175050</v>
      </c>
    </row>
    <row r="263" spans="1:2" x14ac:dyDescent="0.25">
      <c r="A263" s="1">
        <v>7992000</v>
      </c>
      <c r="B263" s="2">
        <v>666000</v>
      </c>
    </row>
    <row r="264" spans="1:2" x14ac:dyDescent="0.25">
      <c r="A264" s="1">
        <v>7515300</v>
      </c>
      <c r="B264" s="2">
        <v>626275</v>
      </c>
    </row>
    <row r="265" spans="1:2" x14ac:dyDescent="0.25">
      <c r="A265" s="1">
        <v>8143300</v>
      </c>
      <c r="B265" s="2">
        <v>678608.33333333337</v>
      </c>
    </row>
    <row r="266" spans="1:2" x14ac:dyDescent="0.25">
      <c r="A266" s="1">
        <v>701152014</v>
      </c>
      <c r="B266" s="2">
        <v>58429334.5</v>
      </c>
    </row>
    <row r="267" spans="1:2" x14ac:dyDescent="0.25">
      <c r="A267" s="1">
        <v>300373736</v>
      </c>
      <c r="B267" s="2">
        <v>25031144.666666668</v>
      </c>
    </row>
    <row r="268" spans="1:2" x14ac:dyDescent="0.25">
      <c r="A268" s="1">
        <v>347484070</v>
      </c>
      <c r="B268" s="2">
        <v>28957005.833333332</v>
      </c>
    </row>
    <row r="269" spans="1:2" x14ac:dyDescent="0.25">
      <c r="A269" s="1">
        <v>570505471</v>
      </c>
      <c r="B269" s="2">
        <v>47542122.583333336</v>
      </c>
    </row>
    <row r="270" spans="1:2" x14ac:dyDescent="0.25">
      <c r="A270" s="1">
        <v>194002506</v>
      </c>
      <c r="B270" s="2">
        <v>16166875.5</v>
      </c>
    </row>
    <row r="271" spans="1:2" x14ac:dyDescent="0.25">
      <c r="A271" s="1">
        <v>74577201</v>
      </c>
      <c r="B271" s="2">
        <v>6214766.75</v>
      </c>
    </row>
    <row r="272" spans="1:2" x14ac:dyDescent="0.25">
      <c r="A272" s="1">
        <v>63761100</v>
      </c>
      <c r="B272" s="2">
        <v>5313425</v>
      </c>
    </row>
    <row r="273" spans="1:2" x14ac:dyDescent="0.25">
      <c r="A273" s="1">
        <v>99042139</v>
      </c>
      <c r="B273" s="2">
        <v>8253511.583333333</v>
      </c>
    </row>
    <row r="274" spans="1:2" x14ac:dyDescent="0.25">
      <c r="A274" s="1"/>
      <c r="B274" s="2">
        <v>0</v>
      </c>
    </row>
    <row r="275" spans="1:2" x14ac:dyDescent="0.25">
      <c r="A275" s="1">
        <v>30364755</v>
      </c>
      <c r="B275" s="2">
        <v>2530396.25</v>
      </c>
    </row>
    <row r="276" spans="1:2" x14ac:dyDescent="0.25">
      <c r="A276" s="1">
        <v>52088214</v>
      </c>
      <c r="B276" s="2">
        <v>4340684.5</v>
      </c>
    </row>
    <row r="277" spans="1:2" x14ac:dyDescent="0.25">
      <c r="A277" s="1">
        <v>26281148</v>
      </c>
      <c r="B277" s="2">
        <v>2190095.6666666665</v>
      </c>
    </row>
    <row r="278" spans="1:2" x14ac:dyDescent="0.25">
      <c r="A278" s="1">
        <v>8261057</v>
      </c>
      <c r="B278" s="2">
        <v>688421.41666666663</v>
      </c>
    </row>
    <row r="279" spans="1:2" x14ac:dyDescent="0.25">
      <c r="A279" s="1">
        <v>42960893</v>
      </c>
      <c r="B279" s="2">
        <v>3580074.4166666665</v>
      </c>
    </row>
    <row r="280" spans="1:2" x14ac:dyDescent="0.25">
      <c r="A280" s="1">
        <v>23868300</v>
      </c>
      <c r="B280" s="2">
        <v>1989025</v>
      </c>
    </row>
    <row r="281" spans="1:2" x14ac:dyDescent="0.25">
      <c r="A281" s="1">
        <v>19130632</v>
      </c>
      <c r="B281" s="2">
        <v>1594219.3333333333</v>
      </c>
    </row>
    <row r="282" spans="1:2" x14ac:dyDescent="0.25">
      <c r="A282" s="1">
        <v>24711273</v>
      </c>
      <c r="B282" s="2">
        <v>2059272.75</v>
      </c>
    </row>
    <row r="283" spans="1:2" x14ac:dyDescent="0.25">
      <c r="A283" s="1">
        <v>27395098</v>
      </c>
      <c r="B283" s="2">
        <v>2282924.8333333335</v>
      </c>
    </row>
    <row r="284" spans="1:2" x14ac:dyDescent="0.25">
      <c r="A284" s="1">
        <v>28908522</v>
      </c>
      <c r="B284" s="2">
        <v>2409043.5</v>
      </c>
    </row>
    <row r="285" spans="1:2" x14ac:dyDescent="0.25">
      <c r="A285" s="1">
        <v>17372010</v>
      </c>
      <c r="B285" s="2">
        <v>1447667.5</v>
      </c>
    </row>
    <row r="286" spans="1:2" x14ac:dyDescent="0.25">
      <c r="A286" s="1">
        <v>58287734</v>
      </c>
      <c r="B286" s="2">
        <v>4857311.166666667</v>
      </c>
    </row>
    <row r="287" spans="1:2" x14ac:dyDescent="0.25">
      <c r="A287" s="1">
        <v>16907400</v>
      </c>
      <c r="B287" s="2">
        <v>1408950</v>
      </c>
    </row>
    <row r="288" spans="1:2" x14ac:dyDescent="0.25">
      <c r="A288" s="1">
        <v>10315000</v>
      </c>
      <c r="B288" s="2">
        <v>859583.33333333337</v>
      </c>
    </row>
    <row r="289" spans="1:2" x14ac:dyDescent="0.25">
      <c r="A289" s="1">
        <v>7564900</v>
      </c>
      <c r="B289" s="2">
        <v>630408.33333333337</v>
      </c>
    </row>
    <row r="290" spans="1:2" x14ac:dyDescent="0.25">
      <c r="A290" s="1">
        <v>127830330</v>
      </c>
      <c r="B290" s="2">
        <v>10652527.5</v>
      </c>
    </row>
    <row r="291" spans="1:2" x14ac:dyDescent="0.25">
      <c r="A291" s="1">
        <v>249385719</v>
      </c>
      <c r="B291" s="2">
        <v>20782143.25</v>
      </c>
    </row>
    <row r="292" spans="1:2" x14ac:dyDescent="0.25">
      <c r="A292" s="1">
        <v>227210658</v>
      </c>
      <c r="B292" s="2">
        <v>18934221.5</v>
      </c>
    </row>
    <row r="293" spans="1:2" x14ac:dyDescent="0.25">
      <c r="A293" s="1">
        <v>143020052</v>
      </c>
      <c r="B293" s="2">
        <v>11918337.666666666</v>
      </c>
    </row>
    <row r="294" spans="1:2" x14ac:dyDescent="0.25">
      <c r="A294" s="1">
        <v>168245002</v>
      </c>
      <c r="B294" s="2">
        <v>14020416.833333334</v>
      </c>
    </row>
    <row r="295" spans="1:2" x14ac:dyDescent="0.25">
      <c r="A295" s="1">
        <v>146432106</v>
      </c>
      <c r="B295" s="2">
        <v>12202675.5</v>
      </c>
    </row>
    <row r="296" spans="1:2" x14ac:dyDescent="0.25">
      <c r="A296" s="1">
        <v>639223616</v>
      </c>
      <c r="B296" s="2">
        <v>53268634.666666664</v>
      </c>
    </row>
    <row r="297" spans="1:2" x14ac:dyDescent="0.25">
      <c r="A297" s="1">
        <v>366072740</v>
      </c>
      <c r="B297" s="2">
        <v>30506061.666666668</v>
      </c>
    </row>
    <row r="298" spans="1:2" x14ac:dyDescent="0.25">
      <c r="A298" s="1">
        <v>129011492</v>
      </c>
      <c r="B298" s="2">
        <v>10750957.666666666</v>
      </c>
    </row>
    <row r="299" spans="1:2" x14ac:dyDescent="0.25">
      <c r="A299" s="1">
        <v>129283460</v>
      </c>
      <c r="B299" s="2">
        <v>10773621.666666666</v>
      </c>
    </row>
    <row r="300" spans="1:2" x14ac:dyDescent="0.25">
      <c r="A300" s="1">
        <v>14725010</v>
      </c>
      <c r="B300" s="2">
        <v>1227084.1666666667</v>
      </c>
    </row>
    <row r="301" spans="1:2" x14ac:dyDescent="0.25">
      <c r="A301" s="1">
        <v>85571615</v>
      </c>
      <c r="B301" s="2">
        <v>7130967.916666667</v>
      </c>
    </row>
    <row r="302" spans="1:2" x14ac:dyDescent="0.25">
      <c r="A302" s="1">
        <v>76181684</v>
      </c>
      <c r="B302" s="2">
        <v>6348473.666666667</v>
      </c>
    </row>
    <row r="303" spans="1:2" x14ac:dyDescent="0.25">
      <c r="A303" s="1">
        <v>36293000</v>
      </c>
      <c r="B303" s="2">
        <v>3024416.6666666665</v>
      </c>
    </row>
    <row r="304" spans="1:2" x14ac:dyDescent="0.25">
      <c r="A304" s="1">
        <v>164381160</v>
      </c>
      <c r="B304" s="2">
        <v>13698430</v>
      </c>
    </row>
    <row r="305" spans="1:2" x14ac:dyDescent="0.25">
      <c r="A305" s="1">
        <v>72043375</v>
      </c>
      <c r="B305" s="2">
        <v>6003614.583333333</v>
      </c>
    </row>
    <row r="306" spans="1:2" x14ac:dyDescent="0.25">
      <c r="A306" s="1">
        <v>102753705</v>
      </c>
      <c r="B306" s="2">
        <v>8562808.75</v>
      </c>
    </row>
    <row r="307" spans="1:2" x14ac:dyDescent="0.25">
      <c r="A307" s="1">
        <v>92349475</v>
      </c>
      <c r="B307" s="2">
        <v>7695789.583333333</v>
      </c>
    </row>
    <row r="308" spans="1:2" x14ac:dyDescent="0.25">
      <c r="A308" s="1">
        <v>163668048</v>
      </c>
      <c r="B308" s="2">
        <v>13639004</v>
      </c>
    </row>
    <row r="309" spans="1:2" x14ac:dyDescent="0.25">
      <c r="A309" s="1">
        <v>117295570</v>
      </c>
      <c r="B309" s="2">
        <v>9774630.833333334</v>
      </c>
    </row>
    <row r="310" spans="1:2" x14ac:dyDescent="0.25">
      <c r="A310" s="1">
        <v>175696060</v>
      </c>
      <c r="B310" s="2">
        <v>14641338.333333334</v>
      </c>
    </row>
    <row r="311" spans="1:2" x14ac:dyDescent="0.25">
      <c r="A311" s="1">
        <v>5308929</v>
      </c>
      <c r="B311" s="2">
        <v>442410.75</v>
      </c>
    </row>
    <row r="312" spans="1:2" x14ac:dyDescent="0.25">
      <c r="A312" s="1">
        <v>173556272</v>
      </c>
      <c r="B312" s="2">
        <v>14463022.666666666</v>
      </c>
    </row>
    <row r="313" spans="1:2" x14ac:dyDescent="0.25">
      <c r="A313" s="1"/>
      <c r="B313" s="2">
        <v>0</v>
      </c>
    </row>
    <row r="314" spans="1:2" x14ac:dyDescent="0.25">
      <c r="A314" s="1">
        <v>19453711</v>
      </c>
      <c r="B314" s="2">
        <v>1621142.5833333333</v>
      </c>
    </row>
    <row r="315" spans="1:2" x14ac:dyDescent="0.25">
      <c r="A315" s="1">
        <v>25913126</v>
      </c>
      <c r="B315" s="2">
        <v>2159427.1666666665</v>
      </c>
    </row>
    <row r="316" spans="1:2" x14ac:dyDescent="0.25">
      <c r="A316" s="1">
        <v>14333456</v>
      </c>
      <c r="B316" s="2">
        <v>1194454.6666666667</v>
      </c>
    </row>
    <row r="317" spans="1:2" x14ac:dyDescent="0.25">
      <c r="A317" s="1">
        <v>17205330</v>
      </c>
      <c r="B317" s="2">
        <v>1433777.5</v>
      </c>
    </row>
    <row r="318" spans="1:2" x14ac:dyDescent="0.25">
      <c r="A318" s="1">
        <v>25183017</v>
      </c>
      <c r="B318" s="2">
        <v>2098584.75</v>
      </c>
    </row>
    <row r="319" spans="1:2" x14ac:dyDescent="0.25">
      <c r="A319" s="1">
        <v>27468722</v>
      </c>
      <c r="B319" s="2">
        <v>2289060.1666666665</v>
      </c>
    </row>
    <row r="320" spans="1:2" x14ac:dyDescent="0.25">
      <c r="A320" s="1">
        <v>23184152</v>
      </c>
      <c r="B320" s="2">
        <v>1932012.6666666667</v>
      </c>
    </row>
    <row r="321" spans="1:2" x14ac:dyDescent="0.25">
      <c r="A321" s="1">
        <v>17633567</v>
      </c>
      <c r="B321" s="2">
        <v>1469463.9166666667</v>
      </c>
    </row>
    <row r="322" spans="1:2" x14ac:dyDescent="0.25">
      <c r="A322" s="1">
        <v>12759616</v>
      </c>
      <c r="B322" s="2">
        <v>1063301.3333333333</v>
      </c>
    </row>
    <row r="323" spans="1:2" x14ac:dyDescent="0.25">
      <c r="A323" s="1">
        <v>26167593</v>
      </c>
      <c r="B323" s="2">
        <v>2180632.75</v>
      </c>
    </row>
    <row r="324" spans="1:2" x14ac:dyDescent="0.25">
      <c r="A324" s="1">
        <v>1815200</v>
      </c>
      <c r="B324" s="2">
        <v>151266.66666666666</v>
      </c>
    </row>
    <row r="325" spans="1:2" x14ac:dyDescent="0.25">
      <c r="A325" s="1">
        <v>1263500</v>
      </c>
      <c r="B325" s="2">
        <v>105291.66666666667</v>
      </c>
    </row>
    <row r="326" spans="1:2" x14ac:dyDescent="0.25">
      <c r="A326" s="1">
        <v>613520767</v>
      </c>
      <c r="B326" s="2">
        <v>51126730.583333336</v>
      </c>
    </row>
    <row r="327" spans="1:2" x14ac:dyDescent="0.25">
      <c r="A327" s="1">
        <v>612975225</v>
      </c>
      <c r="B327" s="2">
        <v>51081268.75</v>
      </c>
    </row>
    <row r="328" spans="1:2" x14ac:dyDescent="0.25">
      <c r="A328" s="1">
        <v>170509791</v>
      </c>
      <c r="B328" s="2">
        <v>14209149.25</v>
      </c>
    </row>
    <row r="329" spans="1:2" x14ac:dyDescent="0.25">
      <c r="A329" s="1">
        <v>253332931</v>
      </c>
      <c r="B329" s="2">
        <v>21111077.583333332</v>
      </c>
    </row>
    <row r="330" spans="1:2" x14ac:dyDescent="0.25">
      <c r="A330" s="1">
        <v>104610670</v>
      </c>
      <c r="B330" s="2">
        <v>8717555.833333334</v>
      </c>
    </row>
    <row r="331" spans="1:2" x14ac:dyDescent="0.25">
      <c r="A331" s="1">
        <v>71958753</v>
      </c>
      <c r="B331" s="2">
        <v>5996562.75</v>
      </c>
    </row>
    <row r="332" spans="1:2" x14ac:dyDescent="0.25">
      <c r="A332" s="1">
        <v>84839086</v>
      </c>
      <c r="B332" s="2">
        <v>7069923.833333333</v>
      </c>
    </row>
    <row r="333" spans="1:2" x14ac:dyDescent="0.25">
      <c r="A333" s="1"/>
      <c r="B333" s="2">
        <v>0</v>
      </c>
    </row>
    <row r="334" spans="1:2" x14ac:dyDescent="0.25">
      <c r="A334" s="1">
        <v>14454915</v>
      </c>
      <c r="B334" s="2">
        <v>1204576.25</v>
      </c>
    </row>
    <row r="335" spans="1:2" x14ac:dyDescent="0.25">
      <c r="A335" s="1">
        <v>30430759</v>
      </c>
      <c r="B335" s="2">
        <v>2535896.5833333335</v>
      </c>
    </row>
    <row r="336" spans="1:2" x14ac:dyDescent="0.25">
      <c r="A336" s="1">
        <v>15193274</v>
      </c>
      <c r="B336" s="2">
        <v>1266106.1666666667</v>
      </c>
    </row>
    <row r="337" spans="1:2" x14ac:dyDescent="0.25">
      <c r="A337" s="1">
        <v>37991310</v>
      </c>
      <c r="B337" s="2">
        <v>3165942.5</v>
      </c>
    </row>
    <row r="338" spans="1:2" x14ac:dyDescent="0.25">
      <c r="A338" s="1">
        <v>19363926</v>
      </c>
      <c r="B338" s="2">
        <v>1613660.5</v>
      </c>
    </row>
    <row r="339" spans="1:2" x14ac:dyDescent="0.25">
      <c r="A339" s="1">
        <v>253364667</v>
      </c>
      <c r="B339" s="2">
        <v>21113722.25</v>
      </c>
    </row>
    <row r="340" spans="1:2" x14ac:dyDescent="0.25">
      <c r="A340" s="1">
        <v>49271972</v>
      </c>
      <c r="B340" s="2">
        <v>4105997.6666666665</v>
      </c>
    </row>
    <row r="341" spans="1:2" x14ac:dyDescent="0.25">
      <c r="A341" s="1">
        <v>191268095</v>
      </c>
      <c r="B341" s="2">
        <v>15939007.916666666</v>
      </c>
    </row>
    <row r="342" spans="1:2" x14ac:dyDescent="0.25">
      <c r="A342" s="1">
        <v>43105545</v>
      </c>
      <c r="B342" s="2">
        <v>3592128.75</v>
      </c>
    </row>
    <row r="343" spans="1:2" x14ac:dyDescent="0.25">
      <c r="A343" s="1"/>
      <c r="B343" s="2">
        <v>0</v>
      </c>
    </row>
    <row r="344" spans="1:2" x14ac:dyDescent="0.25">
      <c r="A344" s="1">
        <v>15749580</v>
      </c>
      <c r="B344" s="2">
        <v>1312465</v>
      </c>
    </row>
    <row r="345" spans="1:2" x14ac:dyDescent="0.25">
      <c r="A345" s="1">
        <v>22689226</v>
      </c>
      <c r="B345" s="2">
        <v>1890768.8333333333</v>
      </c>
    </row>
    <row r="346" spans="1:2" x14ac:dyDescent="0.25">
      <c r="A346" s="1">
        <v>24506554</v>
      </c>
      <c r="B346" s="2">
        <v>2042212.8333333333</v>
      </c>
    </row>
    <row r="347" spans="1:2" x14ac:dyDescent="0.25">
      <c r="A347" s="1">
        <v>24654887</v>
      </c>
      <c r="B347" s="2">
        <v>2054573.9166666667</v>
      </c>
    </row>
    <row r="348" spans="1:2" x14ac:dyDescent="0.25">
      <c r="A348" s="1">
        <v>48027069</v>
      </c>
      <c r="B348" s="2">
        <v>4002255.75</v>
      </c>
    </row>
    <row r="349" spans="1:2" x14ac:dyDescent="0.25">
      <c r="A349" s="1">
        <v>8290160</v>
      </c>
      <c r="B349" s="2">
        <v>690846.66666666663</v>
      </c>
    </row>
    <row r="350" spans="1:2" x14ac:dyDescent="0.25">
      <c r="A350" s="1">
        <v>73776601</v>
      </c>
      <c r="B350" s="2">
        <v>6148050.083333333</v>
      </c>
    </row>
    <row r="351" spans="1:2" x14ac:dyDescent="0.25">
      <c r="A351" s="1">
        <v>26230703</v>
      </c>
      <c r="B351" s="2">
        <v>2185891.9166666665</v>
      </c>
    </row>
    <row r="352" spans="1:2" x14ac:dyDescent="0.25">
      <c r="A352" s="1">
        <v>16049679</v>
      </c>
      <c r="B352" s="2">
        <v>1337473.25</v>
      </c>
    </row>
    <row r="353" spans="1:2" x14ac:dyDescent="0.25">
      <c r="A353" s="1">
        <v>20828606</v>
      </c>
      <c r="B353" s="2">
        <v>1735717.1666666667</v>
      </c>
    </row>
    <row r="354" spans="1:2" x14ac:dyDescent="0.25">
      <c r="A354" s="1">
        <v>15629446</v>
      </c>
      <c r="B354" s="2">
        <v>1302453.8333333333</v>
      </c>
    </row>
    <row r="355" spans="1:2" x14ac:dyDescent="0.25">
      <c r="A355" s="1">
        <v>12275979</v>
      </c>
      <c r="B355" s="2">
        <v>1022998.25</v>
      </c>
    </row>
    <row r="356" spans="1:2" x14ac:dyDescent="0.25">
      <c r="A356" s="1">
        <v>10436704</v>
      </c>
      <c r="B356" s="2">
        <v>869725.33333333337</v>
      </c>
    </row>
    <row r="357" spans="1:2" x14ac:dyDescent="0.25">
      <c r="A357" s="1">
        <v>13351884</v>
      </c>
      <c r="B357" s="2">
        <v>1112657</v>
      </c>
    </row>
    <row r="358" spans="1:2" x14ac:dyDescent="0.25">
      <c r="A358" s="1">
        <v>23162786</v>
      </c>
      <c r="B358" s="2">
        <v>1930232.1666666667</v>
      </c>
    </row>
    <row r="359" spans="1:2" x14ac:dyDescent="0.25">
      <c r="A359" s="1">
        <v>33020617</v>
      </c>
      <c r="B359" s="2">
        <v>2751718.0833333335</v>
      </c>
    </row>
    <row r="360" spans="1:2" x14ac:dyDescent="0.25">
      <c r="A360" s="1">
        <v>10113905</v>
      </c>
      <c r="B360" s="2">
        <v>842825.41666666663</v>
      </c>
    </row>
    <row r="361" spans="1:2" x14ac:dyDescent="0.25">
      <c r="A361" s="1">
        <v>18705848</v>
      </c>
      <c r="B361" s="2">
        <v>1558820.6666666667</v>
      </c>
    </row>
    <row r="362" spans="1:2" x14ac:dyDescent="0.25">
      <c r="A362" s="1">
        <v>12161740</v>
      </c>
      <c r="B362" s="2">
        <v>1013478.3333333334</v>
      </c>
    </row>
    <row r="363" spans="1:2" x14ac:dyDescent="0.25">
      <c r="A363" s="1">
        <v>15194465</v>
      </c>
      <c r="B363" s="2">
        <v>1266205.4166666667</v>
      </c>
    </row>
    <row r="364" spans="1:2" x14ac:dyDescent="0.25">
      <c r="A364" s="1">
        <v>18301756</v>
      </c>
      <c r="B364" s="2">
        <v>1525146.3333333333</v>
      </c>
    </row>
    <row r="365" spans="1:2" x14ac:dyDescent="0.25">
      <c r="A365" s="1">
        <v>28749621</v>
      </c>
      <c r="B365" s="2">
        <v>2395801.75</v>
      </c>
    </row>
    <row r="366" spans="1:2" x14ac:dyDescent="0.25">
      <c r="A366" s="1">
        <v>209468854</v>
      </c>
      <c r="B366" s="2">
        <v>17455737.833333332</v>
      </c>
    </row>
    <row r="367" spans="1:2" x14ac:dyDescent="0.25">
      <c r="A367" s="1">
        <v>205634671</v>
      </c>
      <c r="B367" s="2">
        <v>17136222.583333332</v>
      </c>
    </row>
    <row r="368" spans="1:2" x14ac:dyDescent="0.25">
      <c r="A368" s="1">
        <v>228358532</v>
      </c>
      <c r="B368" s="2">
        <v>19029877.666666668</v>
      </c>
    </row>
    <row r="369" spans="1:2" x14ac:dyDescent="0.25">
      <c r="A369" s="1">
        <v>235472568</v>
      </c>
      <c r="B369" s="2">
        <v>19622714</v>
      </c>
    </row>
    <row r="370" spans="1:2" x14ac:dyDescent="0.25">
      <c r="A370" s="1">
        <v>142437205</v>
      </c>
      <c r="B370" s="2">
        <v>11869767.083333334</v>
      </c>
    </row>
    <row r="371" spans="1:2" x14ac:dyDescent="0.25">
      <c r="A371" s="1"/>
      <c r="B371" s="2">
        <v>0</v>
      </c>
    </row>
    <row r="372" spans="1:2" x14ac:dyDescent="0.25">
      <c r="A372" s="1">
        <v>273180050</v>
      </c>
      <c r="B372" s="2">
        <v>22765004.166666668</v>
      </c>
    </row>
    <row r="373" spans="1:2" x14ac:dyDescent="0.25">
      <c r="A373" s="1">
        <v>15725000</v>
      </c>
      <c r="B373" s="2">
        <v>1310416.6666666667</v>
      </c>
    </row>
    <row r="374" spans="1:2" x14ac:dyDescent="0.25">
      <c r="A374" s="1">
        <v>8500000</v>
      </c>
      <c r="B374" s="2">
        <v>708333.33333333337</v>
      </c>
    </row>
    <row r="375" spans="1:2" x14ac:dyDescent="0.25">
      <c r="A375" s="1">
        <v>15691000</v>
      </c>
      <c r="B375" s="2">
        <v>1307583.3333333333</v>
      </c>
    </row>
    <row r="376" spans="1:2" x14ac:dyDescent="0.25">
      <c r="A376" s="1">
        <v>12433800</v>
      </c>
      <c r="B376" s="2">
        <v>1036150</v>
      </c>
    </row>
    <row r="377" spans="1:2" x14ac:dyDescent="0.25">
      <c r="A377" s="1">
        <v>31875000</v>
      </c>
      <c r="B377" s="2">
        <v>2656250</v>
      </c>
    </row>
    <row r="378" spans="1:2" x14ac:dyDescent="0.25">
      <c r="A378" s="1">
        <v>9350000</v>
      </c>
      <c r="B378" s="2">
        <v>779166.66666666663</v>
      </c>
    </row>
    <row r="379" spans="1:2" x14ac:dyDescent="0.25">
      <c r="A379" s="1">
        <v>45049700</v>
      </c>
      <c r="B379" s="2">
        <v>3754141.6666666665</v>
      </c>
    </row>
    <row r="380" spans="1:2" x14ac:dyDescent="0.25">
      <c r="A380" s="1">
        <v>18772900</v>
      </c>
      <c r="B380" s="2">
        <v>1564408.3333333333</v>
      </c>
    </row>
    <row r="381" spans="1:2" x14ac:dyDescent="0.25">
      <c r="A381" s="1">
        <v>14892600</v>
      </c>
      <c r="B381" s="2">
        <v>1241050</v>
      </c>
    </row>
    <row r="382" spans="1:2" x14ac:dyDescent="0.25">
      <c r="A382" s="1">
        <v>13399900</v>
      </c>
      <c r="B382" s="2">
        <v>1116658.3333333333</v>
      </c>
    </row>
    <row r="383" spans="1:2" x14ac:dyDescent="0.25">
      <c r="A383" s="1">
        <v>43690000</v>
      </c>
      <c r="B383" s="2">
        <v>3640833.3333333335</v>
      </c>
    </row>
    <row r="384" spans="1:2" x14ac:dyDescent="0.25">
      <c r="A384" s="1">
        <v>14450000</v>
      </c>
      <c r="B384" s="2">
        <v>1204166.6666666667</v>
      </c>
    </row>
    <row r="385" spans="1:2" x14ac:dyDescent="0.25">
      <c r="A385" s="1">
        <v>4590000</v>
      </c>
      <c r="B385" s="2">
        <v>382500</v>
      </c>
    </row>
    <row r="386" spans="1:2" x14ac:dyDescent="0.25">
      <c r="A386" s="1">
        <v>15300000</v>
      </c>
      <c r="B386" s="2">
        <v>1275000</v>
      </c>
    </row>
    <row r="387" spans="1:2" x14ac:dyDescent="0.25">
      <c r="A387" s="1">
        <v>38249900</v>
      </c>
      <c r="B387" s="2">
        <v>3187491.6666666665</v>
      </c>
    </row>
    <row r="388" spans="1:2" x14ac:dyDescent="0.25">
      <c r="A388" s="1">
        <v>4250000</v>
      </c>
      <c r="B388" s="2">
        <v>354166.66666666669</v>
      </c>
    </row>
    <row r="389" spans="1:2" x14ac:dyDescent="0.25">
      <c r="A389" s="1">
        <v>36101300</v>
      </c>
      <c r="B389" s="2">
        <v>3008441.6666666665</v>
      </c>
    </row>
    <row r="390" spans="1:2" x14ac:dyDescent="0.25">
      <c r="A390" s="1">
        <v>21249800</v>
      </c>
      <c r="B390" s="2">
        <v>1770816.6666666667</v>
      </c>
    </row>
    <row r="391" spans="1:2" x14ac:dyDescent="0.25">
      <c r="A391" s="1">
        <v>1700000</v>
      </c>
      <c r="B391" s="2">
        <v>141666.66666666666</v>
      </c>
    </row>
    <row r="392" spans="1:2" x14ac:dyDescent="0.25">
      <c r="A392" s="1">
        <v>299231000</v>
      </c>
      <c r="B392" s="2">
        <v>24935916.666666668</v>
      </c>
    </row>
    <row r="393" spans="1:2" x14ac:dyDescent="0.25">
      <c r="A393" s="1">
        <v>2901799700</v>
      </c>
      <c r="B393" s="2">
        <v>241816641.66666666</v>
      </c>
    </row>
    <row r="394" spans="1:2" x14ac:dyDescent="0.25">
      <c r="A394" s="1">
        <v>131046708</v>
      </c>
      <c r="B394" s="2">
        <v>10920559</v>
      </c>
    </row>
    <row r="395" spans="1:2" x14ac:dyDescent="0.25">
      <c r="A395" s="1">
        <v>212729242</v>
      </c>
      <c r="B395" s="2">
        <v>17727436.833333332</v>
      </c>
    </row>
    <row r="396" spans="1:2" x14ac:dyDescent="0.25">
      <c r="A396" s="1">
        <v>1718950379</v>
      </c>
      <c r="B396" s="2">
        <v>143245864.91666666</v>
      </c>
    </row>
    <row r="397" spans="1:2" x14ac:dyDescent="0.25">
      <c r="A397" s="1">
        <v>48483405</v>
      </c>
      <c r="B397" s="2">
        <v>4040283.75</v>
      </c>
    </row>
    <row r="398" spans="1:2" x14ac:dyDescent="0.25">
      <c r="A398" s="1">
        <v>54359226</v>
      </c>
      <c r="B398" s="2">
        <v>4529935.5</v>
      </c>
    </row>
    <row r="399" spans="1:2" x14ac:dyDescent="0.25">
      <c r="A399" s="1">
        <v>2108967632</v>
      </c>
      <c r="B399" s="2">
        <v>175747302.66666666</v>
      </c>
    </row>
    <row r="400" spans="1:2" x14ac:dyDescent="0.25">
      <c r="A400" s="1">
        <v>3382059673</v>
      </c>
      <c r="B400" s="2">
        <v>281838306.08333331</v>
      </c>
    </row>
    <row r="401" spans="1:2" x14ac:dyDescent="0.25">
      <c r="A401" s="1">
        <v>308329185</v>
      </c>
      <c r="B401" s="2">
        <v>25694098.75</v>
      </c>
    </row>
    <row r="402" spans="1:2" x14ac:dyDescent="0.25">
      <c r="A402" s="1">
        <v>360714061</v>
      </c>
      <c r="B402" s="2">
        <v>30059505.083333332</v>
      </c>
    </row>
    <row r="403" spans="1:2" x14ac:dyDescent="0.25">
      <c r="A403" s="1">
        <v>200176500</v>
      </c>
      <c r="B403" s="2">
        <v>16681375</v>
      </c>
    </row>
    <row r="404" spans="1:2" x14ac:dyDescent="0.25">
      <c r="A404" s="1">
        <v>150681000</v>
      </c>
      <c r="B404" s="2">
        <v>12556750</v>
      </c>
    </row>
    <row r="405" spans="1:2" x14ac:dyDescent="0.25">
      <c r="A405" s="1">
        <v>186544917</v>
      </c>
      <c r="B405" s="2">
        <v>15545409.75</v>
      </c>
    </row>
    <row r="406" spans="1:2" x14ac:dyDescent="0.25">
      <c r="A406" s="1">
        <v>761544132</v>
      </c>
      <c r="B406" s="2">
        <v>63462011</v>
      </c>
    </row>
    <row r="407" spans="1:2" x14ac:dyDescent="0.25">
      <c r="A407" s="1">
        <v>1513845449</v>
      </c>
      <c r="B407" s="2">
        <v>126153787.41666667</v>
      </c>
    </row>
    <row r="408" spans="1:2" x14ac:dyDescent="0.25">
      <c r="A408" s="1">
        <v>218748000</v>
      </c>
      <c r="B408" s="2">
        <v>18229000</v>
      </c>
    </row>
    <row r="409" spans="1:2" x14ac:dyDescent="0.25">
      <c r="A409" s="1">
        <v>6456481</v>
      </c>
      <c r="B409" s="2">
        <v>538040.08333333337</v>
      </c>
    </row>
    <row r="410" spans="1:2" x14ac:dyDescent="0.25">
      <c r="A410" s="1">
        <v>1238634234</v>
      </c>
      <c r="B410" s="2">
        <v>103219519.5</v>
      </c>
    </row>
    <row r="411" spans="1:2" x14ac:dyDescent="0.25">
      <c r="A411" s="1">
        <v>635857723</v>
      </c>
      <c r="B411" s="2">
        <v>52988143.583333336</v>
      </c>
    </row>
    <row r="412" spans="1:2" x14ac:dyDescent="0.25">
      <c r="A412" s="1">
        <v>49436270</v>
      </c>
      <c r="B412" s="2">
        <v>4119689.1666666665</v>
      </c>
    </row>
    <row r="413" spans="1:2" x14ac:dyDescent="0.25">
      <c r="A413" s="1">
        <v>340075189</v>
      </c>
      <c r="B413" s="2">
        <v>28339599.083333332</v>
      </c>
    </row>
    <row r="414" spans="1:2" x14ac:dyDescent="0.25">
      <c r="A414" s="1">
        <v>299281819</v>
      </c>
      <c r="B414" s="2">
        <v>24940151.583333332</v>
      </c>
    </row>
    <row r="415" spans="1:2" x14ac:dyDescent="0.25">
      <c r="A415" s="1">
        <v>740671000</v>
      </c>
      <c r="B415" s="2">
        <v>61722583.333333336</v>
      </c>
    </row>
    <row r="416" spans="1:2" x14ac:dyDescent="0.25">
      <c r="A416" s="1">
        <v>59173329</v>
      </c>
      <c r="B416" s="2">
        <v>4931110.75</v>
      </c>
    </row>
    <row r="417" spans="1:2" x14ac:dyDescent="0.25">
      <c r="A417" s="1">
        <v>1421152747</v>
      </c>
      <c r="B417" s="2">
        <v>118429395.58333333</v>
      </c>
    </row>
    <row r="418" spans="1:2" x14ac:dyDescent="0.25">
      <c r="A418" s="1">
        <v>5009988819</v>
      </c>
      <c r="B418" s="2">
        <v>417499068.25</v>
      </c>
    </row>
    <row r="419" spans="1:2" x14ac:dyDescent="0.25">
      <c r="A419" s="1">
        <v>394109397</v>
      </c>
      <c r="B419" s="2">
        <v>32842449.75</v>
      </c>
    </row>
    <row r="420" spans="1:2" x14ac:dyDescent="0.25">
      <c r="A420" s="1">
        <v>177235688</v>
      </c>
      <c r="B420" s="2">
        <v>14769640.666666666</v>
      </c>
    </row>
    <row r="421" spans="1:2" x14ac:dyDescent="0.25">
      <c r="A421" s="1">
        <v>942584324</v>
      </c>
      <c r="B421" s="2">
        <v>78548693.666666672</v>
      </c>
    </row>
    <row r="422" spans="1:2" x14ac:dyDescent="0.25">
      <c r="A422" s="1">
        <v>1741147526</v>
      </c>
      <c r="B422" s="2">
        <v>145095627.16666666</v>
      </c>
    </row>
    <row r="423" spans="1:2" x14ac:dyDescent="0.25">
      <c r="A423" s="1">
        <v>165128644</v>
      </c>
      <c r="B423" s="2">
        <v>13760720.333333334</v>
      </c>
    </row>
    <row r="424" spans="1:2" x14ac:dyDescent="0.25">
      <c r="A424" s="1">
        <v>188952080</v>
      </c>
      <c r="B424" s="2">
        <v>15746006.666666666</v>
      </c>
    </row>
    <row r="425" spans="1:2" x14ac:dyDescent="0.25">
      <c r="A425" s="1">
        <v>362948775</v>
      </c>
      <c r="B425" s="2">
        <v>30245731.25</v>
      </c>
    </row>
    <row r="426" spans="1:2" x14ac:dyDescent="0.25">
      <c r="A426" s="1">
        <v>136553700</v>
      </c>
      <c r="B426" s="2">
        <v>11379475</v>
      </c>
    </row>
    <row r="427" spans="1:2" x14ac:dyDescent="0.25">
      <c r="A427" s="1">
        <v>265209952</v>
      </c>
      <c r="B427" s="2">
        <v>22100829.333333332</v>
      </c>
    </row>
    <row r="428" spans="1:2" x14ac:dyDescent="0.25">
      <c r="A428" s="1">
        <v>301654700</v>
      </c>
      <c r="B428" s="2">
        <v>25137891.666666668</v>
      </c>
    </row>
    <row r="429" spans="1:2" x14ac:dyDescent="0.25">
      <c r="A429" s="1">
        <v>175695394</v>
      </c>
      <c r="B429" s="2">
        <v>14641282.833333334</v>
      </c>
    </row>
    <row r="430" spans="1:2" x14ac:dyDescent="0.25">
      <c r="A430" s="1">
        <v>28794150</v>
      </c>
      <c r="B430" s="2">
        <v>2399512.5</v>
      </c>
    </row>
    <row r="431" spans="1:2" x14ac:dyDescent="0.25">
      <c r="A431" s="1">
        <v>104115790</v>
      </c>
      <c r="B431" s="2">
        <v>8676315.833333334</v>
      </c>
    </row>
    <row r="432" spans="1:2" x14ac:dyDescent="0.25">
      <c r="A432" s="1">
        <v>322933593</v>
      </c>
      <c r="B432" s="2">
        <v>26911132.75</v>
      </c>
    </row>
    <row r="433" spans="1:2" x14ac:dyDescent="0.25">
      <c r="A433" s="1">
        <v>118715396</v>
      </c>
      <c r="B433" s="2">
        <v>9892949.666666666</v>
      </c>
    </row>
    <row r="434" spans="1:2" x14ac:dyDescent="0.25">
      <c r="A434" s="1">
        <v>168710043</v>
      </c>
      <c r="B434" s="2">
        <v>14059170.25</v>
      </c>
    </row>
    <row r="435" spans="1:2" x14ac:dyDescent="0.25">
      <c r="A435" s="1">
        <v>75812556</v>
      </c>
      <c r="B435" s="2">
        <v>6317713</v>
      </c>
    </row>
    <row r="436" spans="1:2" x14ac:dyDescent="0.25">
      <c r="A436" s="1">
        <v>541678380</v>
      </c>
      <c r="B436" s="2">
        <v>45139865</v>
      </c>
    </row>
    <row r="437" spans="1:2" x14ac:dyDescent="0.25">
      <c r="A437" s="1">
        <v>409357000</v>
      </c>
      <c r="B437" s="2">
        <v>34113083.333333336</v>
      </c>
    </row>
    <row r="438" spans="1:2" x14ac:dyDescent="0.25">
      <c r="A438" s="1">
        <v>790372000</v>
      </c>
      <c r="B438" s="2">
        <v>65864333.333333336</v>
      </c>
    </row>
    <row r="439" spans="1:2" x14ac:dyDescent="0.25">
      <c r="A439" s="1">
        <v>76699287</v>
      </c>
      <c r="B439" s="2">
        <v>6391607.25</v>
      </c>
    </row>
    <row r="440" spans="1:2" x14ac:dyDescent="0.25">
      <c r="A440" s="1">
        <v>106702064</v>
      </c>
      <c r="B440" s="2">
        <v>8891838.666666666</v>
      </c>
    </row>
    <row r="441" spans="1:2" x14ac:dyDescent="0.25">
      <c r="A441" s="1">
        <v>379332756</v>
      </c>
      <c r="B441" s="2">
        <v>31611063</v>
      </c>
    </row>
    <row r="442" spans="1:2" x14ac:dyDescent="0.25">
      <c r="A442" s="1">
        <v>799263700</v>
      </c>
      <c r="B442" s="2">
        <v>66605308.333333336</v>
      </c>
    </row>
    <row r="443" spans="1:2" x14ac:dyDescent="0.25">
      <c r="A443" s="1">
        <v>71547300</v>
      </c>
      <c r="B443" s="2">
        <v>5962275</v>
      </c>
    </row>
    <row r="444" spans="1:2" x14ac:dyDescent="0.25">
      <c r="A444" s="1">
        <v>222699029</v>
      </c>
      <c r="B444" s="2">
        <v>18558252.416666668</v>
      </c>
    </row>
    <row r="445" spans="1:2" x14ac:dyDescent="0.25">
      <c r="A445" s="1">
        <v>70680146</v>
      </c>
      <c r="B445" s="2">
        <v>5890012.166666667</v>
      </c>
    </row>
    <row r="446" spans="1:2" x14ac:dyDescent="0.25">
      <c r="A446" s="1">
        <v>1342310462</v>
      </c>
      <c r="B446" s="2">
        <v>111859205.16666667</v>
      </c>
    </row>
    <row r="447" spans="1:2" x14ac:dyDescent="0.25">
      <c r="A447" s="1">
        <v>123036215</v>
      </c>
      <c r="B447" s="2">
        <v>10253017.916666666</v>
      </c>
    </row>
    <row r="448" spans="1:2" x14ac:dyDescent="0.25">
      <c r="A448" s="1">
        <v>124307098</v>
      </c>
      <c r="B448" s="2">
        <v>10358924.833333334</v>
      </c>
    </row>
    <row r="449" spans="1:2" x14ac:dyDescent="0.25">
      <c r="A449" s="1">
        <v>161912024</v>
      </c>
      <c r="B449" s="2">
        <v>13492668.666666666</v>
      </c>
    </row>
    <row r="450" spans="1:2" x14ac:dyDescent="0.25">
      <c r="A450" s="1">
        <v>4951032</v>
      </c>
      <c r="B450" s="2">
        <v>412586</v>
      </c>
    </row>
    <row r="451" spans="1:2" x14ac:dyDescent="0.25">
      <c r="A451" s="1">
        <v>7602012</v>
      </c>
      <c r="B451" s="2">
        <v>633501</v>
      </c>
    </row>
    <row r="452" spans="1:2" x14ac:dyDescent="0.25">
      <c r="A452" s="1">
        <v>76173826</v>
      </c>
      <c r="B452" s="2">
        <v>6347818.833333333</v>
      </c>
    </row>
    <row r="453" spans="1:2" x14ac:dyDescent="0.25">
      <c r="A453" s="1">
        <v>269575019</v>
      </c>
      <c r="B453" s="2">
        <v>22464584.916666668</v>
      </c>
    </row>
    <row r="454" spans="1:2" x14ac:dyDescent="0.25">
      <c r="A454" s="1">
        <v>193417902</v>
      </c>
      <c r="B454" s="2">
        <v>16118158.5</v>
      </c>
    </row>
    <row r="455" spans="1:2" x14ac:dyDescent="0.25">
      <c r="A455" s="1">
        <v>169562718</v>
      </c>
      <c r="B455" s="2">
        <v>14130226.5</v>
      </c>
    </row>
    <row r="456" spans="1:2" x14ac:dyDescent="0.25">
      <c r="A456" s="1">
        <v>215720545</v>
      </c>
      <c r="B456" s="2">
        <v>17976712.083333332</v>
      </c>
    </row>
    <row r="457" spans="1:2" x14ac:dyDescent="0.25">
      <c r="A457" s="1">
        <v>251127031</v>
      </c>
      <c r="B457" s="2">
        <v>20927252.583333332</v>
      </c>
    </row>
    <row r="458" spans="1:2" x14ac:dyDescent="0.25">
      <c r="A458" s="1">
        <v>540518019</v>
      </c>
      <c r="B458" s="2">
        <v>45043168.25</v>
      </c>
    </row>
    <row r="459" spans="1:2" x14ac:dyDescent="0.25">
      <c r="A459" s="1">
        <v>248842245</v>
      </c>
      <c r="B459" s="2">
        <v>20736853.75</v>
      </c>
    </row>
    <row r="460" spans="1:2" x14ac:dyDescent="0.25">
      <c r="A460" s="1">
        <v>184251272</v>
      </c>
      <c r="B460" s="2">
        <v>15354272.666666666</v>
      </c>
    </row>
    <row r="461" spans="1:2" x14ac:dyDescent="0.25">
      <c r="A461" s="1">
        <v>90243040</v>
      </c>
      <c r="B461" s="2">
        <v>7520253.333333333</v>
      </c>
    </row>
    <row r="462" spans="1:2" x14ac:dyDescent="0.25">
      <c r="A462" s="1">
        <v>67807013</v>
      </c>
      <c r="B462" s="2">
        <v>5650584.416666667</v>
      </c>
    </row>
    <row r="463" spans="1:2" x14ac:dyDescent="0.25">
      <c r="A463" s="1">
        <v>277326319</v>
      </c>
      <c r="B463" s="2">
        <v>23110526.583333332</v>
      </c>
    </row>
    <row r="464" spans="1:2" x14ac:dyDescent="0.25">
      <c r="A464" s="1">
        <v>114272593</v>
      </c>
      <c r="B464" s="2">
        <v>9522716.083333334</v>
      </c>
    </row>
    <row r="465" spans="1:2" x14ac:dyDescent="0.25">
      <c r="A465" s="1">
        <v>11528867</v>
      </c>
      <c r="B465" s="2">
        <v>960738.91666666663</v>
      </c>
    </row>
    <row r="466" spans="1:2" x14ac:dyDescent="0.25">
      <c r="A466" s="1">
        <v>218369388</v>
      </c>
      <c r="B466" s="2">
        <v>18197449</v>
      </c>
    </row>
    <row r="467" spans="1:2" x14ac:dyDescent="0.25">
      <c r="A467" s="1">
        <v>101692421</v>
      </c>
      <c r="B467" s="2">
        <v>8474368.416666666</v>
      </c>
    </row>
    <row r="468" spans="1:2" x14ac:dyDescent="0.25">
      <c r="A468" s="1">
        <v>146465934</v>
      </c>
      <c r="B468" s="2">
        <v>12205494.5</v>
      </c>
    </row>
    <row r="469" spans="1:2" x14ac:dyDescent="0.25">
      <c r="A469" s="1">
        <v>262904000</v>
      </c>
      <c r="B469" s="2">
        <v>21908666.666666668</v>
      </c>
    </row>
    <row r="470" spans="1:2" x14ac:dyDescent="0.25">
      <c r="A470" s="1">
        <v>8167026</v>
      </c>
      <c r="B470" s="2">
        <v>680585.5</v>
      </c>
    </row>
    <row r="471" spans="1:2" x14ac:dyDescent="0.25">
      <c r="A471" s="1">
        <v>296543684</v>
      </c>
      <c r="B471" s="2">
        <v>24711973.666666668</v>
      </c>
    </row>
    <row r="472" spans="1:2" x14ac:dyDescent="0.25">
      <c r="A472" s="1">
        <v>192512259</v>
      </c>
      <c r="B472" s="2">
        <v>16042688.25</v>
      </c>
    </row>
    <row r="473" spans="1:2" x14ac:dyDescent="0.25">
      <c r="A473" s="1">
        <v>68331450</v>
      </c>
      <c r="B473" s="2">
        <v>5694287.5</v>
      </c>
    </row>
    <row r="474" spans="1:2" x14ac:dyDescent="0.25">
      <c r="A474" s="1">
        <v>57415473</v>
      </c>
      <c r="B474" s="2">
        <v>4784622.75</v>
      </c>
    </row>
    <row r="475" spans="1:2" x14ac:dyDescent="0.25">
      <c r="A475" s="1">
        <v>68297996</v>
      </c>
      <c r="B475" s="2">
        <v>5691499.666666667</v>
      </c>
    </row>
    <row r="476" spans="1:2" x14ac:dyDescent="0.25">
      <c r="A476" s="1">
        <v>17493600</v>
      </c>
      <c r="B476" s="2">
        <v>1457800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M488"/>
  <sheetViews>
    <sheetView tabSelected="1" topLeftCell="A18" zoomScale="85" zoomScaleNormal="85" workbookViewId="0">
      <selection activeCell="C30" sqref="C30"/>
    </sheetView>
  </sheetViews>
  <sheetFormatPr defaultColWidth="9" defaultRowHeight="15.75" outlineLevelCol="1" x14ac:dyDescent="0.25"/>
  <cols>
    <col min="1" max="1" width="69.75" style="3" customWidth="1"/>
    <col min="2" max="2" width="11.5" style="3" customWidth="1"/>
    <col min="3" max="3" width="23.25" style="3" customWidth="1"/>
    <col min="4" max="5" width="18.125" style="3" customWidth="1"/>
    <col min="6" max="6" width="8.125" style="3" bestFit="1" customWidth="1"/>
    <col min="7" max="8" width="18.125" style="3" customWidth="1"/>
    <col min="9" max="9" width="8.125" style="3" bestFit="1" customWidth="1"/>
    <col min="10" max="10" width="15.75" style="3" hidden="1" customWidth="1" outlineLevel="1"/>
    <col min="11" max="11" width="13.625" style="3" hidden="1" customWidth="1" outlineLevel="1"/>
    <col min="12" max="12" width="6.875" style="3" hidden="1" customWidth="1" outlineLevel="1"/>
    <col min="13" max="13" width="10.125" style="3" bestFit="1" customWidth="1" collapsed="1"/>
    <col min="14" max="16384" width="9" style="3"/>
  </cols>
  <sheetData>
    <row r="1" spans="1:13" ht="16.5" thickBot="1" x14ac:dyDescent="0.3">
      <c r="D1" s="4"/>
      <c r="E1" s="4"/>
      <c r="F1" s="4"/>
      <c r="G1" s="4"/>
      <c r="H1" s="4"/>
      <c r="I1" s="4"/>
      <c r="J1" s="4"/>
      <c r="K1" s="4"/>
      <c r="L1" s="4"/>
    </row>
    <row r="2" spans="1:13" ht="25.5" customHeight="1" x14ac:dyDescent="0.25">
      <c r="A2" s="160" t="s">
        <v>497</v>
      </c>
      <c r="B2" s="163" t="s">
        <v>508</v>
      </c>
      <c r="C2" s="163" t="s">
        <v>507</v>
      </c>
      <c r="D2" s="146" t="s">
        <v>492</v>
      </c>
      <c r="E2" s="147"/>
      <c r="F2" s="148"/>
      <c r="G2" s="146">
        <v>2018</v>
      </c>
      <c r="H2" s="147"/>
      <c r="I2" s="148"/>
      <c r="J2" s="149">
        <v>2019</v>
      </c>
      <c r="K2" s="150"/>
      <c r="L2" s="151"/>
    </row>
    <row r="3" spans="1:13" ht="15.75" customHeight="1" x14ac:dyDescent="0.25">
      <c r="A3" s="161"/>
      <c r="B3" s="164"/>
      <c r="C3" s="164"/>
      <c r="D3" s="156" t="s">
        <v>468</v>
      </c>
      <c r="E3" s="152" t="s">
        <v>496</v>
      </c>
      <c r="F3" s="153"/>
      <c r="G3" s="156" t="s">
        <v>468</v>
      </c>
      <c r="H3" s="152" t="s">
        <v>496</v>
      </c>
      <c r="I3" s="153"/>
      <c r="J3" s="158" t="s">
        <v>468</v>
      </c>
      <c r="K3" s="142" t="s">
        <v>496</v>
      </c>
      <c r="L3" s="143"/>
    </row>
    <row r="4" spans="1:13" ht="16.5" thickBot="1" x14ac:dyDescent="0.3">
      <c r="A4" s="162"/>
      <c r="B4" s="165"/>
      <c r="C4" s="165"/>
      <c r="D4" s="157"/>
      <c r="E4" s="154"/>
      <c r="F4" s="155"/>
      <c r="G4" s="157"/>
      <c r="H4" s="154"/>
      <c r="I4" s="155"/>
      <c r="J4" s="159"/>
      <c r="K4" s="144"/>
      <c r="L4" s="145"/>
    </row>
    <row r="5" spans="1:13" s="11" customFormat="1" ht="32.1" customHeight="1" x14ac:dyDescent="0.25">
      <c r="A5" s="105" t="s">
        <v>495</v>
      </c>
      <c r="B5" s="68">
        <f>SUM(B6:B11)</f>
        <v>126</v>
      </c>
      <c r="C5" s="75">
        <f>SUM(C6:C11)</f>
        <v>52899244655.000008</v>
      </c>
      <c r="D5" s="75">
        <f>SUM(D6:D11)</f>
        <v>173901533.95499998</v>
      </c>
      <c r="E5" s="76">
        <f>SUM(E6:E11)</f>
        <v>173901533.95499998</v>
      </c>
      <c r="F5" s="77">
        <f>E5/D5</f>
        <v>1</v>
      </c>
      <c r="G5" s="75">
        <f>SUM(G6:G11)</f>
        <v>599960292.14474988</v>
      </c>
      <c r="H5" s="76">
        <f>SUM(H6:H11)</f>
        <v>384642357.42652494</v>
      </c>
      <c r="I5" s="77">
        <f>H5/G5</f>
        <v>0.64111302441616236</v>
      </c>
      <c r="J5" s="8">
        <f>SUM(J6:J11)</f>
        <v>630702423.70038736</v>
      </c>
      <c r="K5" s="9">
        <f>SUM(K6:K11)</f>
        <v>404618592.24625123</v>
      </c>
      <c r="L5" s="10">
        <f>K5/J5</f>
        <v>0.64153644736660098</v>
      </c>
    </row>
    <row r="6" spans="1:13" s="11" customFormat="1" ht="32.1" customHeight="1" x14ac:dyDescent="0.25">
      <c r="A6" s="106" t="s">
        <v>510</v>
      </c>
      <c r="B6" s="69">
        <f>COUNTIF('Sheet 1'!$E$4:$E$469,Sum!A6)</f>
        <v>5</v>
      </c>
      <c r="C6" s="78">
        <f>SUMIFS('Sheet 1'!F:F,'Sheet 1'!E:E,Sum!A6)*12</f>
        <v>11257802726.999998</v>
      </c>
      <c r="D6" s="78">
        <f>SUMIF('Sheet 1'!$E:$E,Sum!$A6,'Sheet 1'!Q:Q)*4</f>
        <v>25937968</v>
      </c>
      <c r="E6" s="79">
        <f>D6*F6</f>
        <v>25937968</v>
      </c>
      <c r="F6" s="80">
        <v>1</v>
      </c>
      <c r="G6" s="78">
        <f>SUMIF('Sheet 1'!$E:$E,Sum!$A6,'Sheet 1'!Q:Q)*12*1.15</f>
        <v>89485989.599999994</v>
      </c>
      <c r="H6" s="79">
        <f>G6*I6</f>
        <v>44742994.799999997</v>
      </c>
      <c r="I6" s="80">
        <v>0.5</v>
      </c>
      <c r="J6" s="12">
        <f>G6*1.05</f>
        <v>93960289.079999998</v>
      </c>
      <c r="K6" s="13">
        <f>J6*L6</f>
        <v>46980144.539999999</v>
      </c>
      <c r="L6" s="14">
        <v>0.5</v>
      </c>
      <c r="M6" s="5"/>
    </row>
    <row r="7" spans="1:13" s="11" customFormat="1" ht="32.1" customHeight="1" x14ac:dyDescent="0.25">
      <c r="A7" s="106" t="s">
        <v>511</v>
      </c>
      <c r="B7" s="69">
        <f>COUNTIF('Sheet 1'!$E$4:$E$469,Sum!A7)</f>
        <v>5</v>
      </c>
      <c r="C7" s="78">
        <f>SUMIFS('Sheet 1'!F:F,'Sheet 1'!E:E,Sum!A7)*12</f>
        <v>11121053894</v>
      </c>
      <c r="D7" s="78">
        <f>SUMIF('Sheet 1'!$E:$E,Sum!$A7,'Sheet 1'!Q:Q)*4</f>
        <v>28500000</v>
      </c>
      <c r="E7" s="79">
        <f t="shared" ref="E7:E11" si="0">D7*F7</f>
        <v>28500000</v>
      </c>
      <c r="F7" s="80">
        <v>1</v>
      </c>
      <c r="G7" s="78">
        <f>SUMIF('Sheet 1'!$E:$E,Sum!$A7,'Sheet 1'!Q:Q)*12*1.15</f>
        <v>98324999.999999985</v>
      </c>
      <c r="H7" s="79">
        <f t="shared" ref="H7:H11" si="1">G7*I7</f>
        <v>49162499.999999993</v>
      </c>
      <c r="I7" s="80">
        <v>0.5</v>
      </c>
      <c r="J7" s="12">
        <f t="shared" ref="J7:J10" si="2">G7*1.05</f>
        <v>103241249.99999999</v>
      </c>
      <c r="K7" s="13">
        <f t="shared" ref="K7:K11" si="3">J7*L7</f>
        <v>51620624.999999993</v>
      </c>
      <c r="L7" s="14">
        <v>0.5</v>
      </c>
      <c r="M7" s="5"/>
    </row>
    <row r="8" spans="1:13" s="11" customFormat="1" ht="32.1" customHeight="1" x14ac:dyDescent="0.25">
      <c r="A8" s="107" t="s">
        <v>512</v>
      </c>
      <c r="B8" s="70">
        <f>COUNTIF('Sheet 1'!$E$4:$E$469,Sum!A8)</f>
        <v>25</v>
      </c>
      <c r="C8" s="81">
        <f>SUMIFS('Sheet 1'!F:F,'Sheet 1'!E:E,Sum!A8)*12</f>
        <v>5044423402</v>
      </c>
      <c r="D8" s="81">
        <f>SUMIF('Sheet 1'!$E:$E,Sum!$A8,'Sheet 1'!Q:Q)*4</f>
        <v>19722274.709999997</v>
      </c>
      <c r="E8" s="82">
        <f t="shared" si="0"/>
        <v>19722274.709999997</v>
      </c>
      <c r="F8" s="83">
        <v>1</v>
      </c>
      <c r="G8" s="81">
        <f>SUMIF('Sheet 1'!$E:$E,Sum!$A8,'Sheet 1'!Q:Q)*12*1.15</f>
        <v>68041847.749499992</v>
      </c>
      <c r="H8" s="82">
        <f t="shared" si="1"/>
        <v>47629293.424649991</v>
      </c>
      <c r="I8" s="83">
        <v>0.7</v>
      </c>
      <c r="J8" s="15">
        <f t="shared" si="2"/>
        <v>71443940.13697499</v>
      </c>
      <c r="K8" s="16">
        <f t="shared" si="3"/>
        <v>50010758.09588249</v>
      </c>
      <c r="L8" s="17">
        <v>0.7</v>
      </c>
      <c r="M8" s="5"/>
    </row>
    <row r="9" spans="1:13" s="11" customFormat="1" ht="32.1" customHeight="1" x14ac:dyDescent="0.25">
      <c r="A9" s="107" t="s">
        <v>513</v>
      </c>
      <c r="B9" s="70">
        <f>COUNTIF('Sheet 1'!$E$4:$E$469,Sum!A9)</f>
        <v>21</v>
      </c>
      <c r="C9" s="81">
        <f>SUMIFS('Sheet 1'!F:F,'Sheet 1'!E:E,Sum!A9)*12</f>
        <v>7689781679</v>
      </c>
      <c r="D9" s="81">
        <f>SUMIF('Sheet 1'!$E:$E,Sum!$A9,'Sheet 1'!Q:Q)*4</f>
        <v>23890033.969999999</v>
      </c>
      <c r="E9" s="82">
        <f t="shared" si="0"/>
        <v>23890033.969999999</v>
      </c>
      <c r="F9" s="83">
        <v>1</v>
      </c>
      <c r="G9" s="81">
        <f>SUMIF('Sheet 1'!$E:$E,Sum!$A9,'Sheet 1'!Q:Q)*12*1.15</f>
        <v>82420617.196499988</v>
      </c>
      <c r="H9" s="82">
        <f t="shared" si="1"/>
        <v>57694432.037549987</v>
      </c>
      <c r="I9" s="83">
        <v>0.7</v>
      </c>
      <c r="J9" s="15">
        <f t="shared" si="2"/>
        <v>86541648.056324989</v>
      </c>
      <c r="K9" s="16">
        <f t="shared" si="3"/>
        <v>60579153.639427491</v>
      </c>
      <c r="L9" s="17">
        <v>0.7</v>
      </c>
      <c r="M9" s="5"/>
    </row>
    <row r="10" spans="1:13" s="11" customFormat="1" ht="32.1" customHeight="1" x14ac:dyDescent="0.25">
      <c r="A10" s="107" t="s">
        <v>502</v>
      </c>
      <c r="B10" s="70">
        <f>COUNTIF('Sheet 1'!$E$4:$E$469,Sum!A10)</f>
        <v>67</v>
      </c>
      <c r="C10" s="81">
        <f>SUMIFS('Sheet 1'!F:F,'Sheet 1'!E:E,Sum!A10)*12</f>
        <v>17294954208.000008</v>
      </c>
      <c r="D10" s="81">
        <f>SUMIF('Sheet 1'!$E:$E,Sum!$A10,'Sheet 1'!Q:Q)*4</f>
        <v>73694396.554999992</v>
      </c>
      <c r="E10" s="82">
        <f t="shared" si="0"/>
        <v>73694396.554999992</v>
      </c>
      <c r="F10" s="83">
        <v>1</v>
      </c>
      <c r="G10" s="81">
        <f>SUMIF('Sheet 1'!$E:$E,Sum!$A10,'Sheet 1'!Q:Q)*12*1.15</f>
        <v>254245668.11474994</v>
      </c>
      <c r="H10" s="82">
        <f t="shared" si="1"/>
        <v>177971967.68032494</v>
      </c>
      <c r="I10" s="83">
        <v>0.7</v>
      </c>
      <c r="J10" s="15">
        <f t="shared" si="2"/>
        <v>266957951.52048746</v>
      </c>
      <c r="K10" s="16">
        <f t="shared" si="3"/>
        <v>186870566.06434122</v>
      </c>
      <c r="L10" s="17">
        <v>0.7</v>
      </c>
      <c r="M10" s="5"/>
    </row>
    <row r="11" spans="1:13" s="11" customFormat="1" ht="32.1" customHeight="1" x14ac:dyDescent="0.25">
      <c r="A11" s="108" t="s">
        <v>501</v>
      </c>
      <c r="B11" s="71">
        <f>COUNTIF('Sheet 1'!$E$4:$E$469,Sum!A11)</f>
        <v>3</v>
      </c>
      <c r="C11" s="84">
        <f>SUMIFS('Sheet 1'!F:F,'Sheet 1'!E:E,Sum!A11)*12</f>
        <v>491228745</v>
      </c>
      <c r="D11" s="84">
        <f>SUMIF('Sheet 1'!$E:$E,Sum!$A11,'Sheet 1'!Q:Q)*4</f>
        <v>2156860.7199999997</v>
      </c>
      <c r="E11" s="85">
        <f t="shared" si="0"/>
        <v>2156860.7199999997</v>
      </c>
      <c r="F11" s="86">
        <v>1</v>
      </c>
      <c r="G11" s="84">
        <f>SUMIF('Sheet 1'!$E:$E,Sum!$A11,'Sheet 1'!Q:Q)*12*1.15</f>
        <v>7441169.4839999983</v>
      </c>
      <c r="H11" s="85">
        <f t="shared" si="1"/>
        <v>7441169.4839999983</v>
      </c>
      <c r="I11" s="86">
        <v>1</v>
      </c>
      <c r="J11" s="18">
        <f>G11*1.15</f>
        <v>8557344.9065999966</v>
      </c>
      <c r="K11" s="19">
        <f t="shared" si="3"/>
        <v>8557344.9065999966</v>
      </c>
      <c r="L11" s="20">
        <v>1</v>
      </c>
      <c r="M11" s="5"/>
    </row>
    <row r="12" spans="1:13" s="11" customFormat="1" ht="32.1" customHeight="1" x14ac:dyDescent="0.25">
      <c r="A12" s="109" t="s">
        <v>498</v>
      </c>
      <c r="B12" s="72">
        <f>SUM(B13:B15)</f>
        <v>298</v>
      </c>
      <c r="C12" s="87">
        <f>SUM(C13:C15)</f>
        <v>11855536216.000004</v>
      </c>
      <c r="D12" s="87">
        <f t="shared" ref="D12:E12" si="4">SUM(D13:D15)</f>
        <v>21677376</v>
      </c>
      <c r="E12" s="88">
        <f t="shared" si="4"/>
        <v>21677376</v>
      </c>
      <c r="F12" s="89">
        <f>+E12/D12</f>
        <v>1</v>
      </c>
      <c r="G12" s="87">
        <f t="shared" ref="G12:H12" si="5">SUM(G13:G15)</f>
        <v>74786947.200000003</v>
      </c>
      <c r="H12" s="88">
        <f t="shared" si="5"/>
        <v>74786947.200000003</v>
      </c>
      <c r="I12" s="89">
        <f>+H12/G12</f>
        <v>1</v>
      </c>
      <c r="J12" s="21">
        <f>SUM(J13:J15)</f>
        <v>78526294.560000002</v>
      </c>
      <c r="K12" s="22">
        <f>J12</f>
        <v>78526294.560000002</v>
      </c>
      <c r="L12" s="23">
        <f>+K12/J12</f>
        <v>1</v>
      </c>
      <c r="M12" s="5"/>
    </row>
    <row r="13" spans="1:13" s="11" customFormat="1" ht="32.1" customHeight="1" x14ac:dyDescent="0.25">
      <c r="A13" s="108" t="s">
        <v>500</v>
      </c>
      <c r="B13" s="71">
        <f>COUNTIF('Sheet 1'!$E$4:$E$469,Sum!A13)</f>
        <v>30</v>
      </c>
      <c r="C13" s="84">
        <f>SUMIFS('Sheet 1'!F:F,'Sheet 1'!E:E,Sum!A13)*12</f>
        <v>4570368021.000001</v>
      </c>
      <c r="D13" s="84">
        <f>SUMIF('Sheet 1'!$E:$E,Sum!$A13,'Sheet 1'!Q:Q)*4</f>
        <v>6106960</v>
      </c>
      <c r="E13" s="85">
        <f>D13*F13</f>
        <v>6106960</v>
      </c>
      <c r="F13" s="86">
        <v>1</v>
      </c>
      <c r="G13" s="84">
        <f>SUMIF('Sheet 1'!$E:$E,Sum!$A13,'Sheet 1'!Q:Q)*12*1.15</f>
        <v>21069012</v>
      </c>
      <c r="H13" s="85">
        <f>G13*I13</f>
        <v>21069012</v>
      </c>
      <c r="I13" s="86">
        <v>1</v>
      </c>
      <c r="J13" s="18">
        <f t="shared" ref="J13:J15" si="6">G13*1.05</f>
        <v>22122462.600000001</v>
      </c>
      <c r="K13" s="19">
        <f t="shared" ref="K13:K15" si="7">J13*30%</f>
        <v>6636738.7800000003</v>
      </c>
      <c r="L13" s="20">
        <v>1</v>
      </c>
      <c r="M13" s="5"/>
    </row>
    <row r="14" spans="1:13" s="11" customFormat="1" ht="32.1" customHeight="1" x14ac:dyDescent="0.25">
      <c r="A14" s="108" t="s">
        <v>499</v>
      </c>
      <c r="B14" s="71">
        <f>COUNTIF('Sheet 1'!$E$4:$E$469,Sum!A14)</f>
        <v>20</v>
      </c>
      <c r="C14" s="84">
        <f>SUMIFS('Sheet 1'!F:F,'Sheet 1'!E:E,Sum!A14)*12</f>
        <v>2292145837</v>
      </c>
      <c r="D14" s="84">
        <f>SUMIF('Sheet 1'!$E:$E,Sum!$A14,'Sheet 1'!Q:Q)*4</f>
        <v>4017056</v>
      </c>
      <c r="E14" s="85">
        <f t="shared" ref="E14:E15" si="8">D14*F14</f>
        <v>4017056</v>
      </c>
      <c r="F14" s="86">
        <v>1</v>
      </c>
      <c r="G14" s="84">
        <f>SUMIF('Sheet 1'!$E:$E,Sum!$A14,'Sheet 1'!Q:Q)*12*1.15</f>
        <v>13858843.199999999</v>
      </c>
      <c r="H14" s="85">
        <f>G14*I14</f>
        <v>13858843.199999999</v>
      </c>
      <c r="I14" s="86">
        <v>1</v>
      </c>
      <c r="J14" s="18">
        <f t="shared" si="6"/>
        <v>14551785.359999999</v>
      </c>
      <c r="K14" s="19">
        <f t="shared" si="7"/>
        <v>4365535.608</v>
      </c>
      <c r="L14" s="20">
        <v>1</v>
      </c>
      <c r="M14" s="5"/>
    </row>
    <row r="15" spans="1:13" s="11" customFormat="1" ht="32.1" customHeight="1" x14ac:dyDescent="0.25">
      <c r="A15" s="108" t="s">
        <v>509</v>
      </c>
      <c r="B15" s="71">
        <f>COUNTIF('Sheet 1'!$E$4:$E$469,Sum!A15)</f>
        <v>248</v>
      </c>
      <c r="C15" s="84">
        <f>SUMIFS('Sheet 1'!F:F,'Sheet 1'!E:E,Sum!A15)*12</f>
        <v>4993022358.0000019</v>
      </c>
      <c r="D15" s="84">
        <f>SUMIF('Sheet 1'!$E:$E,Sum!$A15,'Sheet 1'!Q:Q)*4</f>
        <v>11553360</v>
      </c>
      <c r="E15" s="85">
        <f t="shared" si="8"/>
        <v>11553360</v>
      </c>
      <c r="F15" s="86">
        <v>1</v>
      </c>
      <c r="G15" s="84">
        <f>SUMIF('Sheet 1'!$E:$E,Sum!$A15,'Sheet 1'!Q:Q)*12*1.15</f>
        <v>39859092</v>
      </c>
      <c r="H15" s="85">
        <f>G15*I15</f>
        <v>39859092</v>
      </c>
      <c r="I15" s="86">
        <v>1</v>
      </c>
      <c r="J15" s="18">
        <f t="shared" si="6"/>
        <v>41852046.600000001</v>
      </c>
      <c r="K15" s="19">
        <f t="shared" si="7"/>
        <v>12555613.98</v>
      </c>
      <c r="L15" s="20">
        <v>1</v>
      </c>
      <c r="M15" s="5"/>
    </row>
    <row r="16" spans="1:13" s="11" customFormat="1" ht="32.1" customHeight="1" x14ac:dyDescent="0.25">
      <c r="A16" s="110" t="s">
        <v>484</v>
      </c>
      <c r="B16" s="73">
        <f>COUNTIF('Sheet 1'!$E$4:$E$469,Sum!A16)</f>
        <v>42</v>
      </c>
      <c r="C16" s="90">
        <f>SUMIFS('Sheet 1'!F:F,'Sheet 1'!E:E,Sum!A16)*12</f>
        <v>542393300</v>
      </c>
      <c r="D16" s="90">
        <f>SUMIF('Sheet 1'!$E:$E,Sum!$A16,'Sheet 1'!Q:Q)*4</f>
        <v>1357796.5</v>
      </c>
      <c r="E16" s="91">
        <f>F16*D16</f>
        <v>0</v>
      </c>
      <c r="F16" s="92">
        <v>0</v>
      </c>
      <c r="G16" s="90">
        <f>1500*5000*6</f>
        <v>45000000</v>
      </c>
      <c r="H16" s="91">
        <v>0</v>
      </c>
      <c r="I16" s="92">
        <v>0</v>
      </c>
      <c r="J16" s="24">
        <f>1500*5000*12</f>
        <v>90000000</v>
      </c>
      <c r="K16" s="25">
        <v>0</v>
      </c>
      <c r="L16" s="26">
        <v>0</v>
      </c>
      <c r="M16" s="5"/>
    </row>
    <row r="17" spans="1:12" s="11" customFormat="1" ht="32.1" customHeight="1" x14ac:dyDescent="0.25">
      <c r="A17" s="110" t="s">
        <v>493</v>
      </c>
      <c r="B17" s="73">
        <f>COUNTIF('Sheet 1'!$E$4:$E$469,Sum!A17)</f>
        <v>0</v>
      </c>
      <c r="C17" s="90">
        <v>0</v>
      </c>
      <c r="D17" s="90">
        <f>SUMIF('Sheet 1'!$E:$E,Sum!$A17,'Sheet 1'!Q:Q)*4</f>
        <v>0</v>
      </c>
      <c r="E17" s="91">
        <f t="shared" ref="E17" si="9">D17*30%</f>
        <v>0</v>
      </c>
      <c r="F17" s="92">
        <v>0</v>
      </c>
      <c r="G17" s="90">
        <f>6500000*6</f>
        <v>39000000</v>
      </c>
      <c r="H17" s="91">
        <v>0</v>
      </c>
      <c r="I17" s="92">
        <v>0</v>
      </c>
      <c r="J17" s="24">
        <f>8000000*12</f>
        <v>96000000</v>
      </c>
      <c r="K17" s="25">
        <v>0</v>
      </c>
      <c r="L17" s="26">
        <v>0</v>
      </c>
    </row>
    <row r="18" spans="1:12" s="11" customFormat="1" ht="32.1" customHeight="1" thickBot="1" x14ac:dyDescent="0.3">
      <c r="A18" s="111" t="s">
        <v>494</v>
      </c>
      <c r="B18" s="74">
        <f>COUNTIF('Sheet 1'!$E$4:$E$469,Sum!A18)</f>
        <v>0</v>
      </c>
      <c r="C18" s="93">
        <v>0</v>
      </c>
      <c r="D18" s="93">
        <f>94000*25*4</f>
        <v>9400000</v>
      </c>
      <c r="E18" s="94">
        <v>0</v>
      </c>
      <c r="F18" s="95">
        <f>+E18/D18</f>
        <v>0</v>
      </c>
      <c r="G18" s="93">
        <f>94000*30*12+612000*30*6</f>
        <v>144000000</v>
      </c>
      <c r="H18" s="94">
        <v>0</v>
      </c>
      <c r="I18" s="95">
        <f>+H18/G18</f>
        <v>0</v>
      </c>
      <c r="J18" s="27">
        <f>94000*30*12+612000*30*12</f>
        <v>254160000</v>
      </c>
      <c r="K18" s="28">
        <v>0</v>
      </c>
      <c r="L18" s="29">
        <f>+K18/J18</f>
        <v>0</v>
      </c>
    </row>
    <row r="19" spans="1:12" s="11" customFormat="1" ht="32.1" customHeight="1" thickBot="1" x14ac:dyDescent="0.3">
      <c r="A19" s="96" t="s">
        <v>468</v>
      </c>
      <c r="B19" s="97">
        <f>B5+B12+B16+B17+B18</f>
        <v>466</v>
      </c>
      <c r="C19" s="98">
        <f>C5+C12+C16+C17+C18</f>
        <v>65297174171.000015</v>
      </c>
      <c r="D19" s="98">
        <f>D5+D12+D16+D17+D18</f>
        <v>206336706.45499998</v>
      </c>
      <c r="E19" s="99">
        <f>E5+E12+E16+E17+E18</f>
        <v>195578909.95499998</v>
      </c>
      <c r="F19" s="100">
        <f>+E19/D19</f>
        <v>0.94786290483731173</v>
      </c>
      <c r="G19" s="98">
        <f>G5+G12+G16+G17+G18</f>
        <v>902747239.34474993</v>
      </c>
      <c r="H19" s="99">
        <f>H5+H12+H16+H17+H18</f>
        <v>459429304.62652493</v>
      </c>
      <c r="I19" s="100">
        <f>+H19/G19</f>
        <v>0.50892352211455905</v>
      </c>
      <c r="J19" s="30">
        <f>J5+J12+J16+J17+J18</f>
        <v>1149388718.2603874</v>
      </c>
      <c r="K19" s="31">
        <f>K5+K12+K16+K17+K18</f>
        <v>483144886.80625123</v>
      </c>
      <c r="L19" s="32">
        <f>+K19/J19</f>
        <v>0.42034942498608857</v>
      </c>
    </row>
    <row r="20" spans="1:12" x14ac:dyDescent="0.25">
      <c r="G20" s="6"/>
      <c r="H20" s="6"/>
      <c r="I20" s="6"/>
    </row>
    <row r="21" spans="1:12" ht="23.25" customHeight="1" x14ac:dyDescent="0.25">
      <c r="A21" s="101" t="s">
        <v>503</v>
      </c>
      <c r="B21" s="7"/>
      <c r="C21" s="7"/>
      <c r="D21" s="166"/>
      <c r="F21" s="166"/>
      <c r="G21" s="166"/>
    </row>
    <row r="22" spans="1:12" ht="23.25" customHeight="1" x14ac:dyDescent="0.25">
      <c r="A22" s="102" t="s">
        <v>504</v>
      </c>
      <c r="B22" s="7"/>
      <c r="C22" s="7"/>
      <c r="D22" s="166"/>
      <c r="E22" s="166"/>
      <c r="F22" s="166"/>
      <c r="G22" s="166"/>
    </row>
    <row r="23" spans="1:12" ht="23.25" customHeight="1" x14ac:dyDescent="0.25">
      <c r="A23" s="103" t="s">
        <v>505</v>
      </c>
      <c r="B23" s="7"/>
      <c r="C23" s="7"/>
      <c r="D23" s="166"/>
      <c r="E23" s="166"/>
      <c r="F23" s="166"/>
      <c r="G23" s="166"/>
    </row>
    <row r="24" spans="1:12" ht="23.25" customHeight="1" x14ac:dyDescent="0.25">
      <c r="A24" s="104" t="s">
        <v>506</v>
      </c>
      <c r="B24" s="7"/>
      <c r="C24" s="7"/>
      <c r="D24" s="166"/>
      <c r="E24" s="166"/>
      <c r="F24" s="166"/>
      <c r="G24" s="166"/>
    </row>
    <row r="25" spans="1:12" ht="21.75" x14ac:dyDescent="0.25">
      <c r="D25" s="166"/>
      <c r="E25" s="166"/>
      <c r="F25" s="166"/>
      <c r="G25" s="166"/>
    </row>
    <row r="26" spans="1:12" ht="15.75" customHeight="1" x14ac:dyDescent="0.25">
      <c r="D26" s="166"/>
      <c r="E26" s="166"/>
      <c r="F26" s="166"/>
      <c r="G26" s="166"/>
    </row>
    <row r="27" spans="1:12" ht="15.75" customHeight="1" x14ac:dyDescent="0.25">
      <c r="D27" s="166"/>
      <c r="E27" s="166"/>
      <c r="F27" s="166"/>
      <c r="G27" s="166"/>
    </row>
    <row r="28" spans="1:12" ht="15.75" customHeight="1" thickBot="1" x14ac:dyDescent="0.3">
      <c r="G28" s="66"/>
      <c r="H28" s="66"/>
      <c r="I28" s="66"/>
      <c r="J28" s="66"/>
    </row>
    <row r="29" spans="1:12" ht="48.75" customHeight="1" thickBot="1" x14ac:dyDescent="0.3">
      <c r="A29" s="169" t="s">
        <v>569</v>
      </c>
      <c r="B29" s="169"/>
      <c r="C29" s="170"/>
      <c r="D29" s="167">
        <v>233525500</v>
      </c>
      <c r="E29" s="168"/>
      <c r="G29" s="66"/>
      <c r="H29" s="66"/>
      <c r="I29" s="66"/>
      <c r="J29" s="66"/>
    </row>
    <row r="30" spans="1:12" x14ac:dyDescent="0.25">
      <c r="G30" s="132"/>
      <c r="H30" s="67"/>
      <c r="I30" s="67"/>
      <c r="J30" s="67"/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  <row r="112" spans="1:3" x14ac:dyDescent="0.25">
      <c r="A112"/>
      <c r="B112"/>
      <c r="C112"/>
    </row>
    <row r="113" spans="1:3" x14ac:dyDescent="0.25">
      <c r="A113"/>
      <c r="B113"/>
      <c r="C113"/>
    </row>
    <row r="114" spans="1:3" x14ac:dyDescent="0.25">
      <c r="A114"/>
      <c r="B114"/>
      <c r="C114"/>
    </row>
    <row r="115" spans="1:3" x14ac:dyDescent="0.25">
      <c r="A115"/>
      <c r="B115"/>
      <c r="C115"/>
    </row>
    <row r="116" spans="1:3" x14ac:dyDescent="0.25">
      <c r="A116"/>
      <c r="B116"/>
      <c r="C116"/>
    </row>
    <row r="117" spans="1:3" x14ac:dyDescent="0.25">
      <c r="A117"/>
      <c r="B117"/>
      <c r="C117"/>
    </row>
    <row r="118" spans="1:3" x14ac:dyDescent="0.25">
      <c r="A118"/>
      <c r="B118"/>
      <c r="C118"/>
    </row>
    <row r="119" spans="1:3" x14ac:dyDescent="0.25">
      <c r="A119"/>
      <c r="B119"/>
      <c r="C119"/>
    </row>
    <row r="120" spans="1:3" x14ac:dyDescent="0.25">
      <c r="A120"/>
      <c r="B120"/>
      <c r="C120"/>
    </row>
    <row r="121" spans="1:3" x14ac:dyDescent="0.25">
      <c r="A121"/>
      <c r="B121"/>
      <c r="C121"/>
    </row>
    <row r="122" spans="1:3" x14ac:dyDescent="0.25">
      <c r="A122"/>
      <c r="B122"/>
      <c r="C122"/>
    </row>
    <row r="123" spans="1:3" x14ac:dyDescent="0.25">
      <c r="A123"/>
      <c r="B123"/>
      <c r="C123"/>
    </row>
    <row r="124" spans="1:3" x14ac:dyDescent="0.25">
      <c r="A124"/>
      <c r="B124"/>
      <c r="C124"/>
    </row>
    <row r="125" spans="1:3" x14ac:dyDescent="0.25">
      <c r="A125"/>
      <c r="B125"/>
      <c r="C125"/>
    </row>
    <row r="126" spans="1:3" x14ac:dyDescent="0.25">
      <c r="A126"/>
      <c r="B126"/>
      <c r="C126"/>
    </row>
    <row r="127" spans="1:3" x14ac:dyDescent="0.25">
      <c r="A127"/>
      <c r="B127"/>
      <c r="C127"/>
    </row>
    <row r="128" spans="1:3" x14ac:dyDescent="0.25">
      <c r="A128"/>
      <c r="B128"/>
      <c r="C128"/>
    </row>
    <row r="129" spans="1:3" x14ac:dyDescent="0.25">
      <c r="A129"/>
      <c r="B129"/>
      <c r="C129"/>
    </row>
    <row r="130" spans="1:3" x14ac:dyDescent="0.25">
      <c r="A130"/>
      <c r="B130"/>
      <c r="C130"/>
    </row>
    <row r="131" spans="1:3" x14ac:dyDescent="0.25">
      <c r="A131"/>
      <c r="B131"/>
      <c r="C131"/>
    </row>
    <row r="132" spans="1:3" x14ac:dyDescent="0.25">
      <c r="A132"/>
      <c r="B132"/>
      <c r="C132"/>
    </row>
    <row r="133" spans="1:3" x14ac:dyDescent="0.25">
      <c r="A133"/>
      <c r="B133"/>
      <c r="C133"/>
    </row>
    <row r="134" spans="1:3" x14ac:dyDescent="0.25">
      <c r="A134"/>
      <c r="B134"/>
      <c r="C134"/>
    </row>
    <row r="135" spans="1:3" x14ac:dyDescent="0.25">
      <c r="A135"/>
      <c r="B135"/>
      <c r="C135"/>
    </row>
    <row r="136" spans="1:3" x14ac:dyDescent="0.25">
      <c r="A136"/>
      <c r="B136"/>
      <c r="C136"/>
    </row>
    <row r="137" spans="1:3" x14ac:dyDescent="0.25">
      <c r="A137"/>
      <c r="B137"/>
      <c r="C137"/>
    </row>
    <row r="138" spans="1:3" x14ac:dyDescent="0.25">
      <c r="A138"/>
      <c r="B138"/>
      <c r="C138"/>
    </row>
    <row r="139" spans="1:3" x14ac:dyDescent="0.25">
      <c r="A139"/>
      <c r="B139"/>
      <c r="C139"/>
    </row>
    <row r="140" spans="1:3" x14ac:dyDescent="0.25">
      <c r="A140"/>
      <c r="B140"/>
      <c r="C140"/>
    </row>
    <row r="141" spans="1:3" x14ac:dyDescent="0.25">
      <c r="A141"/>
      <c r="B141"/>
      <c r="C141"/>
    </row>
    <row r="142" spans="1:3" x14ac:dyDescent="0.25">
      <c r="A142"/>
      <c r="B142"/>
      <c r="C142"/>
    </row>
    <row r="143" spans="1:3" x14ac:dyDescent="0.25">
      <c r="A143"/>
      <c r="B143"/>
      <c r="C143"/>
    </row>
    <row r="144" spans="1:3" x14ac:dyDescent="0.25">
      <c r="A144"/>
      <c r="B144"/>
      <c r="C144"/>
    </row>
    <row r="145" spans="1:3" x14ac:dyDescent="0.25">
      <c r="A145"/>
      <c r="B145"/>
      <c r="C145"/>
    </row>
    <row r="146" spans="1:3" x14ac:dyDescent="0.25">
      <c r="A146"/>
      <c r="B146"/>
      <c r="C146"/>
    </row>
    <row r="147" spans="1:3" x14ac:dyDescent="0.25">
      <c r="A147"/>
      <c r="B147"/>
      <c r="C147"/>
    </row>
    <row r="148" spans="1:3" x14ac:dyDescent="0.25">
      <c r="A148"/>
      <c r="B148"/>
      <c r="C148"/>
    </row>
    <row r="149" spans="1:3" x14ac:dyDescent="0.25">
      <c r="A149"/>
      <c r="B149"/>
      <c r="C149"/>
    </row>
    <row r="150" spans="1:3" x14ac:dyDescent="0.25">
      <c r="A150"/>
      <c r="B150"/>
      <c r="C150"/>
    </row>
    <row r="151" spans="1:3" x14ac:dyDescent="0.25">
      <c r="A151"/>
      <c r="B151"/>
      <c r="C151"/>
    </row>
    <row r="152" spans="1:3" x14ac:dyDescent="0.25">
      <c r="A152"/>
      <c r="B152"/>
      <c r="C152"/>
    </row>
    <row r="153" spans="1:3" x14ac:dyDescent="0.25">
      <c r="A153"/>
      <c r="B153"/>
      <c r="C153"/>
    </row>
    <row r="154" spans="1:3" x14ac:dyDescent="0.25">
      <c r="A154"/>
      <c r="B154"/>
      <c r="C154"/>
    </row>
    <row r="155" spans="1:3" x14ac:dyDescent="0.25">
      <c r="A155"/>
      <c r="B155"/>
      <c r="C155"/>
    </row>
    <row r="156" spans="1:3" x14ac:dyDescent="0.25">
      <c r="A156"/>
      <c r="B156"/>
      <c r="C156"/>
    </row>
    <row r="157" spans="1:3" x14ac:dyDescent="0.25">
      <c r="A157"/>
      <c r="B157"/>
      <c r="C157"/>
    </row>
    <row r="158" spans="1:3" x14ac:dyDescent="0.25">
      <c r="A158"/>
      <c r="B158"/>
      <c r="C158"/>
    </row>
    <row r="159" spans="1:3" x14ac:dyDescent="0.25">
      <c r="A159"/>
      <c r="B159"/>
      <c r="C159"/>
    </row>
    <row r="160" spans="1:3" x14ac:dyDescent="0.25">
      <c r="A160"/>
      <c r="B160"/>
      <c r="C160"/>
    </row>
    <row r="161" spans="1:3" x14ac:dyDescent="0.25">
      <c r="A161"/>
      <c r="B161"/>
      <c r="C161"/>
    </row>
    <row r="162" spans="1:3" x14ac:dyDescent="0.25">
      <c r="A162"/>
      <c r="B162"/>
      <c r="C162"/>
    </row>
    <row r="163" spans="1:3" x14ac:dyDescent="0.25">
      <c r="A163"/>
      <c r="B163"/>
      <c r="C163"/>
    </row>
    <row r="164" spans="1:3" x14ac:dyDescent="0.25">
      <c r="A164"/>
      <c r="B164"/>
      <c r="C164"/>
    </row>
    <row r="165" spans="1:3" x14ac:dyDescent="0.25">
      <c r="A165"/>
      <c r="B165"/>
      <c r="C165"/>
    </row>
    <row r="166" spans="1:3" x14ac:dyDescent="0.25">
      <c r="A166"/>
      <c r="B166"/>
      <c r="C166"/>
    </row>
    <row r="167" spans="1:3" x14ac:dyDescent="0.25">
      <c r="A167"/>
      <c r="B167"/>
      <c r="C167"/>
    </row>
    <row r="168" spans="1:3" x14ac:dyDescent="0.25">
      <c r="A168"/>
      <c r="B168"/>
      <c r="C168"/>
    </row>
    <row r="169" spans="1:3" x14ac:dyDescent="0.25">
      <c r="A169"/>
      <c r="B169"/>
      <c r="C169"/>
    </row>
    <row r="170" spans="1:3" x14ac:dyDescent="0.25">
      <c r="A170"/>
      <c r="B170"/>
      <c r="C170"/>
    </row>
    <row r="171" spans="1:3" x14ac:dyDescent="0.25">
      <c r="A171"/>
      <c r="B171"/>
      <c r="C171"/>
    </row>
    <row r="172" spans="1:3" x14ac:dyDescent="0.25">
      <c r="A172"/>
      <c r="B172"/>
      <c r="C172"/>
    </row>
    <row r="173" spans="1:3" x14ac:dyDescent="0.25">
      <c r="A173"/>
      <c r="B173"/>
      <c r="C173"/>
    </row>
    <row r="174" spans="1:3" x14ac:dyDescent="0.25">
      <c r="A174"/>
      <c r="B174"/>
      <c r="C174"/>
    </row>
    <row r="175" spans="1:3" x14ac:dyDescent="0.25">
      <c r="A175"/>
      <c r="B175"/>
      <c r="C175"/>
    </row>
    <row r="176" spans="1:3" x14ac:dyDescent="0.25">
      <c r="A176"/>
      <c r="B176"/>
      <c r="C176"/>
    </row>
    <row r="177" spans="1:3" x14ac:dyDescent="0.25">
      <c r="A177"/>
      <c r="B177"/>
      <c r="C177"/>
    </row>
    <row r="178" spans="1:3" x14ac:dyDescent="0.25">
      <c r="A178"/>
      <c r="B178"/>
      <c r="C178"/>
    </row>
    <row r="179" spans="1:3" x14ac:dyDescent="0.25">
      <c r="A179"/>
      <c r="B179"/>
      <c r="C179"/>
    </row>
    <row r="180" spans="1:3" x14ac:dyDescent="0.25">
      <c r="A180"/>
      <c r="B180"/>
      <c r="C180"/>
    </row>
    <row r="181" spans="1:3" x14ac:dyDescent="0.25">
      <c r="A181"/>
      <c r="B181"/>
      <c r="C181"/>
    </row>
    <row r="182" spans="1:3" x14ac:dyDescent="0.25">
      <c r="A182"/>
      <c r="B182"/>
      <c r="C182"/>
    </row>
    <row r="183" spans="1:3" x14ac:dyDescent="0.25">
      <c r="A183"/>
      <c r="B183"/>
      <c r="C183"/>
    </row>
    <row r="184" spans="1:3" x14ac:dyDescent="0.25">
      <c r="A184"/>
      <c r="B184"/>
      <c r="C184"/>
    </row>
    <row r="185" spans="1:3" x14ac:dyDescent="0.25">
      <c r="A185"/>
      <c r="B185"/>
      <c r="C185"/>
    </row>
    <row r="186" spans="1:3" x14ac:dyDescent="0.25">
      <c r="A186"/>
      <c r="B186"/>
      <c r="C186"/>
    </row>
    <row r="187" spans="1:3" x14ac:dyDescent="0.25">
      <c r="A187"/>
      <c r="B187"/>
      <c r="C187"/>
    </row>
    <row r="188" spans="1:3" x14ac:dyDescent="0.25">
      <c r="A188"/>
      <c r="B188"/>
      <c r="C188"/>
    </row>
    <row r="189" spans="1:3" x14ac:dyDescent="0.25">
      <c r="A189"/>
      <c r="B189"/>
      <c r="C189"/>
    </row>
    <row r="190" spans="1:3" x14ac:dyDescent="0.25">
      <c r="A190"/>
      <c r="B190"/>
      <c r="C190"/>
    </row>
    <row r="191" spans="1:3" x14ac:dyDescent="0.25">
      <c r="A191"/>
      <c r="B191"/>
      <c r="C191"/>
    </row>
    <row r="192" spans="1:3" x14ac:dyDescent="0.25">
      <c r="A192"/>
      <c r="B192"/>
      <c r="C192"/>
    </row>
    <row r="193" spans="1:3" x14ac:dyDescent="0.25">
      <c r="A193"/>
      <c r="B193"/>
      <c r="C193"/>
    </row>
    <row r="194" spans="1:3" x14ac:dyDescent="0.25">
      <c r="A194"/>
      <c r="B194"/>
      <c r="C194"/>
    </row>
    <row r="195" spans="1:3" x14ac:dyDescent="0.25">
      <c r="A195"/>
      <c r="B195"/>
      <c r="C195"/>
    </row>
    <row r="196" spans="1:3" x14ac:dyDescent="0.25">
      <c r="A196"/>
      <c r="B196"/>
      <c r="C196"/>
    </row>
    <row r="197" spans="1:3" x14ac:dyDescent="0.25">
      <c r="A197"/>
      <c r="B197"/>
      <c r="C197"/>
    </row>
    <row r="198" spans="1:3" x14ac:dyDescent="0.25">
      <c r="A198"/>
      <c r="B198"/>
      <c r="C198"/>
    </row>
    <row r="199" spans="1:3" x14ac:dyDescent="0.25">
      <c r="A199"/>
      <c r="B199"/>
      <c r="C199"/>
    </row>
    <row r="200" spans="1:3" x14ac:dyDescent="0.25">
      <c r="A200"/>
      <c r="B200"/>
      <c r="C200"/>
    </row>
    <row r="201" spans="1:3" x14ac:dyDescent="0.25">
      <c r="A201"/>
      <c r="B201"/>
      <c r="C201"/>
    </row>
    <row r="202" spans="1:3" x14ac:dyDescent="0.25">
      <c r="A202"/>
      <c r="B202"/>
      <c r="C202"/>
    </row>
    <row r="203" spans="1:3" x14ac:dyDescent="0.25">
      <c r="A203"/>
      <c r="B203"/>
      <c r="C203"/>
    </row>
    <row r="204" spans="1:3" x14ac:dyDescent="0.25">
      <c r="A204"/>
      <c r="B204"/>
      <c r="C204"/>
    </row>
    <row r="205" spans="1:3" x14ac:dyDescent="0.25">
      <c r="A205"/>
      <c r="B205"/>
      <c r="C205"/>
    </row>
    <row r="206" spans="1:3" x14ac:dyDescent="0.25">
      <c r="A206"/>
      <c r="B206"/>
      <c r="C206"/>
    </row>
    <row r="207" spans="1:3" x14ac:dyDescent="0.25">
      <c r="A207"/>
      <c r="B207"/>
      <c r="C207"/>
    </row>
    <row r="208" spans="1:3" x14ac:dyDescent="0.25">
      <c r="A208"/>
      <c r="B208"/>
      <c r="C208"/>
    </row>
    <row r="209" spans="1:3" x14ac:dyDescent="0.25">
      <c r="A209"/>
      <c r="B209"/>
      <c r="C209"/>
    </row>
    <row r="210" spans="1:3" x14ac:dyDescent="0.25">
      <c r="A210"/>
      <c r="B210"/>
      <c r="C210"/>
    </row>
    <row r="211" spans="1:3" x14ac:dyDescent="0.25">
      <c r="A211"/>
      <c r="B211"/>
      <c r="C211"/>
    </row>
    <row r="212" spans="1:3" x14ac:dyDescent="0.25">
      <c r="A212"/>
      <c r="B212"/>
      <c r="C212"/>
    </row>
    <row r="213" spans="1:3" x14ac:dyDescent="0.25">
      <c r="A213"/>
      <c r="B213"/>
      <c r="C213"/>
    </row>
    <row r="214" spans="1:3" x14ac:dyDescent="0.25">
      <c r="A214"/>
      <c r="B214"/>
      <c r="C214"/>
    </row>
    <row r="215" spans="1:3" x14ac:dyDescent="0.25">
      <c r="A215"/>
      <c r="B215"/>
      <c r="C215"/>
    </row>
    <row r="216" spans="1:3" x14ac:dyDescent="0.25">
      <c r="A216"/>
      <c r="B216"/>
      <c r="C216"/>
    </row>
    <row r="217" spans="1:3" x14ac:dyDescent="0.25">
      <c r="A217"/>
      <c r="B217"/>
      <c r="C217"/>
    </row>
    <row r="218" spans="1:3" x14ac:dyDescent="0.25">
      <c r="A218"/>
      <c r="B218"/>
      <c r="C218"/>
    </row>
    <row r="219" spans="1:3" x14ac:dyDescent="0.25">
      <c r="A219"/>
      <c r="B219"/>
      <c r="C219"/>
    </row>
    <row r="220" spans="1:3" x14ac:dyDescent="0.25">
      <c r="A220"/>
      <c r="B220"/>
      <c r="C220"/>
    </row>
    <row r="221" spans="1:3" x14ac:dyDescent="0.25">
      <c r="A221"/>
      <c r="B221"/>
      <c r="C221"/>
    </row>
    <row r="222" spans="1:3" x14ac:dyDescent="0.25">
      <c r="A222"/>
      <c r="B222"/>
      <c r="C222"/>
    </row>
    <row r="223" spans="1:3" x14ac:dyDescent="0.25">
      <c r="A223"/>
      <c r="B223"/>
      <c r="C223"/>
    </row>
    <row r="224" spans="1:3" x14ac:dyDescent="0.25">
      <c r="A224"/>
      <c r="B224"/>
      <c r="C224"/>
    </row>
    <row r="225" spans="1:3" x14ac:dyDescent="0.25">
      <c r="A225"/>
      <c r="B225"/>
      <c r="C225"/>
    </row>
    <row r="226" spans="1:3" x14ac:dyDescent="0.25">
      <c r="A226"/>
      <c r="B226"/>
      <c r="C226"/>
    </row>
    <row r="227" spans="1:3" x14ac:dyDescent="0.25">
      <c r="A227"/>
      <c r="B227"/>
      <c r="C227"/>
    </row>
    <row r="228" spans="1:3" x14ac:dyDescent="0.25">
      <c r="A228"/>
      <c r="B228"/>
      <c r="C228"/>
    </row>
    <row r="229" spans="1:3" x14ac:dyDescent="0.25">
      <c r="A229"/>
      <c r="B229"/>
      <c r="C229"/>
    </row>
    <row r="230" spans="1:3" x14ac:dyDescent="0.25">
      <c r="A230"/>
      <c r="B230"/>
      <c r="C230"/>
    </row>
    <row r="231" spans="1:3" x14ac:dyDescent="0.25">
      <c r="A231"/>
      <c r="B231"/>
      <c r="C231"/>
    </row>
    <row r="232" spans="1:3" x14ac:dyDescent="0.25">
      <c r="A232"/>
      <c r="B232"/>
      <c r="C232"/>
    </row>
    <row r="233" spans="1:3" x14ac:dyDescent="0.25">
      <c r="A233"/>
      <c r="B233"/>
      <c r="C233"/>
    </row>
    <row r="234" spans="1:3" x14ac:dyDescent="0.25">
      <c r="A234"/>
      <c r="B234"/>
      <c r="C234"/>
    </row>
    <row r="235" spans="1:3" x14ac:dyDescent="0.25">
      <c r="A235"/>
      <c r="B235"/>
      <c r="C235"/>
    </row>
    <row r="236" spans="1:3" x14ac:dyDescent="0.25">
      <c r="A236"/>
      <c r="B236"/>
      <c r="C236"/>
    </row>
    <row r="237" spans="1:3" x14ac:dyDescent="0.25">
      <c r="A237"/>
      <c r="B237"/>
      <c r="C237"/>
    </row>
    <row r="238" spans="1:3" x14ac:dyDescent="0.25">
      <c r="A238"/>
      <c r="B238"/>
      <c r="C238"/>
    </row>
    <row r="239" spans="1:3" x14ac:dyDescent="0.25">
      <c r="A239"/>
      <c r="B239"/>
      <c r="C239"/>
    </row>
    <row r="240" spans="1:3" x14ac:dyDescent="0.25">
      <c r="A240"/>
      <c r="B240"/>
      <c r="C240"/>
    </row>
    <row r="241" spans="1:3" x14ac:dyDescent="0.25">
      <c r="A241"/>
      <c r="B241"/>
      <c r="C241"/>
    </row>
    <row r="242" spans="1:3" x14ac:dyDescent="0.25">
      <c r="A242"/>
      <c r="B242"/>
      <c r="C242"/>
    </row>
    <row r="243" spans="1:3" x14ac:dyDescent="0.25">
      <c r="A243"/>
      <c r="B243"/>
      <c r="C243"/>
    </row>
    <row r="244" spans="1:3" x14ac:dyDescent="0.25">
      <c r="A244"/>
      <c r="B244"/>
      <c r="C244"/>
    </row>
    <row r="245" spans="1:3" x14ac:dyDescent="0.25">
      <c r="A245"/>
      <c r="B245"/>
      <c r="C245"/>
    </row>
    <row r="246" spans="1:3" x14ac:dyDescent="0.25">
      <c r="A246"/>
      <c r="B246"/>
      <c r="C246"/>
    </row>
    <row r="247" spans="1:3" x14ac:dyDescent="0.25">
      <c r="A247"/>
      <c r="B247"/>
      <c r="C247"/>
    </row>
    <row r="248" spans="1:3" x14ac:dyDescent="0.25">
      <c r="A248"/>
      <c r="B248"/>
      <c r="C248"/>
    </row>
    <row r="249" spans="1:3" x14ac:dyDescent="0.25">
      <c r="A249"/>
      <c r="B249"/>
      <c r="C249"/>
    </row>
    <row r="250" spans="1:3" x14ac:dyDescent="0.25">
      <c r="A250"/>
      <c r="B250"/>
      <c r="C250"/>
    </row>
    <row r="251" spans="1:3" x14ac:dyDescent="0.25">
      <c r="A251"/>
      <c r="B251"/>
      <c r="C251"/>
    </row>
    <row r="252" spans="1:3" x14ac:dyDescent="0.25">
      <c r="A252"/>
      <c r="B252"/>
      <c r="C252"/>
    </row>
    <row r="253" spans="1:3" x14ac:dyDescent="0.25">
      <c r="A253"/>
      <c r="B253"/>
      <c r="C253"/>
    </row>
    <row r="254" spans="1:3" x14ac:dyDescent="0.25">
      <c r="A254"/>
      <c r="B254"/>
      <c r="C254"/>
    </row>
    <row r="255" spans="1:3" x14ac:dyDescent="0.25">
      <c r="A255"/>
      <c r="B255"/>
      <c r="C255"/>
    </row>
    <row r="256" spans="1:3" x14ac:dyDescent="0.25">
      <c r="A256"/>
      <c r="B256"/>
      <c r="C256"/>
    </row>
    <row r="257" spans="1:3" x14ac:dyDescent="0.25">
      <c r="A257"/>
      <c r="B257"/>
      <c r="C257"/>
    </row>
    <row r="258" spans="1:3" x14ac:dyDescent="0.25">
      <c r="A258"/>
      <c r="B258"/>
      <c r="C258"/>
    </row>
    <row r="259" spans="1:3" x14ac:dyDescent="0.25">
      <c r="A259"/>
      <c r="B259"/>
      <c r="C259"/>
    </row>
    <row r="260" spans="1:3" x14ac:dyDescent="0.25">
      <c r="A260"/>
      <c r="B260"/>
      <c r="C260"/>
    </row>
    <row r="261" spans="1:3" x14ac:dyDescent="0.25">
      <c r="A261"/>
      <c r="B261"/>
      <c r="C261"/>
    </row>
    <row r="262" spans="1:3" x14ac:dyDescent="0.25">
      <c r="A262"/>
      <c r="B262"/>
      <c r="C262"/>
    </row>
    <row r="263" spans="1:3" x14ac:dyDescent="0.25">
      <c r="A263"/>
      <c r="B263"/>
      <c r="C263"/>
    </row>
    <row r="264" spans="1:3" x14ac:dyDescent="0.25">
      <c r="A264"/>
      <c r="B264"/>
      <c r="C264"/>
    </row>
    <row r="265" spans="1:3" x14ac:dyDescent="0.25">
      <c r="A265"/>
      <c r="B265"/>
      <c r="C265"/>
    </row>
    <row r="266" spans="1:3" x14ac:dyDescent="0.25">
      <c r="A266"/>
      <c r="B266"/>
      <c r="C266"/>
    </row>
    <row r="267" spans="1:3" x14ac:dyDescent="0.25">
      <c r="A267"/>
      <c r="B267"/>
      <c r="C267"/>
    </row>
    <row r="268" spans="1:3" x14ac:dyDescent="0.25">
      <c r="A268"/>
      <c r="B268"/>
      <c r="C268"/>
    </row>
    <row r="269" spans="1:3" x14ac:dyDescent="0.25">
      <c r="A269"/>
      <c r="B269"/>
      <c r="C269"/>
    </row>
    <row r="270" spans="1:3" x14ac:dyDescent="0.25">
      <c r="A270"/>
      <c r="B270"/>
      <c r="C270"/>
    </row>
    <row r="271" spans="1:3" x14ac:dyDescent="0.25">
      <c r="A271"/>
      <c r="B271"/>
      <c r="C271"/>
    </row>
    <row r="272" spans="1:3" x14ac:dyDescent="0.25">
      <c r="A272"/>
      <c r="B272"/>
      <c r="C272"/>
    </row>
    <row r="273" spans="1:3" x14ac:dyDescent="0.25">
      <c r="A273"/>
      <c r="B273"/>
      <c r="C273"/>
    </row>
    <row r="274" spans="1:3" x14ac:dyDescent="0.25">
      <c r="A274"/>
      <c r="B274"/>
      <c r="C274"/>
    </row>
    <row r="275" spans="1:3" x14ac:dyDescent="0.25">
      <c r="A275"/>
      <c r="B275"/>
      <c r="C275"/>
    </row>
    <row r="276" spans="1:3" x14ac:dyDescent="0.25">
      <c r="A276"/>
      <c r="B276"/>
      <c r="C276"/>
    </row>
    <row r="277" spans="1:3" x14ac:dyDescent="0.25">
      <c r="A277"/>
      <c r="B277"/>
      <c r="C277"/>
    </row>
    <row r="278" spans="1:3" x14ac:dyDescent="0.25">
      <c r="A278"/>
      <c r="B278"/>
      <c r="C278"/>
    </row>
    <row r="279" spans="1:3" x14ac:dyDescent="0.25">
      <c r="A279"/>
      <c r="B279"/>
      <c r="C279"/>
    </row>
    <row r="280" spans="1:3" x14ac:dyDescent="0.25">
      <c r="A280"/>
      <c r="B280"/>
      <c r="C280"/>
    </row>
    <row r="281" spans="1:3" x14ac:dyDescent="0.25">
      <c r="A281"/>
      <c r="B281"/>
      <c r="C281"/>
    </row>
    <row r="282" spans="1:3" x14ac:dyDescent="0.25">
      <c r="A282"/>
      <c r="B282"/>
      <c r="C282"/>
    </row>
    <row r="283" spans="1:3" x14ac:dyDescent="0.25">
      <c r="A283"/>
      <c r="B283"/>
      <c r="C283"/>
    </row>
    <row r="284" spans="1:3" x14ac:dyDescent="0.25">
      <c r="A284"/>
      <c r="B284"/>
      <c r="C284"/>
    </row>
    <row r="285" spans="1:3" x14ac:dyDescent="0.25">
      <c r="A285"/>
      <c r="B285"/>
      <c r="C285"/>
    </row>
    <row r="286" spans="1:3" x14ac:dyDescent="0.25">
      <c r="A286"/>
      <c r="B286"/>
      <c r="C286"/>
    </row>
    <row r="287" spans="1:3" x14ac:dyDescent="0.25">
      <c r="A287"/>
      <c r="B287"/>
      <c r="C287"/>
    </row>
    <row r="288" spans="1:3" x14ac:dyDescent="0.25">
      <c r="A288"/>
      <c r="B288"/>
      <c r="C288"/>
    </row>
    <row r="289" spans="1:3" x14ac:dyDescent="0.25">
      <c r="A289"/>
      <c r="B289"/>
      <c r="C289"/>
    </row>
    <row r="290" spans="1:3" x14ac:dyDescent="0.25">
      <c r="A290"/>
      <c r="B290"/>
      <c r="C290"/>
    </row>
    <row r="291" spans="1:3" x14ac:dyDescent="0.25">
      <c r="A291"/>
      <c r="B291"/>
      <c r="C291"/>
    </row>
    <row r="292" spans="1:3" x14ac:dyDescent="0.25">
      <c r="A292"/>
      <c r="B292"/>
      <c r="C292"/>
    </row>
    <row r="293" spans="1:3" x14ac:dyDescent="0.25">
      <c r="A293"/>
      <c r="B293"/>
      <c r="C293"/>
    </row>
    <row r="294" spans="1:3" x14ac:dyDescent="0.25">
      <c r="A294"/>
      <c r="B294"/>
      <c r="C294"/>
    </row>
    <row r="295" spans="1:3" x14ac:dyDescent="0.25">
      <c r="A295"/>
      <c r="B295"/>
      <c r="C295"/>
    </row>
    <row r="296" spans="1:3" x14ac:dyDescent="0.25">
      <c r="A296"/>
      <c r="B296"/>
      <c r="C296"/>
    </row>
    <row r="297" spans="1:3" x14ac:dyDescent="0.25">
      <c r="A297"/>
      <c r="B297"/>
      <c r="C297"/>
    </row>
    <row r="298" spans="1:3" x14ac:dyDescent="0.25">
      <c r="A298"/>
      <c r="B298"/>
      <c r="C298"/>
    </row>
    <row r="299" spans="1:3" x14ac:dyDescent="0.25">
      <c r="A299"/>
      <c r="B299"/>
      <c r="C299"/>
    </row>
    <row r="300" spans="1:3" x14ac:dyDescent="0.25">
      <c r="A300"/>
      <c r="B300"/>
      <c r="C300"/>
    </row>
    <row r="301" spans="1:3" x14ac:dyDescent="0.25">
      <c r="A301"/>
      <c r="B301"/>
      <c r="C301"/>
    </row>
    <row r="302" spans="1:3" x14ac:dyDescent="0.25">
      <c r="A302"/>
      <c r="B302"/>
      <c r="C302"/>
    </row>
    <row r="303" spans="1:3" x14ac:dyDescent="0.25">
      <c r="A303"/>
      <c r="B303"/>
      <c r="C303"/>
    </row>
    <row r="304" spans="1:3" x14ac:dyDescent="0.25">
      <c r="A304"/>
      <c r="B304"/>
      <c r="C304"/>
    </row>
    <row r="305" spans="1:3" x14ac:dyDescent="0.25">
      <c r="A305"/>
      <c r="B305"/>
      <c r="C305"/>
    </row>
    <row r="306" spans="1:3" x14ac:dyDescent="0.25">
      <c r="A306"/>
      <c r="B306"/>
      <c r="C306"/>
    </row>
    <row r="307" spans="1:3" x14ac:dyDescent="0.25">
      <c r="A307"/>
      <c r="B307"/>
      <c r="C307"/>
    </row>
    <row r="308" spans="1:3" x14ac:dyDescent="0.25">
      <c r="A308"/>
      <c r="B308"/>
      <c r="C308"/>
    </row>
    <row r="309" spans="1:3" x14ac:dyDescent="0.25">
      <c r="A309"/>
      <c r="B309"/>
      <c r="C309"/>
    </row>
    <row r="310" spans="1:3" x14ac:dyDescent="0.25">
      <c r="A310"/>
      <c r="B310"/>
      <c r="C310"/>
    </row>
    <row r="311" spans="1:3" x14ac:dyDescent="0.25">
      <c r="A311"/>
      <c r="B311"/>
      <c r="C311"/>
    </row>
    <row r="312" spans="1:3" x14ac:dyDescent="0.25">
      <c r="A312"/>
      <c r="B312"/>
      <c r="C312"/>
    </row>
    <row r="313" spans="1:3" x14ac:dyDescent="0.25">
      <c r="A313"/>
      <c r="B313"/>
      <c r="C313"/>
    </row>
    <row r="314" spans="1:3" x14ac:dyDescent="0.25">
      <c r="A314"/>
      <c r="B314"/>
      <c r="C314"/>
    </row>
    <row r="315" spans="1:3" x14ac:dyDescent="0.25">
      <c r="A315"/>
      <c r="B315"/>
      <c r="C315"/>
    </row>
    <row r="316" spans="1:3" x14ac:dyDescent="0.25">
      <c r="A316"/>
      <c r="B316"/>
      <c r="C316"/>
    </row>
    <row r="317" spans="1:3" x14ac:dyDescent="0.25">
      <c r="A317"/>
      <c r="B317"/>
      <c r="C317"/>
    </row>
    <row r="318" spans="1:3" x14ac:dyDescent="0.25">
      <c r="A318"/>
      <c r="B318"/>
      <c r="C318"/>
    </row>
    <row r="319" spans="1:3" x14ac:dyDescent="0.25">
      <c r="A319"/>
      <c r="B319"/>
      <c r="C319"/>
    </row>
    <row r="320" spans="1:3" x14ac:dyDescent="0.25">
      <c r="A320"/>
      <c r="B320"/>
      <c r="C320"/>
    </row>
    <row r="321" spans="1:3" x14ac:dyDescent="0.25">
      <c r="A321"/>
      <c r="B321"/>
      <c r="C321"/>
    </row>
    <row r="322" spans="1:3" x14ac:dyDescent="0.25">
      <c r="A322"/>
      <c r="B322"/>
      <c r="C322"/>
    </row>
    <row r="323" spans="1:3" x14ac:dyDescent="0.25">
      <c r="A323"/>
      <c r="B323"/>
      <c r="C323"/>
    </row>
    <row r="324" spans="1:3" x14ac:dyDescent="0.25">
      <c r="A324"/>
      <c r="B324"/>
      <c r="C324"/>
    </row>
    <row r="325" spans="1:3" x14ac:dyDescent="0.25">
      <c r="A325"/>
      <c r="B325"/>
      <c r="C325"/>
    </row>
    <row r="326" spans="1:3" x14ac:dyDescent="0.25">
      <c r="A326"/>
      <c r="B326"/>
      <c r="C326"/>
    </row>
    <row r="327" spans="1:3" x14ac:dyDescent="0.25">
      <c r="A327"/>
      <c r="B327"/>
      <c r="C327"/>
    </row>
    <row r="328" spans="1:3" x14ac:dyDescent="0.25">
      <c r="A328"/>
      <c r="B328"/>
      <c r="C328"/>
    </row>
    <row r="329" spans="1:3" x14ac:dyDescent="0.25">
      <c r="A329"/>
      <c r="B329"/>
      <c r="C329"/>
    </row>
    <row r="330" spans="1:3" x14ac:dyDescent="0.25">
      <c r="A330"/>
      <c r="B330"/>
      <c r="C330"/>
    </row>
    <row r="331" spans="1:3" x14ac:dyDescent="0.25">
      <c r="A331"/>
      <c r="B331"/>
      <c r="C331"/>
    </row>
    <row r="332" spans="1:3" x14ac:dyDescent="0.25">
      <c r="A332"/>
      <c r="B332"/>
      <c r="C332"/>
    </row>
    <row r="333" spans="1:3" x14ac:dyDescent="0.25">
      <c r="A333"/>
      <c r="B333"/>
      <c r="C333"/>
    </row>
    <row r="334" spans="1:3" x14ac:dyDescent="0.25">
      <c r="A334"/>
      <c r="B334"/>
      <c r="C334"/>
    </row>
    <row r="335" spans="1:3" x14ac:dyDescent="0.25">
      <c r="A335"/>
      <c r="B335"/>
      <c r="C335"/>
    </row>
    <row r="336" spans="1:3" x14ac:dyDescent="0.25">
      <c r="A336"/>
      <c r="B336"/>
      <c r="C336"/>
    </row>
    <row r="337" spans="1:3" x14ac:dyDescent="0.25">
      <c r="A337"/>
      <c r="B337"/>
      <c r="C337"/>
    </row>
    <row r="338" spans="1:3" x14ac:dyDescent="0.25">
      <c r="A338"/>
      <c r="B338"/>
      <c r="C338"/>
    </row>
    <row r="339" spans="1:3" x14ac:dyDescent="0.25">
      <c r="A339"/>
      <c r="B339"/>
      <c r="C339"/>
    </row>
    <row r="340" spans="1:3" x14ac:dyDescent="0.25">
      <c r="A340"/>
      <c r="B340"/>
      <c r="C340"/>
    </row>
    <row r="341" spans="1:3" x14ac:dyDescent="0.25">
      <c r="A341"/>
      <c r="B341"/>
      <c r="C341"/>
    </row>
    <row r="342" spans="1:3" x14ac:dyDescent="0.25">
      <c r="A342"/>
      <c r="B342"/>
      <c r="C342"/>
    </row>
    <row r="343" spans="1:3" x14ac:dyDescent="0.25">
      <c r="A343"/>
      <c r="B343"/>
      <c r="C343"/>
    </row>
    <row r="344" spans="1:3" x14ac:dyDescent="0.25">
      <c r="A344"/>
      <c r="B344"/>
      <c r="C344"/>
    </row>
    <row r="345" spans="1:3" x14ac:dyDescent="0.25">
      <c r="A345"/>
      <c r="B345"/>
      <c r="C345"/>
    </row>
    <row r="346" spans="1:3" x14ac:dyDescent="0.25">
      <c r="A346"/>
      <c r="B346"/>
      <c r="C346"/>
    </row>
    <row r="347" spans="1:3" x14ac:dyDescent="0.25">
      <c r="A347"/>
      <c r="B347"/>
      <c r="C347"/>
    </row>
    <row r="348" spans="1:3" x14ac:dyDescent="0.25">
      <c r="A348"/>
      <c r="B348"/>
      <c r="C348"/>
    </row>
    <row r="349" spans="1:3" x14ac:dyDescent="0.25">
      <c r="A349"/>
      <c r="B349"/>
      <c r="C349"/>
    </row>
    <row r="350" spans="1:3" x14ac:dyDescent="0.25">
      <c r="A350"/>
      <c r="B350"/>
      <c r="C350"/>
    </row>
    <row r="351" spans="1:3" x14ac:dyDescent="0.25">
      <c r="A351"/>
      <c r="B351"/>
      <c r="C351"/>
    </row>
    <row r="352" spans="1:3" x14ac:dyDescent="0.25">
      <c r="A352"/>
      <c r="B352"/>
      <c r="C352"/>
    </row>
    <row r="353" spans="1:3" x14ac:dyDescent="0.25">
      <c r="A353"/>
      <c r="B353"/>
      <c r="C353"/>
    </row>
    <row r="354" spans="1:3" x14ac:dyDescent="0.25">
      <c r="A354"/>
      <c r="B354"/>
      <c r="C354"/>
    </row>
    <row r="355" spans="1:3" x14ac:dyDescent="0.25">
      <c r="A355"/>
      <c r="B355"/>
      <c r="C355"/>
    </row>
    <row r="356" spans="1:3" x14ac:dyDescent="0.25">
      <c r="A356"/>
      <c r="B356"/>
      <c r="C356"/>
    </row>
    <row r="357" spans="1:3" x14ac:dyDescent="0.25">
      <c r="A357"/>
      <c r="B357"/>
      <c r="C357"/>
    </row>
    <row r="358" spans="1:3" x14ac:dyDescent="0.25">
      <c r="A358"/>
      <c r="B358"/>
      <c r="C358"/>
    </row>
    <row r="359" spans="1:3" x14ac:dyDescent="0.25">
      <c r="A359"/>
      <c r="B359"/>
      <c r="C359"/>
    </row>
    <row r="360" spans="1:3" x14ac:dyDescent="0.25">
      <c r="A360"/>
      <c r="B360"/>
      <c r="C360"/>
    </row>
    <row r="361" spans="1:3" x14ac:dyDescent="0.25">
      <c r="A361"/>
      <c r="B361"/>
      <c r="C361"/>
    </row>
    <row r="362" spans="1:3" x14ac:dyDescent="0.25">
      <c r="A362"/>
      <c r="B362"/>
      <c r="C362"/>
    </row>
    <row r="363" spans="1:3" x14ac:dyDescent="0.25">
      <c r="A363"/>
      <c r="B363"/>
      <c r="C363"/>
    </row>
    <row r="364" spans="1:3" x14ac:dyDescent="0.25">
      <c r="A364"/>
      <c r="B364"/>
      <c r="C364"/>
    </row>
    <row r="365" spans="1:3" x14ac:dyDescent="0.25">
      <c r="A365"/>
      <c r="B365"/>
      <c r="C365"/>
    </row>
    <row r="366" spans="1:3" x14ac:dyDescent="0.25">
      <c r="A366"/>
      <c r="B366"/>
      <c r="C366"/>
    </row>
    <row r="367" spans="1:3" x14ac:dyDescent="0.25">
      <c r="A367"/>
      <c r="B367"/>
      <c r="C367"/>
    </row>
    <row r="368" spans="1:3" x14ac:dyDescent="0.25">
      <c r="A368"/>
      <c r="B368"/>
      <c r="C368"/>
    </row>
    <row r="369" spans="1:3" x14ac:dyDescent="0.25">
      <c r="A369"/>
      <c r="B369"/>
      <c r="C369"/>
    </row>
    <row r="370" spans="1:3" x14ac:dyDescent="0.25">
      <c r="A370"/>
      <c r="B370"/>
      <c r="C370"/>
    </row>
    <row r="371" spans="1:3" x14ac:dyDescent="0.25">
      <c r="A371"/>
      <c r="B371"/>
      <c r="C371"/>
    </row>
    <row r="372" spans="1:3" x14ac:dyDescent="0.25">
      <c r="A372"/>
      <c r="B372"/>
      <c r="C372"/>
    </row>
    <row r="373" spans="1:3" x14ac:dyDescent="0.25">
      <c r="A373"/>
      <c r="B373"/>
      <c r="C373"/>
    </row>
    <row r="374" spans="1:3" x14ac:dyDescent="0.25">
      <c r="A374"/>
      <c r="B374"/>
      <c r="C374"/>
    </row>
    <row r="375" spans="1:3" x14ac:dyDescent="0.25">
      <c r="A375"/>
      <c r="B375"/>
      <c r="C375"/>
    </row>
    <row r="376" spans="1:3" x14ac:dyDescent="0.25">
      <c r="A376"/>
      <c r="B376"/>
      <c r="C376"/>
    </row>
    <row r="377" spans="1:3" x14ac:dyDescent="0.25">
      <c r="A377"/>
      <c r="B377"/>
      <c r="C377"/>
    </row>
    <row r="378" spans="1:3" x14ac:dyDescent="0.25">
      <c r="A378"/>
      <c r="B378"/>
      <c r="C378"/>
    </row>
    <row r="379" spans="1:3" x14ac:dyDescent="0.25">
      <c r="A379"/>
      <c r="B379"/>
      <c r="C379"/>
    </row>
    <row r="380" spans="1:3" x14ac:dyDescent="0.25">
      <c r="A380"/>
      <c r="B380"/>
      <c r="C380"/>
    </row>
    <row r="381" spans="1:3" x14ac:dyDescent="0.25">
      <c r="A381"/>
      <c r="B381"/>
      <c r="C381"/>
    </row>
    <row r="382" spans="1:3" x14ac:dyDescent="0.25">
      <c r="A382"/>
      <c r="B382"/>
      <c r="C382"/>
    </row>
    <row r="383" spans="1:3" x14ac:dyDescent="0.25">
      <c r="A383"/>
      <c r="B383"/>
      <c r="C383"/>
    </row>
    <row r="384" spans="1:3" x14ac:dyDescent="0.25">
      <c r="A384"/>
      <c r="B384"/>
      <c r="C384"/>
    </row>
    <row r="385" spans="1:3" x14ac:dyDescent="0.25">
      <c r="A385"/>
      <c r="B385"/>
      <c r="C385"/>
    </row>
    <row r="386" spans="1:3" x14ac:dyDescent="0.25">
      <c r="A386"/>
      <c r="B386"/>
      <c r="C386"/>
    </row>
    <row r="387" spans="1:3" x14ac:dyDescent="0.25">
      <c r="A387"/>
      <c r="B387"/>
      <c r="C387"/>
    </row>
    <row r="388" spans="1:3" x14ac:dyDescent="0.25">
      <c r="A388"/>
      <c r="B388"/>
      <c r="C388"/>
    </row>
    <row r="389" spans="1:3" x14ac:dyDescent="0.25">
      <c r="A389"/>
      <c r="B389"/>
      <c r="C389"/>
    </row>
    <row r="390" spans="1:3" x14ac:dyDescent="0.25">
      <c r="A390"/>
      <c r="B390"/>
      <c r="C390"/>
    </row>
    <row r="391" spans="1:3" x14ac:dyDescent="0.25">
      <c r="A391"/>
      <c r="B391"/>
      <c r="C391"/>
    </row>
    <row r="392" spans="1:3" x14ac:dyDescent="0.25">
      <c r="A392"/>
      <c r="B392"/>
      <c r="C392"/>
    </row>
    <row r="393" spans="1:3" x14ac:dyDescent="0.25">
      <c r="A393"/>
      <c r="B393"/>
      <c r="C393"/>
    </row>
    <row r="394" spans="1:3" x14ac:dyDescent="0.25">
      <c r="A394"/>
      <c r="B394"/>
      <c r="C394"/>
    </row>
    <row r="395" spans="1:3" x14ac:dyDescent="0.25">
      <c r="A395"/>
      <c r="B395"/>
      <c r="C395"/>
    </row>
    <row r="396" spans="1:3" x14ac:dyDescent="0.25">
      <c r="A396"/>
      <c r="B396"/>
      <c r="C396"/>
    </row>
    <row r="397" spans="1:3" x14ac:dyDescent="0.25">
      <c r="A397"/>
      <c r="B397"/>
      <c r="C397"/>
    </row>
    <row r="398" spans="1:3" x14ac:dyDescent="0.25">
      <c r="A398"/>
      <c r="B398"/>
      <c r="C398"/>
    </row>
    <row r="399" spans="1:3" x14ac:dyDescent="0.25">
      <c r="A399"/>
      <c r="B399"/>
      <c r="C399"/>
    </row>
    <row r="400" spans="1:3" x14ac:dyDescent="0.25">
      <c r="A400"/>
      <c r="B400"/>
      <c r="C400"/>
    </row>
    <row r="401" spans="1:3" x14ac:dyDescent="0.25">
      <c r="A401"/>
      <c r="B401"/>
      <c r="C401"/>
    </row>
    <row r="402" spans="1:3" x14ac:dyDescent="0.25">
      <c r="A402"/>
      <c r="B402"/>
      <c r="C402"/>
    </row>
    <row r="403" spans="1:3" x14ac:dyDescent="0.25">
      <c r="A403"/>
      <c r="B403"/>
      <c r="C403"/>
    </row>
    <row r="404" spans="1:3" x14ac:dyDescent="0.25">
      <c r="A404"/>
      <c r="B404"/>
      <c r="C404"/>
    </row>
    <row r="405" spans="1:3" x14ac:dyDescent="0.25">
      <c r="A405"/>
      <c r="B405"/>
      <c r="C405"/>
    </row>
    <row r="406" spans="1:3" x14ac:dyDescent="0.25">
      <c r="A406"/>
      <c r="B406"/>
      <c r="C406"/>
    </row>
    <row r="407" spans="1:3" x14ac:dyDescent="0.25">
      <c r="A407"/>
      <c r="B407"/>
      <c r="C407"/>
    </row>
    <row r="408" spans="1:3" x14ac:dyDescent="0.25">
      <c r="A408"/>
      <c r="B408"/>
      <c r="C408"/>
    </row>
    <row r="409" spans="1:3" x14ac:dyDescent="0.25">
      <c r="A409"/>
      <c r="B409"/>
      <c r="C409"/>
    </row>
    <row r="410" spans="1:3" x14ac:dyDescent="0.25">
      <c r="A410"/>
      <c r="B410"/>
      <c r="C410"/>
    </row>
    <row r="411" spans="1:3" x14ac:dyDescent="0.25">
      <c r="A411"/>
      <c r="B411"/>
      <c r="C411"/>
    </row>
    <row r="412" spans="1:3" x14ac:dyDescent="0.25">
      <c r="A412"/>
      <c r="B412"/>
      <c r="C412"/>
    </row>
    <row r="413" spans="1:3" x14ac:dyDescent="0.25">
      <c r="A413"/>
      <c r="B413"/>
      <c r="C413"/>
    </row>
    <row r="414" spans="1:3" x14ac:dyDescent="0.25">
      <c r="A414"/>
      <c r="B414"/>
      <c r="C414"/>
    </row>
    <row r="415" spans="1:3" x14ac:dyDescent="0.25">
      <c r="A415"/>
      <c r="B415"/>
      <c r="C415"/>
    </row>
    <row r="416" spans="1:3" x14ac:dyDescent="0.25">
      <c r="A416"/>
      <c r="B416"/>
      <c r="C416"/>
    </row>
    <row r="417" spans="1:3" x14ac:dyDescent="0.25">
      <c r="A417"/>
      <c r="B417"/>
      <c r="C417"/>
    </row>
    <row r="418" spans="1:3" x14ac:dyDescent="0.25">
      <c r="A418"/>
      <c r="B418"/>
      <c r="C418"/>
    </row>
    <row r="419" spans="1:3" x14ac:dyDescent="0.25">
      <c r="A419"/>
      <c r="B419"/>
      <c r="C419"/>
    </row>
    <row r="420" spans="1:3" x14ac:dyDescent="0.25">
      <c r="A420"/>
      <c r="B420"/>
      <c r="C420"/>
    </row>
    <row r="421" spans="1:3" x14ac:dyDescent="0.25">
      <c r="A421"/>
      <c r="B421"/>
      <c r="C421"/>
    </row>
    <row r="422" spans="1:3" x14ac:dyDescent="0.25">
      <c r="A422"/>
      <c r="B422"/>
      <c r="C422"/>
    </row>
    <row r="423" spans="1:3" x14ac:dyDescent="0.25">
      <c r="A423"/>
      <c r="B423"/>
      <c r="C423"/>
    </row>
    <row r="424" spans="1:3" x14ac:dyDescent="0.25">
      <c r="A424"/>
      <c r="B424"/>
      <c r="C424"/>
    </row>
    <row r="425" spans="1:3" x14ac:dyDescent="0.25">
      <c r="A425"/>
      <c r="B425"/>
      <c r="C425"/>
    </row>
    <row r="426" spans="1:3" x14ac:dyDescent="0.25">
      <c r="A426"/>
      <c r="B426"/>
      <c r="C426"/>
    </row>
    <row r="427" spans="1:3" x14ac:dyDescent="0.25">
      <c r="A427"/>
      <c r="B427"/>
      <c r="C427"/>
    </row>
    <row r="428" spans="1:3" x14ac:dyDescent="0.25">
      <c r="A428"/>
      <c r="B428"/>
      <c r="C428"/>
    </row>
    <row r="429" spans="1:3" x14ac:dyDescent="0.25">
      <c r="A429"/>
      <c r="B429"/>
      <c r="C429"/>
    </row>
    <row r="430" spans="1:3" x14ac:dyDescent="0.25">
      <c r="A430"/>
      <c r="B430"/>
      <c r="C430"/>
    </row>
    <row r="431" spans="1:3" x14ac:dyDescent="0.25">
      <c r="A431"/>
      <c r="B431"/>
      <c r="C431"/>
    </row>
    <row r="432" spans="1:3" x14ac:dyDescent="0.25">
      <c r="A432"/>
      <c r="B432"/>
      <c r="C432"/>
    </row>
    <row r="433" spans="1:3" x14ac:dyDescent="0.25">
      <c r="A433"/>
      <c r="B433"/>
      <c r="C433"/>
    </row>
    <row r="434" spans="1:3" x14ac:dyDescent="0.25">
      <c r="A434"/>
      <c r="B434"/>
      <c r="C434"/>
    </row>
    <row r="435" spans="1:3" x14ac:dyDescent="0.25">
      <c r="A435"/>
      <c r="B435"/>
      <c r="C435"/>
    </row>
    <row r="436" spans="1:3" x14ac:dyDescent="0.25">
      <c r="A436"/>
      <c r="B436"/>
      <c r="C436"/>
    </row>
    <row r="437" spans="1:3" x14ac:dyDescent="0.25">
      <c r="A437"/>
      <c r="B437"/>
      <c r="C437"/>
    </row>
    <row r="438" spans="1:3" x14ac:dyDescent="0.25">
      <c r="A438"/>
      <c r="B438"/>
      <c r="C438"/>
    </row>
    <row r="439" spans="1:3" x14ac:dyDescent="0.25">
      <c r="A439"/>
      <c r="B439"/>
      <c r="C439"/>
    </row>
    <row r="440" spans="1:3" x14ac:dyDescent="0.25">
      <c r="A440"/>
      <c r="B440"/>
      <c r="C440"/>
    </row>
    <row r="441" spans="1:3" x14ac:dyDescent="0.25">
      <c r="A441"/>
      <c r="B441"/>
      <c r="C441"/>
    </row>
    <row r="442" spans="1:3" x14ac:dyDescent="0.25">
      <c r="A442"/>
      <c r="B442"/>
      <c r="C442"/>
    </row>
    <row r="443" spans="1:3" x14ac:dyDescent="0.25">
      <c r="A443"/>
      <c r="B443"/>
      <c r="C443"/>
    </row>
    <row r="444" spans="1:3" x14ac:dyDescent="0.25">
      <c r="A444"/>
      <c r="B444"/>
      <c r="C444"/>
    </row>
    <row r="445" spans="1:3" x14ac:dyDescent="0.25">
      <c r="A445"/>
      <c r="B445"/>
      <c r="C445"/>
    </row>
    <row r="446" spans="1:3" x14ac:dyDescent="0.25">
      <c r="A446"/>
      <c r="B446"/>
      <c r="C446"/>
    </row>
    <row r="447" spans="1:3" x14ac:dyDescent="0.25">
      <c r="A447"/>
      <c r="B447"/>
      <c r="C447"/>
    </row>
    <row r="448" spans="1:3" x14ac:dyDescent="0.25">
      <c r="A448"/>
      <c r="B448"/>
      <c r="C448"/>
    </row>
    <row r="449" spans="1:3" x14ac:dyDescent="0.25">
      <c r="A449"/>
      <c r="B449"/>
      <c r="C449"/>
    </row>
    <row r="450" spans="1:3" x14ac:dyDescent="0.25">
      <c r="A450"/>
      <c r="B450"/>
      <c r="C450"/>
    </row>
    <row r="451" spans="1:3" x14ac:dyDescent="0.25">
      <c r="A451"/>
      <c r="B451"/>
      <c r="C451"/>
    </row>
    <row r="452" spans="1:3" x14ac:dyDescent="0.25">
      <c r="A452"/>
      <c r="B452"/>
      <c r="C452"/>
    </row>
    <row r="453" spans="1:3" x14ac:dyDescent="0.25">
      <c r="A453"/>
      <c r="B453"/>
      <c r="C453"/>
    </row>
    <row r="454" spans="1:3" x14ac:dyDescent="0.25">
      <c r="A454"/>
      <c r="B454"/>
      <c r="C454"/>
    </row>
    <row r="455" spans="1:3" x14ac:dyDescent="0.25">
      <c r="A455"/>
      <c r="B455"/>
      <c r="C455"/>
    </row>
    <row r="456" spans="1:3" x14ac:dyDescent="0.25">
      <c r="A456"/>
      <c r="B456"/>
      <c r="C456"/>
    </row>
    <row r="457" spans="1:3" x14ac:dyDescent="0.25">
      <c r="A457"/>
      <c r="B457"/>
      <c r="C457"/>
    </row>
    <row r="458" spans="1:3" x14ac:dyDescent="0.25">
      <c r="A458"/>
      <c r="B458"/>
      <c r="C458"/>
    </row>
    <row r="459" spans="1:3" x14ac:dyDescent="0.25">
      <c r="A459"/>
      <c r="B459"/>
      <c r="C459"/>
    </row>
    <row r="460" spans="1:3" x14ac:dyDescent="0.25">
      <c r="A460"/>
      <c r="B460"/>
      <c r="C460"/>
    </row>
    <row r="461" spans="1:3" x14ac:dyDescent="0.25">
      <c r="A461"/>
      <c r="B461"/>
      <c r="C461"/>
    </row>
    <row r="462" spans="1:3" x14ac:dyDescent="0.25">
      <c r="A462"/>
      <c r="B462"/>
      <c r="C462"/>
    </row>
    <row r="463" spans="1:3" x14ac:dyDescent="0.25">
      <c r="A463"/>
      <c r="B463"/>
      <c r="C463"/>
    </row>
    <row r="464" spans="1:3" x14ac:dyDescent="0.25">
      <c r="A464"/>
      <c r="B464"/>
      <c r="C464"/>
    </row>
    <row r="465" spans="1:3" x14ac:dyDescent="0.25">
      <c r="A465"/>
      <c r="B465"/>
      <c r="C465"/>
    </row>
    <row r="466" spans="1:3" x14ac:dyDescent="0.25">
      <c r="A466"/>
      <c r="B466"/>
      <c r="C466"/>
    </row>
    <row r="467" spans="1:3" x14ac:dyDescent="0.25">
      <c r="A467"/>
      <c r="B467"/>
      <c r="C467"/>
    </row>
    <row r="468" spans="1:3" x14ac:dyDescent="0.25">
      <c r="A468"/>
      <c r="B468"/>
      <c r="C468"/>
    </row>
    <row r="469" spans="1:3" x14ac:dyDescent="0.25">
      <c r="A469"/>
      <c r="B469"/>
      <c r="C469"/>
    </row>
    <row r="470" spans="1:3" x14ac:dyDescent="0.25">
      <c r="A470"/>
      <c r="B470"/>
      <c r="C470"/>
    </row>
    <row r="471" spans="1:3" x14ac:dyDescent="0.25">
      <c r="A471"/>
      <c r="B471"/>
      <c r="C471"/>
    </row>
    <row r="472" spans="1:3" x14ac:dyDescent="0.25">
      <c r="A472"/>
      <c r="B472"/>
      <c r="C472"/>
    </row>
    <row r="473" spans="1:3" x14ac:dyDescent="0.25">
      <c r="A473"/>
      <c r="B473"/>
      <c r="C473"/>
    </row>
    <row r="474" spans="1:3" x14ac:dyDescent="0.25">
      <c r="A474"/>
      <c r="B474"/>
      <c r="C474"/>
    </row>
    <row r="475" spans="1:3" x14ac:dyDescent="0.25">
      <c r="A475"/>
      <c r="B475"/>
      <c r="C475"/>
    </row>
    <row r="476" spans="1:3" x14ac:dyDescent="0.25">
      <c r="A476"/>
      <c r="B476"/>
      <c r="C476"/>
    </row>
    <row r="477" spans="1:3" x14ac:dyDescent="0.25">
      <c r="A477"/>
      <c r="B477"/>
      <c r="C477"/>
    </row>
    <row r="478" spans="1:3" x14ac:dyDescent="0.25">
      <c r="A478"/>
      <c r="B478"/>
      <c r="C478"/>
    </row>
    <row r="479" spans="1:3" x14ac:dyDescent="0.25">
      <c r="A479"/>
      <c r="B479"/>
      <c r="C479"/>
    </row>
    <row r="480" spans="1:3" x14ac:dyDescent="0.25">
      <c r="A480"/>
      <c r="B480"/>
      <c r="C480"/>
    </row>
    <row r="481" spans="1:3" x14ac:dyDescent="0.25">
      <c r="A481"/>
      <c r="B481"/>
      <c r="C481"/>
    </row>
    <row r="482" spans="1:3" x14ac:dyDescent="0.25">
      <c r="A482"/>
      <c r="B482"/>
      <c r="C482"/>
    </row>
    <row r="483" spans="1:3" x14ac:dyDescent="0.25">
      <c r="A483"/>
      <c r="B483"/>
      <c r="C483"/>
    </row>
    <row r="484" spans="1:3" x14ac:dyDescent="0.25">
      <c r="A484"/>
      <c r="B484"/>
      <c r="C484"/>
    </row>
    <row r="485" spans="1:3" x14ac:dyDescent="0.25">
      <c r="A485"/>
      <c r="B485"/>
      <c r="C485"/>
    </row>
    <row r="486" spans="1:3" x14ac:dyDescent="0.25">
      <c r="A486"/>
      <c r="B486"/>
      <c r="C486"/>
    </row>
    <row r="487" spans="1:3" x14ac:dyDescent="0.25">
      <c r="A487"/>
      <c r="B487"/>
      <c r="C487"/>
    </row>
    <row r="488" spans="1:3" x14ac:dyDescent="0.25">
      <c r="A488"/>
      <c r="B488"/>
      <c r="C488"/>
    </row>
  </sheetData>
  <mergeCells count="14">
    <mergeCell ref="D29:E29"/>
    <mergeCell ref="A29:C29"/>
    <mergeCell ref="A2:A4"/>
    <mergeCell ref="D3:D4"/>
    <mergeCell ref="E3:F4"/>
    <mergeCell ref="C2:C4"/>
    <mergeCell ref="B2:B4"/>
    <mergeCell ref="K3:L4"/>
    <mergeCell ref="D2:F2"/>
    <mergeCell ref="G2:I2"/>
    <mergeCell ref="J2:L2"/>
    <mergeCell ref="H3:I4"/>
    <mergeCell ref="G3:G4"/>
    <mergeCell ref="J3:J4"/>
  </mergeCells>
  <pageMargins left="0.3543307086614173" right="0.23622047244094488" top="0.3543307086614173" bottom="0.27559055118110237" header="0.31496062992125984" footer="0.23622047244094488"/>
  <pageSetup paperSize="9" scale="64" orientation="landscape" r:id="rId1"/>
  <ignoredErrors>
    <ignoredError sqref="F19 I19 J6 F5 E16 I5" formula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workbookViewId="0">
      <selection activeCell="G2" sqref="G2"/>
    </sheetView>
  </sheetViews>
  <sheetFormatPr defaultRowHeight="15.75" x14ac:dyDescent="0.25"/>
  <cols>
    <col min="2" max="2" width="14" bestFit="1" customWidth="1"/>
    <col min="3" max="3" width="28.875" customWidth="1"/>
    <col min="4" max="4" width="15.75" bestFit="1" customWidth="1"/>
    <col min="5" max="5" width="6.5" customWidth="1"/>
    <col min="6" max="6" width="18.375" bestFit="1" customWidth="1"/>
  </cols>
  <sheetData>
    <row r="1" spans="2:6" ht="33" x14ac:dyDescent="0.25">
      <c r="B1" s="138" t="s">
        <v>545</v>
      </c>
      <c r="C1" s="139" t="s">
        <v>567</v>
      </c>
      <c r="D1" s="138" t="s">
        <v>565</v>
      </c>
      <c r="E1" s="138" t="s">
        <v>568</v>
      </c>
      <c r="F1" s="138" t="s">
        <v>566</v>
      </c>
    </row>
    <row r="2" spans="2:6" ht="17.25" x14ac:dyDescent="0.3">
      <c r="B2" s="134" t="s">
        <v>473</v>
      </c>
      <c r="C2" s="135">
        <f>SUMIF('Sheet 1'!B:B,Sheet3!B2,'Sheet 1'!Q:Q)</f>
        <v>26222284.170000002</v>
      </c>
      <c r="D2" s="135">
        <f>SUMIF('Sheet 1'!B:B,Sheet3!B2,'Sheet 1'!S:S)</f>
        <v>15963640.019000001</v>
      </c>
      <c r="E2" s="140">
        <f>D2/C2</f>
        <v>0.60878144388593891</v>
      </c>
      <c r="F2" s="135">
        <f>SUMIF('Sheet 1'!B:B,Sheet3!B2,'Sheet 1'!T:T)</f>
        <v>10258644.151000004</v>
      </c>
    </row>
    <row r="3" spans="2:6" ht="17.25" x14ac:dyDescent="0.3">
      <c r="B3" s="134" t="s">
        <v>469</v>
      </c>
      <c r="C3" s="135">
        <f>SUMIF('Sheet 1'!B:B,Sheet3!B3,'Sheet 1'!Q:Q)</f>
        <v>1596499.44625</v>
      </c>
      <c r="D3" s="135">
        <f>SUMIF('Sheet 1'!B:B,Sheet3!B3,'Sheet 1'!S:S)</f>
        <v>1175096.8123749997</v>
      </c>
      <c r="E3" s="140">
        <f t="shared" ref="E3:E13" si="0">D3/C3</f>
        <v>0.73604586280012296</v>
      </c>
      <c r="F3" s="135">
        <f>SUMIF('Sheet 1'!B:B,Sheet3!B3,'Sheet 1'!T:T)</f>
        <v>421402.63387500006</v>
      </c>
    </row>
    <row r="4" spans="2:6" ht="17.25" x14ac:dyDescent="0.3">
      <c r="B4" s="134" t="s">
        <v>470</v>
      </c>
      <c r="C4" s="135">
        <f>SUMIF('Sheet 1'!B:B,Sheet3!B4,'Sheet 1'!Q:Q)</f>
        <v>2933117.17625</v>
      </c>
      <c r="D4" s="135">
        <f>SUMIF('Sheet 1'!B:B,Sheet3!B4,'Sheet 1'!S:S)</f>
        <v>2205289.2233750001</v>
      </c>
      <c r="E4" s="140">
        <f t="shared" si="0"/>
        <v>0.7518585487247631</v>
      </c>
      <c r="F4" s="135">
        <f>SUMIF('Sheet 1'!B:B,Sheet3!B4,'Sheet 1'!T:T)</f>
        <v>727827.95287500008</v>
      </c>
    </row>
    <row r="5" spans="2:6" ht="17.25" x14ac:dyDescent="0.3">
      <c r="B5" s="134" t="s">
        <v>471</v>
      </c>
      <c r="C5" s="135">
        <f>SUMIF('Sheet 1'!B:B,Sheet3!B5,'Sheet 1'!Q:Q)</f>
        <v>2281745.8462499999</v>
      </c>
      <c r="D5" s="135">
        <f>SUMIF('Sheet 1'!B:B,Sheet3!B5,'Sheet 1'!S:S)</f>
        <v>1759171.6298749999</v>
      </c>
      <c r="E5" s="140">
        <f t="shared" si="0"/>
        <v>0.77097615090048721</v>
      </c>
      <c r="F5" s="135">
        <f>SUMIF('Sheet 1'!B:B,Sheet3!B5,'Sheet 1'!T:T)</f>
        <v>522574.21637500008</v>
      </c>
    </row>
    <row r="6" spans="2:6" ht="17.25" x14ac:dyDescent="0.3">
      <c r="B6" s="134" t="s">
        <v>472</v>
      </c>
      <c r="C6" s="135">
        <f>SUMIF('Sheet 1'!B:B,Sheet3!B6,'Sheet 1'!Q:Q)</f>
        <v>2405102.8737500003</v>
      </c>
      <c r="D6" s="135">
        <f>SUMIF('Sheet 1'!B:B,Sheet3!B6,'Sheet 1'!S:S)</f>
        <v>1884229.1026249998</v>
      </c>
      <c r="E6" s="140">
        <f t="shared" si="0"/>
        <v>0.78342973316860165</v>
      </c>
      <c r="F6" s="135">
        <f>SUMIF('Sheet 1'!B:B,Sheet3!B6,'Sheet 1'!T:T)</f>
        <v>520873.77112500009</v>
      </c>
    </row>
    <row r="7" spans="2:6" ht="17.25" x14ac:dyDescent="0.3">
      <c r="B7" s="134" t="s">
        <v>474</v>
      </c>
      <c r="C7" s="135">
        <f>SUMIF('Sheet 1'!B:B,Sheet3!B7,'Sheet 1'!Q:Q)</f>
        <v>3241039.3862500004</v>
      </c>
      <c r="D7" s="135">
        <f>SUMIF('Sheet 1'!B:B,Sheet3!B7,'Sheet 1'!S:S)</f>
        <v>2415448.8453749996</v>
      </c>
      <c r="E7" s="140">
        <f t="shared" si="0"/>
        <v>0.74526982165735456</v>
      </c>
      <c r="F7" s="135">
        <f>SUMIF('Sheet 1'!B:B,Sheet3!B7,'Sheet 1'!T:T)</f>
        <v>825590.54087500018</v>
      </c>
    </row>
    <row r="8" spans="2:6" ht="17.25" x14ac:dyDescent="0.3">
      <c r="B8" s="134" t="s">
        <v>475</v>
      </c>
      <c r="C8" s="135">
        <f>SUMIF('Sheet 1'!B:B,Sheet3!B8,'Sheet 1'!Q:Q)</f>
        <v>2496898.5012499997</v>
      </c>
      <c r="D8" s="135">
        <f>SUMIF('Sheet 1'!B:B,Sheet3!B8,'Sheet 1'!S:S)</f>
        <v>1848613.4508749999</v>
      </c>
      <c r="E8" s="140">
        <f t="shared" si="0"/>
        <v>0.7403638754036439</v>
      </c>
      <c r="F8" s="135">
        <f>SUMIF('Sheet 1'!B:B,Sheet3!B8,'Sheet 1'!T:T)</f>
        <v>648285.05037499999</v>
      </c>
    </row>
    <row r="9" spans="2:6" ht="17.25" x14ac:dyDescent="0.3">
      <c r="B9" s="134" t="s">
        <v>476</v>
      </c>
      <c r="C9" s="135">
        <f>SUMIF('Sheet 1'!B:B,Sheet3!B9,'Sheet 1'!Q:Q)</f>
        <v>3687506.7100000004</v>
      </c>
      <c r="D9" s="135">
        <f>SUMIF('Sheet 1'!B:B,Sheet3!B9,'Sheet 1'!S:S)</f>
        <v>2749407.0094999997</v>
      </c>
      <c r="E9" s="140">
        <f t="shared" si="0"/>
        <v>0.74560054414111132</v>
      </c>
      <c r="F9" s="135">
        <f>SUMIF('Sheet 1'!B:B,Sheet3!B9,'Sheet 1'!T:T)</f>
        <v>938099.70050000004</v>
      </c>
    </row>
    <row r="10" spans="2:6" ht="17.25" x14ac:dyDescent="0.3">
      <c r="B10" s="134" t="s">
        <v>477</v>
      </c>
      <c r="C10" s="135">
        <f>SUMIF('Sheet 1'!B:B,Sheet3!B10,'Sheet 1'!Q:Q)</f>
        <v>2279393.3725000001</v>
      </c>
      <c r="D10" s="135">
        <f>SUMIF('Sheet 1'!B:B,Sheet3!B10,'Sheet 1'!S:S)</f>
        <v>1623265.4982499997</v>
      </c>
      <c r="E10" s="140">
        <f t="shared" si="0"/>
        <v>0.71214802931081156</v>
      </c>
      <c r="F10" s="135">
        <f>SUMIF('Sheet 1'!B:B,Sheet3!B10,'Sheet 1'!T:T)</f>
        <v>656127.87424999999</v>
      </c>
    </row>
    <row r="11" spans="2:6" ht="17.25" x14ac:dyDescent="0.3">
      <c r="B11" s="134" t="s">
        <v>478</v>
      </c>
      <c r="C11" s="135">
        <f>SUMIF('Sheet 1'!B:B,Sheet3!B11,'Sheet 1'!Q:Q)</f>
        <v>699565.01500000001</v>
      </c>
      <c r="D11" s="135">
        <f>SUMIF('Sheet 1'!B:B,Sheet3!B11,'Sheet 1'!S:S)</f>
        <v>507847.91049999994</v>
      </c>
      <c r="E11" s="140">
        <f t="shared" si="0"/>
        <v>0.72594812434981459</v>
      </c>
      <c r="F11" s="135">
        <f>SUMIF('Sheet 1'!B:B,Sheet3!B11,'Sheet 1'!T:T)</f>
        <v>191717.10450000002</v>
      </c>
    </row>
    <row r="12" spans="2:6" ht="17.25" x14ac:dyDescent="0.3">
      <c r="B12" s="134" t="s">
        <v>479</v>
      </c>
      <c r="C12" s="135">
        <f>SUMIF('Sheet 1'!B:B,Sheet3!B12,'Sheet 1'!Q:Q)</f>
        <v>1391024.11625</v>
      </c>
      <c r="D12" s="135">
        <f>SUMIF('Sheet 1'!B:B,Sheet3!B12,'Sheet 1'!S:S)</f>
        <v>1159969.0943749999</v>
      </c>
      <c r="E12" s="140">
        <f t="shared" si="0"/>
        <v>0.83389574689913282</v>
      </c>
      <c r="F12" s="135">
        <f>SUMIF('Sheet 1'!B:B,Sheet3!B12,'Sheet 1'!T:T)</f>
        <v>231055.02187500001</v>
      </c>
    </row>
    <row r="13" spans="2:6" x14ac:dyDescent="0.25">
      <c r="B13" s="136" t="s">
        <v>468</v>
      </c>
      <c r="C13" s="137">
        <f>SUM(C2:C12)</f>
        <v>49234176.613750011</v>
      </c>
      <c r="D13" s="137">
        <f>SUM(D2:D12)</f>
        <v>33291978.596125007</v>
      </c>
      <c r="E13" s="141">
        <f t="shared" si="0"/>
        <v>0.67619651400501535</v>
      </c>
      <c r="F13" s="137">
        <f>SUM(F2:F12)</f>
        <v>15942198.017625004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Sep</vt:lpstr>
      <vt:lpstr>Sheet 1</vt:lpstr>
      <vt:lpstr>Sheet2</vt:lpstr>
      <vt:lpstr>Sheet1</vt:lpstr>
      <vt:lpstr>Sum</vt:lpstr>
      <vt:lpstr>Sheet4</vt:lpstr>
      <vt:lpstr>Sheet3</vt:lpstr>
      <vt:lpstr>'Sheet 1'!Print_Titles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 Harutyunyan</cp:lastModifiedBy>
  <cp:lastPrinted>2017-10-18T10:39:04Z</cp:lastPrinted>
  <dcterms:created xsi:type="dcterms:W3CDTF">2017-09-29T13:57:37Z</dcterms:created>
  <dcterms:modified xsi:type="dcterms:W3CDTF">2017-10-26T14:01:04Z</dcterms:modified>
</cp:coreProperties>
</file>