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xl/comments4.xml" ContentType="application/vnd.openxmlformats-officedocument.spreadsheetml.comment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3525" windowWidth="11955" windowHeight="2985" activeTab="14"/>
  </bookViews>
  <sheets>
    <sheet name="N 1" sheetId="12" r:id="rId1"/>
    <sheet name="N 2" sheetId="31" r:id="rId2"/>
    <sheet name="N 3" sheetId="19" r:id="rId3"/>
    <sheet name="N 4" sheetId="7" r:id="rId4"/>
    <sheet name="N 5" sheetId="34" r:id="rId5"/>
    <sheet name="N 6,1" sheetId="33" r:id="rId6"/>
    <sheet name="N 6.2" sheetId="14" r:id="rId7"/>
    <sheet name="N 6.3" sheetId="15" r:id="rId8"/>
    <sheet name="N 6.4" sheetId="32" r:id="rId9"/>
    <sheet name="N 7" sheetId="11" r:id="rId10"/>
    <sheet name="N 8" sheetId="30" r:id="rId11"/>
    <sheet name="N 9.1" sheetId="37" r:id="rId12"/>
    <sheet name="9.2" sheetId="38" r:id="rId13"/>
    <sheet name="Sheet1" sheetId="39" r:id="rId14"/>
    <sheet name="Sheet2" sheetId="40" r:id="rId15"/>
  </sheets>
  <externalReferences>
    <externalReference r:id="rId16"/>
    <externalReference r:id="rId17"/>
    <externalReference r:id="rId18"/>
    <externalReference r:id="rId19"/>
    <externalReference r:id="rId20"/>
    <externalReference r:id="rId21"/>
  </externalReferences>
  <definedNames>
    <definedName name="_edn1" localSheetId="12">'9.2'!$A$221</definedName>
    <definedName name="_edn10" localSheetId="12">'9.2'!$A$232</definedName>
    <definedName name="_edn11" localSheetId="12">'9.2'!$A$233</definedName>
    <definedName name="_edn12" localSheetId="12">'9.2'!$A$234</definedName>
    <definedName name="_edn13" localSheetId="12">'9.2'!$A$235</definedName>
    <definedName name="_edn14" localSheetId="12">'9.2'!$A$236</definedName>
    <definedName name="_edn15" localSheetId="12">'9.2'!$A$237</definedName>
    <definedName name="_edn2" localSheetId="12">'9.2'!$A$222</definedName>
    <definedName name="_edn3" localSheetId="12">'9.2'!$A$223</definedName>
    <definedName name="_edn4" localSheetId="12">'9.2'!$A$224</definedName>
    <definedName name="_edn5" localSheetId="12">'9.2'!$A$227</definedName>
    <definedName name="_edn6" localSheetId="12">'9.2'!$A$228</definedName>
    <definedName name="_edn7" localSheetId="12">'9.2'!$A$229</definedName>
    <definedName name="_edn8" localSheetId="12">'9.2'!$A$230</definedName>
    <definedName name="_edn9" localSheetId="12">'9.2'!$A$231</definedName>
    <definedName name="_ednref1" localSheetId="12">'9.2'!#REF!</definedName>
    <definedName name="_ednref10" localSheetId="12">'9.2'!#REF!</definedName>
    <definedName name="_ednref11" localSheetId="12">'9.2'!#REF!</definedName>
    <definedName name="_ednref12" localSheetId="12">'9.2'!#REF!</definedName>
    <definedName name="_ednref13" localSheetId="12">'9.2'!$A$131</definedName>
    <definedName name="_ednref14" localSheetId="12">'9.2'!$D$144</definedName>
    <definedName name="_ednref15" localSheetId="12">'9.2'!#REF!</definedName>
    <definedName name="_ednref2" localSheetId="12">'9.2'!#REF!</definedName>
    <definedName name="_ednref3" localSheetId="12">'9.2'!#REF!</definedName>
    <definedName name="_ednref4" localSheetId="12">'9.2'!#REF!</definedName>
    <definedName name="_ednref5" localSheetId="12">'9.2'!#REF!</definedName>
    <definedName name="_ednref6" localSheetId="12">'9.2'!#REF!</definedName>
    <definedName name="_ednref7" localSheetId="12">'9.2'!#REF!</definedName>
    <definedName name="_ednref8" localSheetId="12">'9.2'!#REF!</definedName>
    <definedName name="_ednref9" localSheetId="12">'9.2'!#REF!</definedName>
    <definedName name="_xlnm._FilterDatabase" localSheetId="10" hidden="1">'N 8'!$A$361:$I$521</definedName>
    <definedName name="g">'[1]DOC 3'!$A$16,'[1]DOC 3'!$A$128,'[1]DOC 3'!$A$311,'[1]DOC 3'!$A$328</definedName>
    <definedName name="OLE_LINK1" localSheetId="12">'9.2'!$A$3</definedName>
    <definedName name="par_count" localSheetId="4">'[2]DOC 3'!$A$14,'[2]DOC 3'!$A$35,'[2]DOC 3'!$A$58,'[2]DOC 3'!$A$79,'[2]DOC 3'!$A$104,'[2]DOC 3'!$A$126,'[2]DOC 3'!$A$196,'[2]DOC 3'!$A$216,'[2]DOC 3'!$A$236,'[2]DOC 3'!$A$256,'[2]DOC 3'!$A$273,'[2]DOC 3'!#REF!,'[2]DOC 3'!$A$309,'[2]DOC 3'!$A$325,'[2]DOC 3'!$A$359</definedName>
    <definedName name="par_count" localSheetId="5">'[3]DOC 3'!$A$14,'[3]DOC 3'!$A$35,'[3]DOC 3'!$A$58,'[3]DOC 3'!$A$79,'[3]DOC 3'!$A$104,'[3]DOC 3'!$A$126,'[3]DOC 3'!$A$196,'[3]DOC 3'!$A$216,'[3]DOC 3'!$A$236,'[3]DOC 3'!$A$256,'[3]DOC 3'!$A$273,'[3]DOC 3'!#REF!,'[3]DOC 3'!$A$309,'[3]DOC 3'!$A$325,'[3]DOC 3'!$A$359</definedName>
    <definedName name="par_count">'[4]DOC 3'!$A$14,'[4]DOC 3'!$A$35,'[4]DOC 3'!$A$58,'[4]DOC 3'!$A$79,'[4]DOC 3'!$A$104,'[4]DOC 3'!$A$126,'[4]DOC 3'!$A$196,'[4]DOC 3'!$A$216,'[4]DOC 3'!$A$236,'[4]DOC 3'!$A$256,'[4]DOC 3'!$A$273,'[4]DOC 3'!#REF!,'[4]DOC 3'!$A$309,'[4]DOC 3'!$A$325,'[4]DOC 3'!$A$359</definedName>
    <definedName name="par_qual" localSheetId="4">'[2]DOC 3'!$A$15,'[2]DOC 3'!$A$127,'[2]DOC 3'!$A$257,'[2]DOC 3'!$A$310,'[2]DOC 3'!$A$327</definedName>
    <definedName name="par_qual" localSheetId="5">'[3]DOC 3'!$A$15,'[3]DOC 3'!$A$127,'[3]DOC 3'!$A$257,'[3]DOC 3'!$A$310,'[3]DOC 3'!$A$327</definedName>
    <definedName name="par_qual">'[4]DOC 3'!$A$15,'[4]DOC 3'!$A$127,'[4]DOC 3'!$A$257,'[4]DOC 3'!$A$310,'[4]DOC 3'!$A$327</definedName>
    <definedName name="par_time" localSheetId="4">'[2]DOC 3'!$A$16,'[2]DOC 3'!$A$128,'[2]DOC 3'!$A$311,'[2]DOC 3'!$A$328</definedName>
    <definedName name="par_time" localSheetId="5">'[3]DOC 3'!$A$16,'[3]DOC 3'!$A$128,'[3]DOC 3'!$A$311,'[3]DOC 3'!$A$328</definedName>
    <definedName name="par_time">'[4]DOC 3'!$A$16,'[4]DOC 3'!$A$128,'[4]DOC 3'!$A$311,'[4]DOC 3'!$A$328</definedName>
    <definedName name="par2.4s" localSheetId="4">'[2]DOC 3'!$A$20,'[2]DOC 3'!$A$49,'[2]DOC 3'!$A$93,'[2]DOC 3'!$A$132,'[2]DOC 3'!$A$152,'[2]DOC 3'!$A$166,'[2]DOC 3'!$A$186,'[2]DOC 3'!$A$206,'[2]DOC 3'!$A$226,'[2]DOC 3'!$A$246,'[2]DOC 3'!$A$263,'[2]DOC 3'!$A$286,'[2]DOC 3'!$A$299,'[2]DOC 3'!$A$315,'[2]DOC 3'!$A$332,'[2]DOC 3'!$A$349</definedName>
    <definedName name="par2.4s" localSheetId="5">'[3]DOC 3'!$A$20,'[3]DOC 3'!$A$49,'[3]DOC 3'!$A$93,'[3]DOC 3'!$A$132,'[3]DOC 3'!$A$152,'[3]DOC 3'!$A$166,'[3]DOC 3'!$A$186,'[3]DOC 3'!$A$206,'[3]DOC 3'!$A$226,'[3]DOC 3'!$A$246,'[3]DOC 3'!$A$263,'[3]DOC 3'!$A$286,'[3]DOC 3'!$A$299,'[3]DOC 3'!$A$315,'[3]DOC 3'!$A$332,'[3]DOC 3'!$A$349</definedName>
    <definedName name="par2.4s">'[4]DOC 3'!$A$20,'[4]DOC 3'!$A$49,'[4]DOC 3'!$A$93,'[4]DOC 3'!$A$132,'[4]DOC 3'!$A$152,'[4]DOC 3'!$A$166,'[4]DOC 3'!$A$186,'[4]DOC 3'!$A$206,'[4]DOC 3'!$A$226,'[4]DOC 3'!$A$246,'[4]DOC 3'!$A$263,'[4]DOC 3'!$A$286,'[4]DOC 3'!$A$299,'[4]DOC 3'!$A$315,'[4]DOC 3'!$A$332,'[4]DOC 3'!$A$349</definedName>
    <definedName name="par2.5s" localSheetId="4">'[2]DOC 3'!$A$22,'[2]DOC 3'!$A$134</definedName>
    <definedName name="par2.5s" localSheetId="5">'[3]DOC 3'!$A$22,'[3]DOC 3'!$A$134</definedName>
    <definedName name="par2.5s">'[4]DOC 3'!$A$22,'[4]DOC 3'!$A$134</definedName>
    <definedName name="par2.6s" localSheetId="4">'[2]DOC 3'!$A$40,'[2]DOC 3'!$A$65,'[2]DOC 3'!$A$89,'[2]DOC 3'!$A$111</definedName>
    <definedName name="par2.6s" localSheetId="5">'[3]DOC 3'!$A$40,'[3]DOC 3'!$A$65,'[3]DOC 3'!$A$89,'[3]DOC 3'!$A$111</definedName>
    <definedName name="par2.6s">'[4]DOC 3'!$A$40,'[4]DOC 3'!$A$65,'[4]DOC 3'!$A$89,'[4]DOC 3'!$A$111</definedName>
    <definedName name="par2.7s" localSheetId="4">'[2]DOC 3'!$A$178,'[2]DOC 3'!$A$343</definedName>
    <definedName name="par2.7s" localSheetId="5">'[3]DOC 3'!$A$178,'[3]DOC 3'!$A$343</definedName>
    <definedName name="par2.7s">'[4]DOC 3'!$A$178,'[4]DOC 3'!$A$343</definedName>
    <definedName name="par2.9s" localSheetId="4">'[2]DOC 3'!$A$18,'[2]DOC 3'!$A$47,'[2]DOC 3'!$A$91,'[2]DOC 3'!$A$130,'[2]DOC 3'!$A$150,'[2]DOC 3'!$A$164,'[2]DOC 3'!$A$184,'[2]DOC 3'!$A$204,'[2]DOC 3'!$A$224,'[2]DOC 3'!$A$244,'[2]DOC 3'!$A$261,'[2]DOC 3'!$A$284,'[2]DOC 3'!$A$297,'[2]DOC 3'!$A$313,'[2]DOC 3'!$A$330,'[2]DOC 3'!$A$347</definedName>
    <definedName name="par2.9s" localSheetId="5">'[3]DOC 3'!$A$18,'[3]DOC 3'!$A$47,'[3]DOC 3'!$A$91,'[3]DOC 3'!$A$130,'[3]DOC 3'!$A$150,'[3]DOC 3'!$A$164,'[3]DOC 3'!$A$184,'[3]DOC 3'!$A$204,'[3]DOC 3'!$A$224,'[3]DOC 3'!$A$244,'[3]DOC 3'!$A$261,'[3]DOC 3'!$A$284,'[3]DOC 3'!$A$297,'[3]DOC 3'!$A$313,'[3]DOC 3'!$A$330,'[3]DOC 3'!$A$347</definedName>
    <definedName name="par2.9s">'[4]DOC 3'!$A$18,'[4]DOC 3'!$A$47,'[4]DOC 3'!$A$91,'[4]DOC 3'!$A$130,'[4]DOC 3'!$A$150,'[4]DOC 3'!$A$164,'[4]DOC 3'!$A$184,'[4]DOC 3'!$A$204,'[4]DOC 3'!$A$224,'[4]DOC 3'!$A$244,'[4]DOC 3'!$A$261,'[4]DOC 3'!$A$284,'[4]DOC 3'!$A$297,'[4]DOC 3'!$A$313,'[4]DOC 3'!$A$330,'[4]DOC 3'!$A$347</definedName>
    <definedName name="par4.10s" localSheetId="4">'[2]DOC 3'!$A$42,'[2]DOC 3'!$A$84</definedName>
    <definedName name="par4.10s" localSheetId="5">'[3]DOC 3'!$A$42,'[3]DOC 3'!$A$84</definedName>
    <definedName name="par4.10s">'[4]DOC 3'!$A$42,'[4]DOC 3'!$A$84</definedName>
    <definedName name="par4.11d" localSheetId="4">'[2]DOC 3'!$A$44,'[2]DOC 3'!$A$86,'[2]DOC 3'!$A$201,'[2]DOC 3'!$A$221,'[2]DOC 3'!$A$241</definedName>
    <definedName name="par4.11d" localSheetId="5">'[3]DOC 3'!$A$44,'[3]DOC 3'!$A$86,'[3]DOC 3'!$A$201,'[3]DOC 3'!$A$221,'[3]DOC 3'!$A$241</definedName>
    <definedName name="par4.11d">'[4]DOC 3'!$A$44,'[4]DOC 3'!$A$86,'[4]DOC 3'!$A$201,'[4]DOC 3'!$A$221,'[4]DOC 3'!$A$241</definedName>
    <definedName name="par4.14" localSheetId="4">'[2]DOC 3'!$A$38,'[2]DOC 3'!$A$82,'[2]DOC 3'!$A$199,'[2]DOC 3'!$A$219,'[2]DOC 3'!$A$239,'[2]DOC 3'!$A$259</definedName>
    <definedName name="par4.14" localSheetId="5">'[3]DOC 3'!$A$38,'[3]DOC 3'!$A$82,'[3]DOC 3'!$A$199,'[3]DOC 3'!$A$219,'[3]DOC 3'!$A$239,'[3]DOC 3'!$A$259</definedName>
    <definedName name="par4.14">'[4]DOC 3'!$A$38,'[4]DOC 3'!$A$82,'[4]DOC 3'!$A$199,'[4]DOC 3'!$A$219,'[4]DOC 3'!$A$239,'[4]DOC 3'!$A$259</definedName>
    <definedName name="par4.15" localSheetId="4">'[2]DOC 3'!$A$60,'[2]DOC 3'!$A$106,'[2]DOC 3'!$A$275</definedName>
    <definedName name="par4.15" localSheetId="5">'[3]DOC 3'!$A$60,'[3]DOC 3'!$A$106,'[3]DOC 3'!$A$275</definedName>
    <definedName name="par4.15">'[4]DOC 3'!$A$60,'[4]DOC 3'!$A$106,'[4]DOC 3'!$A$275</definedName>
    <definedName name="par4.16" localSheetId="4">'[2]DOC 3'!$A$61,'[2]DOC 3'!$A$107,'[2]DOC 3'!$A$276</definedName>
    <definedName name="par4.16" localSheetId="5">'[3]DOC 3'!$A$61,'[3]DOC 3'!$A$107,'[3]DOC 3'!$A$276</definedName>
    <definedName name="par4.16">'[4]DOC 3'!$A$61,'[4]DOC 3'!$A$107,'[4]DOC 3'!$A$276</definedName>
    <definedName name="par4.17" localSheetId="4">'[2]DOC 3'!$A$59,'[2]DOC 3'!$A$105,'[2]DOC 3'!$A$274,'[2]DOC 3'!$A$364</definedName>
    <definedName name="par4.17" localSheetId="5">'[3]DOC 3'!$A$59,'[3]DOC 3'!$A$105,'[3]DOC 3'!$A$274,'[3]DOC 3'!$A$364</definedName>
    <definedName name="par4.17">'[4]DOC 3'!$A$59,'[4]DOC 3'!$A$105,'[4]DOC 3'!$A$274,'[4]DOC 3'!$A$364</definedName>
    <definedName name="par4.18d" localSheetId="4">'[2]DOC 3'!$A$62,'[2]DOC 3'!$A$108</definedName>
    <definedName name="par4.18d" localSheetId="5">'[3]DOC 3'!$A$62,'[3]DOC 3'!$A$108</definedName>
    <definedName name="par4.18d">'[4]DOC 3'!$A$62,'[4]DOC 3'!$A$108</definedName>
    <definedName name="par4.8" localSheetId="4">'[2]DOC 3'!$A$37,'[2]DOC 3'!$A$81,'[2]DOC 3'!$A$198,'[2]DOC 3'!$A$218,'[2]DOC 3'!$A$238</definedName>
    <definedName name="par4.8" localSheetId="5">'[3]DOC 3'!$A$37,'[3]DOC 3'!$A$81,'[3]DOC 3'!$A$198,'[3]DOC 3'!$A$218,'[3]DOC 3'!$A$238</definedName>
    <definedName name="par4.8">'[4]DOC 3'!$A$37,'[4]DOC 3'!$A$81,'[4]DOC 3'!$A$198,'[4]DOC 3'!$A$218,'[4]DOC 3'!$A$238</definedName>
    <definedName name="par4.9" localSheetId="4">'[2]DOC 3'!$A$39,'[2]DOC 3'!$A$83,'[2]DOC 3'!$A$200,'[2]DOC 3'!$A$220,'[2]DOC 3'!$A$240,'[2]DOC 3'!$A$260</definedName>
    <definedName name="par4.9" localSheetId="5">'[3]DOC 3'!$A$39,'[3]DOC 3'!$A$83,'[3]DOC 3'!$A$200,'[3]DOC 3'!$A$220,'[3]DOC 3'!$A$240,'[3]DOC 3'!$A$260</definedName>
    <definedName name="par4.9">'[4]DOC 3'!$A$39,'[4]DOC 3'!$A$83,'[4]DOC 3'!$A$200,'[4]DOC 3'!$A$220,'[4]DOC 3'!$A$240,'[4]DOC 3'!$A$260</definedName>
    <definedName name="par5.1" localSheetId="4">'[2]DOC 3'!$A$17,'[2]DOC 3'!$A$129</definedName>
    <definedName name="par5.1" localSheetId="5">'[3]DOC 3'!$A$17,'[3]DOC 3'!$A$129</definedName>
    <definedName name="par5.1">'[4]DOC 3'!$A$17,'[4]DOC 3'!$A$129</definedName>
    <definedName name="par5.3" localSheetId="4">'[2]DOC 3'!$A$36,'[2]DOC 3'!$A$80,'[2]DOC 3'!$A$197,'[2]DOC 3'!$A$217,'[2]DOC 3'!$A$237,'[2]DOC 3'!$A$258</definedName>
    <definedName name="par5.3" localSheetId="5">'[3]DOC 3'!$A$36,'[3]DOC 3'!$A$80,'[3]DOC 3'!$A$197,'[3]DOC 3'!$A$217,'[3]DOC 3'!$A$237,'[3]DOC 3'!$A$258</definedName>
    <definedName name="par5.3">'[4]DOC 3'!$A$36,'[4]DOC 3'!$A$80,'[4]DOC 3'!$A$197,'[4]DOC 3'!$A$217,'[4]DOC 3'!$A$237,'[4]DOC 3'!$A$258</definedName>
    <definedName name="par5.4" localSheetId="4">'[2]DOC 3'!$A$146,'[2]DOC 3'!$A$163,'[2]DOC 3'!$A$281,'[2]DOC 3'!#REF!,'[2]DOC 3'!$A$342</definedName>
    <definedName name="par5.4" localSheetId="5">'[3]DOC 3'!$A$146,'[3]DOC 3'!$A$163,'[3]DOC 3'!$A$281,'[3]DOC 3'!#REF!,'[3]DOC 3'!$A$342</definedName>
    <definedName name="par5.4">'[4]DOC 3'!$A$146,'[4]DOC 3'!$A$163,'[4]DOC 3'!$A$281,'[4]DOC 3'!#REF!,'[4]DOC 3'!$A$342</definedName>
    <definedName name="par5.6" localSheetId="4">'[2]DOC 3'!$A$312,'[2]DOC 3'!$A$329</definedName>
    <definedName name="par5.6" localSheetId="5">'[3]DOC 3'!$A$312,'[3]DOC 3'!$A$329</definedName>
    <definedName name="par5.6">'[4]DOC 3'!$A$312,'[4]DOC 3'!$A$329</definedName>
    <definedName name="_xlnm.Print_Area" localSheetId="1">'N 2'!$A$1:$E$17</definedName>
    <definedName name="_xlnm.Print_Area" localSheetId="2">'N 3'!$A$1:$F$15</definedName>
    <definedName name="_xlnm.Print_Area" localSheetId="4">'N 5'!$B$1:$F$99</definedName>
    <definedName name="_xlnm.Print_Area" localSheetId="5">'N 6,1'!$A$1:$H$112</definedName>
    <definedName name="_xlnm.Print_Area" localSheetId="10">'N 8'!$A$1:$G$521</definedName>
    <definedName name="_xlnm.Print_Titles" localSheetId="1">'N 2'!$7:$8</definedName>
    <definedName name="_xlnm.Print_Titles" localSheetId="3">'N 4'!$8:$8</definedName>
    <definedName name="program" localSheetId="4">'[2]DOC 3'!$A$9,'[2]DOC 3'!$A$30,'[2]DOC 3'!$A$53,'[2]DOC 3'!$A$74,'[2]DOC 3'!$A$99,'[2]DOC 3'!$A$121,'[2]DOC 3'!$A$140,'[2]DOC 3'!$A$158,'[2]DOC 3'!$A$172,'[2]DOC 3'!$A$191,'[2]DOC 3'!$A$211,'[2]DOC 3'!$A$231,'[2]DOC 3'!$A$251,'[2]DOC 3'!$A$268,'[2]DOC 3'!#REF!,'[2]DOC 3'!$A$291,'[2]DOC 3'!$A$304,'[2]DOC 3'!$A$320,'[2]DOC 3'!$A$337,'[2]DOC 3'!$A$354</definedName>
    <definedName name="program" localSheetId="5">'[3]DOC 3'!$A$9,'[3]DOC 3'!$A$30,'[3]DOC 3'!$A$53,'[3]DOC 3'!$A$74,'[3]DOC 3'!$A$99,'[3]DOC 3'!$A$121,'[3]DOC 3'!$A$140,'[3]DOC 3'!$A$158,'[3]DOC 3'!$A$172,'[3]DOC 3'!$A$191,'[3]DOC 3'!$A$211,'[3]DOC 3'!$A$231,'[3]DOC 3'!$A$251,'[3]DOC 3'!$A$268,'[3]DOC 3'!#REF!,'[3]DOC 3'!$A$291,'[3]DOC 3'!$A$304,'[3]DOC 3'!$A$320,'[3]DOC 3'!$A$337,'[3]DOC 3'!$A$354</definedName>
    <definedName name="program">'[4]DOC 3'!$A$9,'[4]DOC 3'!$A$30,'[4]DOC 3'!$A$53,'[4]DOC 3'!$A$74,'[4]DOC 3'!$A$99,'[4]DOC 3'!$A$121,'[4]DOC 3'!$A$140,'[4]DOC 3'!$A$158,'[4]DOC 3'!$A$172,'[4]DOC 3'!$A$191,'[4]DOC 3'!$A$211,'[4]DOC 3'!$A$231,'[4]DOC 3'!$A$251,'[4]DOC 3'!$A$268,'[4]DOC 3'!#REF!,'[4]DOC 3'!$A$291,'[4]DOC 3'!$A$304,'[4]DOC 3'!$A$320,'[4]DOC 3'!$A$337,'[4]DOC 3'!$A$354</definedName>
    <definedName name="ւ">'[1]DOC 3'!$A$9,'[1]DOC 3'!$A$30,'[1]DOC 3'!$A$53,'[1]DOC 3'!$A$74,'[1]DOC 3'!$A$99,'[1]DOC 3'!$A$121,'[1]DOC 3'!$A$140,'[1]DOC 3'!$A$158,'[1]DOC 3'!$A$172,'[1]DOC 3'!$A$191,'[1]DOC 3'!$A$211,'[1]DOC 3'!$A$231,'[1]DOC 3'!$A$251,'[1]DOC 3'!$A$268,'[1]DOC 3'!#REF!,'[1]DOC 3'!$A$291,'[1]DOC 3'!$A$304,'[1]DOC 3'!$A$320,'[1]DOC 3'!$A$337,'[1]DOC 3'!$A$354</definedName>
  </definedNames>
  <calcPr calcId="125725"/>
</workbook>
</file>

<file path=xl/calcChain.xml><?xml version="1.0" encoding="utf-8"?>
<calcChain xmlns="http://schemas.openxmlformats.org/spreadsheetml/2006/main">
  <c r="D37" i="40"/>
  <c r="F36"/>
  <c r="D35"/>
  <c r="F34"/>
  <c r="D34" s="1"/>
  <c r="D32"/>
  <c r="F31"/>
  <c r="D31" s="1"/>
  <c r="D30"/>
  <c r="F29"/>
  <c r="D29" s="1"/>
  <c r="D27"/>
  <c r="D26"/>
  <c r="D25"/>
  <c r="D24"/>
  <c r="D23"/>
  <c r="F22"/>
  <c r="D21"/>
  <c r="F20"/>
  <c r="D19"/>
  <c r="F18"/>
  <c r="D17"/>
  <c r="D16"/>
  <c r="D15"/>
  <c r="F14"/>
  <c r="D13"/>
  <c r="F12"/>
  <c r="D12" s="1"/>
  <c r="D11"/>
  <c r="D10"/>
  <c r="D9"/>
  <c r="D8"/>
  <c r="D6"/>
  <c r="D5"/>
  <c r="F4"/>
  <c r="D4" s="1"/>
  <c r="D3"/>
  <c r="F2"/>
  <c r="G317" i="39"/>
  <c r="E316"/>
  <c r="E315"/>
  <c r="E314"/>
  <c r="G313"/>
  <c r="E312"/>
  <c r="E311"/>
  <c r="E310"/>
  <c r="E309"/>
  <c r="E308"/>
  <c r="E307"/>
  <c r="E306"/>
  <c r="E305"/>
  <c r="E304"/>
  <c r="E303"/>
  <c r="E302"/>
  <c r="E301"/>
  <c r="E300"/>
  <c r="E299"/>
  <c r="E298"/>
  <c r="E297"/>
  <c r="G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G254"/>
  <c r="G253"/>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G215"/>
  <c r="G214"/>
  <c r="G213"/>
  <c r="E213"/>
  <c r="E212"/>
  <c r="G211"/>
  <c r="E211"/>
  <c r="G210"/>
  <c r="F210"/>
  <c r="E210" s="1"/>
  <c r="E209"/>
  <c r="E208"/>
  <c r="G207"/>
  <c r="K207" s="1"/>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7"/>
  <c r="E116"/>
  <c r="E115"/>
  <c r="E114"/>
  <c r="E113"/>
  <c r="E112"/>
  <c r="E111"/>
  <c r="E110"/>
  <c r="E109"/>
  <c r="E108"/>
  <c r="E107"/>
  <c r="E106"/>
  <c r="E105"/>
  <c r="E104"/>
  <c r="E103"/>
  <c r="E102"/>
  <c r="E101"/>
  <c r="E100"/>
  <c r="E99"/>
  <c r="E98"/>
  <c r="E97"/>
  <c r="E96"/>
  <c r="E95"/>
  <c r="E94"/>
  <c r="E93"/>
  <c r="G92"/>
  <c r="G91"/>
  <c r="E91"/>
  <c r="E90"/>
  <c r="E89"/>
  <c r="G88"/>
  <c r="E88"/>
  <c r="E87"/>
  <c r="E86"/>
  <c r="G85"/>
  <c r="E85"/>
  <c r="E84"/>
  <c r="G83"/>
  <c r="E83" s="1"/>
  <c r="E82"/>
  <c r="G81"/>
  <c r="E81"/>
  <c r="E80"/>
  <c r="E79"/>
  <c r="E78"/>
  <c r="E77"/>
  <c r="E76"/>
  <c r="G75"/>
  <c r="E75" s="1"/>
  <c r="E74"/>
  <c r="E73"/>
  <c r="G72"/>
  <c r="E72"/>
  <c r="E71"/>
  <c r="G70"/>
  <c r="E70" s="1"/>
  <c r="G69"/>
  <c r="G68"/>
  <c r="E68"/>
  <c r="E67"/>
  <c r="E66"/>
  <c r="E65"/>
  <c r="E64"/>
  <c r="E63"/>
  <c r="E62"/>
  <c r="E61"/>
  <c r="E60"/>
  <c r="E59"/>
  <c r="E58"/>
  <c r="E57"/>
  <c r="E56"/>
  <c r="E55"/>
  <c r="G54"/>
  <c r="E53"/>
  <c r="E52"/>
  <c r="E51"/>
  <c r="E50"/>
  <c r="E49"/>
  <c r="E48"/>
  <c r="E47"/>
  <c r="E46"/>
  <c r="E45"/>
  <c r="E44"/>
  <c r="G43"/>
  <c r="E42"/>
  <c r="E41"/>
  <c r="G40"/>
  <c r="E39"/>
  <c r="G38"/>
  <c r="E37"/>
  <c r="E36"/>
  <c r="G35"/>
  <c r="E34"/>
  <c r="E33"/>
  <c r="G32"/>
  <c r="E31"/>
  <c r="E30"/>
  <c r="E29"/>
  <c r="G28"/>
  <c r="E28"/>
  <c r="E27"/>
  <c r="E26"/>
  <c r="E25"/>
  <c r="G24"/>
  <c r="E23"/>
  <c r="E22"/>
  <c r="G21"/>
  <c r="E20"/>
  <c r="E19"/>
  <c r="E18"/>
  <c r="E17"/>
  <c r="G16"/>
  <c r="E15"/>
  <c r="G14"/>
  <c r="E14"/>
  <c r="E13"/>
  <c r="E12"/>
  <c r="E11"/>
  <c r="E10"/>
  <c r="G9"/>
  <c r="E8"/>
  <c r="E7"/>
  <c r="E6"/>
  <c r="E5"/>
  <c r="G4"/>
  <c r="E4"/>
  <c r="E3"/>
  <c r="E2"/>
  <c r="G1"/>
  <c r="F7" i="40" l="1"/>
  <c r="F28"/>
  <c r="F33"/>
  <c r="F38" s="1"/>
  <c r="G227" i="30"/>
  <c r="G102" l="1"/>
  <c r="K221"/>
  <c r="G224"/>
  <c r="E224"/>
  <c r="E137" i="38" l="1"/>
  <c r="G267" i="30" l="1"/>
  <c r="J38" i="33" l="1"/>
  <c r="J40"/>
  <c r="J42"/>
  <c r="J45"/>
  <c r="J48"/>
  <c r="J52"/>
  <c r="J55"/>
  <c r="J59"/>
  <c r="J61"/>
  <c r="J62"/>
  <c r="J64"/>
  <c r="J65"/>
  <c r="J69"/>
  <c r="J70"/>
  <c r="J71"/>
  <c r="J72"/>
  <c r="J73"/>
  <c r="J74"/>
  <c r="J75"/>
  <c r="J77"/>
  <c r="J78"/>
  <c r="J79"/>
  <c r="J80"/>
  <c r="J81"/>
  <c r="J83"/>
  <c r="J87"/>
  <c r="J88"/>
  <c r="J90"/>
  <c r="J92"/>
  <c r="J95"/>
  <c r="J96"/>
  <c r="J97"/>
  <c r="J99"/>
  <c r="J102"/>
  <c r="J109"/>
  <c r="J110"/>
  <c r="J111"/>
  <c r="G105" i="30"/>
  <c r="E105" s="1"/>
  <c r="E19"/>
  <c r="E60"/>
  <c r="G229" l="1"/>
  <c r="G228"/>
  <c r="E231" l="1"/>
  <c r="E232"/>
  <c r="E233"/>
  <c r="E227"/>
  <c r="E223"/>
  <c r="G89" l="1"/>
  <c r="E509" l="1"/>
  <c r="E44"/>
  <c r="E45"/>
  <c r="G225"/>
  <c r="E225" s="1"/>
  <c r="F224"/>
  <c r="J91" i="37" l="1"/>
  <c r="G22" i="14"/>
  <c r="G344" i="30"/>
  <c r="F13" i="37" l="1"/>
  <c r="F12"/>
  <c r="F11"/>
  <c r="E11" s="1"/>
  <c r="E164" i="38" l="1"/>
  <c r="E75" i="37"/>
  <c r="D75"/>
  <c r="C75" s="1"/>
  <c r="E74"/>
  <c r="D74"/>
  <c r="C74" s="1"/>
  <c r="D13"/>
  <c r="E13" s="1"/>
  <c r="E12"/>
  <c r="E33" i="15" l="1"/>
  <c r="I30" i="14"/>
  <c r="E27" i="15"/>
  <c r="G82" i="30"/>
  <c r="D89" i="34"/>
  <c r="E89"/>
  <c r="C89"/>
  <c r="F96"/>
  <c r="G28" i="30" l="1"/>
  <c r="E237" l="1"/>
  <c r="G86"/>
  <c r="G512"/>
  <c r="E521"/>
  <c r="G42"/>
  <c r="G38" l="1"/>
  <c r="G335" l="1"/>
  <c r="H28" i="14"/>
  <c r="I22" l="1"/>
  <c r="F22" s="1"/>
  <c r="F28"/>
  <c r="I23"/>
  <c r="H23"/>
  <c r="G361" i="30"/>
  <c r="G18" i="11"/>
  <c r="E18"/>
  <c r="F18" s="1"/>
  <c r="G15"/>
  <c r="D15"/>
  <c r="E15" s="1"/>
  <c r="G14"/>
  <c r="G13"/>
  <c r="F13" i="32"/>
  <c r="F12"/>
  <c r="E23" i="15"/>
  <c r="E24"/>
  <c r="E25"/>
  <c r="E28"/>
  <c r="E29"/>
  <c r="E26"/>
  <c r="E30"/>
  <c r="E31"/>
  <c r="E34"/>
  <c r="E32"/>
  <c r="E35"/>
  <c r="E36"/>
  <c r="E37"/>
  <c r="E38"/>
  <c r="E39"/>
  <c r="E40"/>
  <c r="E41"/>
  <c r="E42"/>
  <c r="E43"/>
  <c r="I39" i="14"/>
  <c r="I43" i="15" s="1"/>
  <c r="I38" i="14"/>
  <c r="I42" i="15" s="1"/>
  <c r="I37" i="14"/>
  <c r="I41" i="15" s="1"/>
  <c r="I36" i="14"/>
  <c r="I40" i="15" s="1"/>
  <c r="I35" i="14"/>
  <c r="I39" i="15" s="1"/>
  <c r="I34" i="14"/>
  <c r="I38" i="15" s="1"/>
  <c r="I33" i="14"/>
  <c r="I37" i="15" s="1"/>
  <c r="I32" i="14"/>
  <c r="I36" i="15" s="1"/>
  <c r="H30" i="14"/>
  <c r="I32" i="15"/>
  <c r="H29" i="14"/>
  <c r="I34" i="15" s="1"/>
  <c r="H31" i="14"/>
  <c r="I33" i="15" s="1"/>
  <c r="H27" i="14"/>
  <c r="I31" i="15" s="1"/>
  <c r="H25" i="14"/>
  <c r="I29" i="15" s="1"/>
  <c r="H24" i="14"/>
  <c r="I28" i="15" s="1"/>
  <c r="F11" i="32" l="1"/>
  <c r="F23" i="14"/>
  <c r="I27" i="15" s="1"/>
  <c r="F15" i="11"/>
  <c r="F14" s="1"/>
  <c r="F13" s="1"/>
  <c r="E14"/>
  <c r="E13" s="1"/>
  <c r="D14"/>
  <c r="D13" s="1"/>
  <c r="F31" i="14"/>
  <c r="F32"/>
  <c r="F36"/>
  <c r="F34"/>
  <c r="F38"/>
  <c r="I26" i="15"/>
  <c r="F24" i="14"/>
  <c r="F25"/>
  <c r="F27"/>
  <c r="F29"/>
  <c r="F30"/>
  <c r="I35" i="15" s="1"/>
  <c r="F33" i="14"/>
  <c r="F35"/>
  <c r="F37"/>
  <c r="F39"/>
  <c r="F46" i="34"/>
  <c r="H76" i="33"/>
  <c r="J76" s="1"/>
  <c r="H112"/>
  <c r="E520" i="30"/>
  <c r="E519"/>
  <c r="E518"/>
  <c r="E517"/>
  <c r="E516"/>
  <c r="E515"/>
  <c r="E514"/>
  <c r="E513"/>
  <c r="H107" i="33"/>
  <c r="E510" i="30"/>
  <c r="E508"/>
  <c r="E507"/>
  <c r="E506"/>
  <c r="E505"/>
  <c r="E504"/>
  <c r="E503"/>
  <c r="E502"/>
  <c r="E501"/>
  <c r="E500"/>
  <c r="E499"/>
  <c r="E498"/>
  <c r="E497"/>
  <c r="E496"/>
  <c r="E495"/>
  <c r="E494"/>
  <c r="E493"/>
  <c r="E492"/>
  <c r="E491"/>
  <c r="E490"/>
  <c r="E489"/>
  <c r="E488"/>
  <c r="E487"/>
  <c r="E486"/>
  <c r="E485"/>
  <c r="E484"/>
  <c r="E483"/>
  <c r="E482"/>
  <c r="E481"/>
  <c r="E480"/>
  <c r="E479"/>
  <c r="E478"/>
  <c r="E477"/>
  <c r="E476"/>
  <c r="E475"/>
  <c r="E474"/>
  <c r="E473"/>
  <c r="E472"/>
  <c r="E471"/>
  <c r="E470"/>
  <c r="E469"/>
  <c r="E468"/>
  <c r="E467"/>
  <c r="E466"/>
  <c r="E465"/>
  <c r="E464"/>
  <c r="E463"/>
  <c r="E462"/>
  <c r="E461"/>
  <c r="E460"/>
  <c r="E459"/>
  <c r="E458"/>
  <c r="E457"/>
  <c r="E456"/>
  <c r="E455"/>
  <c r="E454"/>
  <c r="E453"/>
  <c r="E452"/>
  <c r="E451"/>
  <c r="E450"/>
  <c r="E449"/>
  <c r="E448"/>
  <c r="E447"/>
  <c r="E446"/>
  <c r="E445"/>
  <c r="E444"/>
  <c r="E443"/>
  <c r="E442"/>
  <c r="E441"/>
  <c r="E440"/>
  <c r="E439"/>
  <c r="E438"/>
  <c r="E437"/>
  <c r="E436"/>
  <c r="E435"/>
  <c r="E434"/>
  <c r="E433"/>
  <c r="E432"/>
  <c r="E431"/>
  <c r="E430"/>
  <c r="E429"/>
  <c r="E428"/>
  <c r="E427"/>
  <c r="E426"/>
  <c r="E425"/>
  <c r="E424"/>
  <c r="E423"/>
  <c r="E422"/>
  <c r="E421"/>
  <c r="E420"/>
  <c r="E419"/>
  <c r="E418"/>
  <c r="E417"/>
  <c r="E416"/>
  <c r="E415"/>
  <c r="E414"/>
  <c r="E413"/>
  <c r="E412"/>
  <c r="E411"/>
  <c r="E410"/>
  <c r="E409"/>
  <c r="E408"/>
  <c r="E407"/>
  <c r="E406"/>
  <c r="E405"/>
  <c r="E402"/>
  <c r="E401"/>
  <c r="E400"/>
  <c r="E404"/>
  <c r="E399"/>
  <c r="E398"/>
  <c r="E397"/>
  <c r="E396"/>
  <c r="E395"/>
  <c r="E394"/>
  <c r="E393"/>
  <c r="E392"/>
  <c r="E391"/>
  <c r="E390"/>
  <c r="E389"/>
  <c r="E388"/>
  <c r="E387"/>
  <c r="E386"/>
  <c r="E385"/>
  <c r="E384"/>
  <c r="E383"/>
  <c r="E382"/>
  <c r="E403"/>
  <c r="E381"/>
  <c r="E380"/>
  <c r="E379"/>
  <c r="E378"/>
  <c r="E377"/>
  <c r="E376"/>
  <c r="E375"/>
  <c r="E374"/>
  <c r="E373"/>
  <c r="E372"/>
  <c r="E371"/>
  <c r="E370"/>
  <c r="E368"/>
  <c r="E367"/>
  <c r="E366"/>
  <c r="E365"/>
  <c r="E364"/>
  <c r="E363"/>
  <c r="E369"/>
  <c r="E362"/>
  <c r="G352"/>
  <c r="E360"/>
  <c r="E359"/>
  <c r="E358"/>
  <c r="E357"/>
  <c r="E356"/>
  <c r="E355"/>
  <c r="E354"/>
  <c r="E353"/>
  <c r="H105" i="33"/>
  <c r="E343" i="30"/>
  <c r="E351"/>
  <c r="E350"/>
  <c r="E349"/>
  <c r="E341"/>
  <c r="E348"/>
  <c r="E339"/>
  <c r="E338"/>
  <c r="E337"/>
  <c r="E336"/>
  <c r="E347"/>
  <c r="E346"/>
  <c r="E345"/>
  <c r="J78" i="37" l="1"/>
  <c r="E154" i="38" s="1"/>
  <c r="H106" i="33"/>
  <c r="F99" i="34"/>
  <c r="J104" i="37"/>
  <c r="E169" i="38" s="1"/>
  <c r="F91" i="34"/>
  <c r="J47" i="37"/>
  <c r="E144" i="38" s="1"/>
  <c r="H16" i="14"/>
  <c r="I16"/>
  <c r="E335" i="30"/>
  <c r="E334"/>
  <c r="G342"/>
  <c r="G340"/>
  <c r="G331"/>
  <c r="G327"/>
  <c r="E330"/>
  <c r="E329"/>
  <c r="E328"/>
  <c r="G310"/>
  <c r="E326"/>
  <c r="E325"/>
  <c r="E324"/>
  <c r="E323"/>
  <c r="E322"/>
  <c r="E321"/>
  <c r="E320"/>
  <c r="E319"/>
  <c r="E318"/>
  <c r="E317"/>
  <c r="E316"/>
  <c r="E314"/>
  <c r="E313"/>
  <c r="E312"/>
  <c r="E311"/>
  <c r="E315"/>
  <c r="G268"/>
  <c r="E309"/>
  <c r="E308"/>
  <c r="E307"/>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G221"/>
  <c r="E267"/>
  <c r="E266"/>
  <c r="E265"/>
  <c r="E264"/>
  <c r="E263"/>
  <c r="E262"/>
  <c r="E261"/>
  <c r="E260"/>
  <c r="E259"/>
  <c r="E258"/>
  <c r="E257"/>
  <c r="E256"/>
  <c r="E255"/>
  <c r="E254"/>
  <c r="E253"/>
  <c r="E252"/>
  <c r="E251"/>
  <c r="E250"/>
  <c r="E249"/>
  <c r="E248"/>
  <c r="E247"/>
  <c r="E246"/>
  <c r="E245"/>
  <c r="E244"/>
  <c r="E243"/>
  <c r="E242"/>
  <c r="E241"/>
  <c r="E240"/>
  <c r="E239"/>
  <c r="E238"/>
  <c r="E236"/>
  <c r="E235"/>
  <c r="E234"/>
  <c r="E230"/>
  <c r="E226"/>
  <c r="E222"/>
  <c r="G106"/>
  <c r="E108"/>
  <c r="E109"/>
  <c r="E110"/>
  <c r="E111"/>
  <c r="E112"/>
  <c r="E113"/>
  <c r="E114"/>
  <c r="E115"/>
  <c r="E116"/>
  <c r="E117"/>
  <c r="E118"/>
  <c r="E119"/>
  <c r="E120"/>
  <c r="E121"/>
  <c r="E122"/>
  <c r="E123"/>
  <c r="E124"/>
  <c r="E125"/>
  <c r="E126"/>
  <c r="E127"/>
  <c r="E128"/>
  <c r="E129"/>
  <c r="E130"/>
  <c r="E131"/>
  <c r="E132"/>
  <c r="E133"/>
  <c r="E134"/>
  <c r="E135"/>
  <c r="E136"/>
  <c r="E137"/>
  <c r="E138"/>
  <c r="E139"/>
  <c r="E140"/>
  <c r="E141"/>
  <c r="E142"/>
  <c r="E143"/>
  <c r="E144"/>
  <c r="E145"/>
  <c r="E146"/>
  <c r="E147"/>
  <c r="E148"/>
  <c r="E149"/>
  <c r="E150"/>
  <c r="E151"/>
  <c r="E152"/>
  <c r="E153"/>
  <c r="E154"/>
  <c r="E155"/>
  <c r="E156"/>
  <c r="E157"/>
  <c r="E158"/>
  <c r="E159"/>
  <c r="E160"/>
  <c r="E161"/>
  <c r="E162"/>
  <c r="E163"/>
  <c r="E164"/>
  <c r="E165"/>
  <c r="E166"/>
  <c r="E167"/>
  <c r="E168"/>
  <c r="E169"/>
  <c r="E170"/>
  <c r="E171"/>
  <c r="E172"/>
  <c r="E173"/>
  <c r="E174"/>
  <c r="E175"/>
  <c r="E176"/>
  <c r="E177"/>
  <c r="E178"/>
  <c r="E179"/>
  <c r="E180"/>
  <c r="E182"/>
  <c r="E183"/>
  <c r="E184"/>
  <c r="E185"/>
  <c r="E186"/>
  <c r="E181"/>
  <c r="E187"/>
  <c r="E188"/>
  <c r="E189"/>
  <c r="E190"/>
  <c r="E191"/>
  <c r="E192"/>
  <c r="E193"/>
  <c r="E194"/>
  <c r="E195"/>
  <c r="E196"/>
  <c r="E197"/>
  <c r="E198"/>
  <c r="E199"/>
  <c r="E200"/>
  <c r="E201"/>
  <c r="E202"/>
  <c r="E203"/>
  <c r="E204"/>
  <c r="E205"/>
  <c r="E206"/>
  <c r="E207"/>
  <c r="E208"/>
  <c r="E209"/>
  <c r="E210"/>
  <c r="E211"/>
  <c r="E212"/>
  <c r="E213"/>
  <c r="E214"/>
  <c r="E215"/>
  <c r="E216"/>
  <c r="E217"/>
  <c r="E218"/>
  <c r="E219"/>
  <c r="E220"/>
  <c r="E107"/>
  <c r="E85"/>
  <c r="E87"/>
  <c r="E88"/>
  <c r="E90"/>
  <c r="E91"/>
  <c r="E92"/>
  <c r="E93"/>
  <c r="E94"/>
  <c r="E96"/>
  <c r="E98"/>
  <c r="E100"/>
  <c r="E101"/>
  <c r="E103"/>
  <c r="E102"/>
  <c r="G99"/>
  <c r="G97"/>
  <c r="G95"/>
  <c r="E89"/>
  <c r="E86"/>
  <c r="G84"/>
  <c r="G83" s="1"/>
  <c r="J63" i="37" l="1"/>
  <c r="E149" i="38" s="1"/>
  <c r="E97" i="30"/>
  <c r="H26" i="14"/>
  <c r="F26" s="1"/>
  <c r="E95" i="30"/>
  <c r="E99"/>
  <c r="E104"/>
  <c r="H60" i="33"/>
  <c r="H100"/>
  <c r="H103"/>
  <c r="F89" i="34" s="1"/>
  <c r="H66" i="33"/>
  <c r="I30" i="15"/>
  <c r="G18" i="14"/>
  <c r="I22" i="15" s="1"/>
  <c r="G333" i="30"/>
  <c r="E340"/>
  <c r="G19" i="14"/>
  <c r="E342" i="30"/>
  <c r="G20" i="14"/>
  <c r="E84" i="30"/>
  <c r="G68"/>
  <c r="E82"/>
  <c r="E81"/>
  <c r="E80"/>
  <c r="E79"/>
  <c r="E78"/>
  <c r="E77"/>
  <c r="E76"/>
  <c r="E75"/>
  <c r="E74"/>
  <c r="E73"/>
  <c r="E72"/>
  <c r="E71"/>
  <c r="E70"/>
  <c r="E69"/>
  <c r="G57"/>
  <c r="E67"/>
  <c r="E66"/>
  <c r="E65"/>
  <c r="E64"/>
  <c r="E63"/>
  <c r="E62"/>
  <c r="E61"/>
  <c r="E59"/>
  <c r="E58"/>
  <c r="J103" i="33" l="1"/>
  <c r="H56"/>
  <c r="H53"/>
  <c r="J16" i="14"/>
  <c r="F18"/>
  <c r="I24" i="15"/>
  <c r="F20" i="14"/>
  <c r="I23" i="15"/>
  <c r="F19" i="14"/>
  <c r="E56" i="30"/>
  <c r="E55"/>
  <c r="E53"/>
  <c r="G49"/>
  <c r="E51"/>
  <c r="E50"/>
  <c r="E48"/>
  <c r="E47"/>
  <c r="E511"/>
  <c r="E41"/>
  <c r="E40"/>
  <c r="E39"/>
  <c r="E43"/>
  <c r="E42"/>
  <c r="G35"/>
  <c r="E37"/>
  <c r="E36"/>
  <c r="G30"/>
  <c r="H35" i="33" s="1"/>
  <c r="H47" l="1"/>
  <c r="H44"/>
  <c r="E32" i="30"/>
  <c r="E33"/>
  <c r="E34"/>
  <c r="E31"/>
  <c r="G23"/>
  <c r="E25"/>
  <c r="E26"/>
  <c r="E27"/>
  <c r="E28"/>
  <c r="E29"/>
  <c r="E24"/>
  <c r="E17"/>
  <c r="E20"/>
  <c r="E21"/>
  <c r="E22"/>
  <c r="E16"/>
  <c r="G18"/>
  <c r="E18" l="1"/>
  <c r="H34" i="33"/>
  <c r="G21" i="14" l="1"/>
  <c r="I25" i="15" l="1"/>
  <c r="F21" i="14"/>
  <c r="H57" i="33"/>
  <c r="G15" i="30"/>
  <c r="G54"/>
  <c r="H104" i="33" l="1"/>
  <c r="D77" i="34"/>
  <c r="E77"/>
  <c r="F77"/>
  <c r="H14" i="14"/>
  <c r="E15" i="15"/>
  <c r="C67" i="34"/>
  <c r="C58" s="1"/>
  <c r="C55" s="1"/>
  <c r="D67"/>
  <c r="D58" s="1"/>
  <c r="D55" s="1"/>
  <c r="E67"/>
  <c r="E58" s="1"/>
  <c r="E55" s="1"/>
  <c r="E22" i="15"/>
  <c r="G17" i="11"/>
  <c r="G16" s="1"/>
  <c r="G11" s="1"/>
  <c r="F15" i="19" s="1"/>
  <c r="F11" s="1"/>
  <c r="C9" i="12" s="1"/>
  <c r="D17" i="11"/>
  <c r="D16" s="1"/>
  <c r="D11" s="1"/>
  <c r="C15" i="19" s="1"/>
  <c r="F75" i="34"/>
  <c r="G75" s="1"/>
  <c r="H75" s="1"/>
  <c r="I75" s="1"/>
  <c r="F67"/>
  <c r="G67" s="1"/>
  <c r="H67" s="1"/>
  <c r="I67" s="1"/>
  <c r="F76"/>
  <c r="G76" s="1"/>
  <c r="F47"/>
  <c r="G98"/>
  <c r="H98" s="1"/>
  <c r="I98" s="1"/>
  <c r="G96"/>
  <c r="G93"/>
  <c r="G91"/>
  <c r="H91" s="1"/>
  <c r="I91" s="1"/>
  <c r="G88"/>
  <c r="G86"/>
  <c r="H86" s="1"/>
  <c r="I86" s="1"/>
  <c r="G84"/>
  <c r="H84" s="1"/>
  <c r="I84" s="1"/>
  <c r="G82"/>
  <c r="G79"/>
  <c r="H79" s="1"/>
  <c r="I79" s="1"/>
  <c r="G74"/>
  <c r="H74" s="1"/>
  <c r="I74" s="1"/>
  <c r="G72"/>
  <c r="H72" s="1"/>
  <c r="I72" s="1"/>
  <c r="G70"/>
  <c r="G69"/>
  <c r="H69" s="1"/>
  <c r="G68"/>
  <c r="H68" s="1"/>
  <c r="I68" s="1"/>
  <c r="G66"/>
  <c r="H66" s="1"/>
  <c r="I66" s="1"/>
  <c r="G65"/>
  <c r="G64"/>
  <c r="G63"/>
  <c r="G62"/>
  <c r="H62" s="1"/>
  <c r="I62" s="1"/>
  <c r="G61"/>
  <c r="G60"/>
  <c r="H60" s="1"/>
  <c r="I60" s="1"/>
  <c r="G59"/>
  <c r="G57"/>
  <c r="H57" s="1"/>
  <c r="G56"/>
  <c r="H56" s="1"/>
  <c r="I56" s="1"/>
  <c r="G54"/>
  <c r="H54" s="1"/>
  <c r="I54" s="1"/>
  <c r="G53"/>
  <c r="H53" s="1"/>
  <c r="G52"/>
  <c r="H52" s="1"/>
  <c r="I52" s="1"/>
  <c r="G51"/>
  <c r="H51" s="1"/>
  <c r="G50"/>
  <c r="H50" s="1"/>
  <c r="I50" s="1"/>
  <c r="G49"/>
  <c r="H49" s="1"/>
  <c r="G48"/>
  <c r="H48" s="1"/>
  <c r="I48" s="1"/>
  <c r="G45"/>
  <c r="G43"/>
  <c r="H43" s="1"/>
  <c r="I43" s="1"/>
  <c r="G42"/>
  <c r="H42" s="1"/>
  <c r="I42" s="1"/>
  <c r="G41"/>
  <c r="H41" s="1"/>
  <c r="I41" s="1"/>
  <c r="G40"/>
  <c r="H40" s="1"/>
  <c r="I40" s="1"/>
  <c r="G39"/>
  <c r="H39" s="1"/>
  <c r="I39" s="1"/>
  <c r="G38"/>
  <c r="H38" s="1"/>
  <c r="I38" s="1"/>
  <c r="G37"/>
  <c r="H37" s="1"/>
  <c r="I37" s="1"/>
  <c r="G35"/>
  <c r="H35" s="1"/>
  <c r="G34"/>
  <c r="G33"/>
  <c r="H33" s="1"/>
  <c r="G32"/>
  <c r="G31"/>
  <c r="H31" s="1"/>
  <c r="I31" s="1"/>
  <c r="G30"/>
  <c r="H30" s="1"/>
  <c r="I30" s="1"/>
  <c r="G29"/>
  <c r="G28"/>
  <c r="G21"/>
  <c r="H21" s="1"/>
  <c r="I21" s="1"/>
  <c r="F19"/>
  <c r="G19" s="1"/>
  <c r="F18"/>
  <c r="G18" s="1"/>
  <c r="H18" s="1"/>
  <c r="I18" s="1"/>
  <c r="E18"/>
  <c r="C18"/>
  <c r="G16"/>
  <c r="H16" s="1"/>
  <c r="G14"/>
  <c r="H14" s="1"/>
  <c r="I14" s="1"/>
  <c r="G12"/>
  <c r="H12" s="1"/>
  <c r="H91" i="33"/>
  <c r="H86"/>
  <c r="G86"/>
  <c r="G85" s="1"/>
  <c r="F86"/>
  <c r="F85" s="1"/>
  <c r="E86"/>
  <c r="E85" s="1"/>
  <c r="H68"/>
  <c r="J68" s="1"/>
  <c r="H50"/>
  <c r="H43"/>
  <c r="G17" i="15"/>
  <c r="H17"/>
  <c r="I17"/>
  <c r="F17"/>
  <c r="G19"/>
  <c r="H19"/>
  <c r="F17" i="11"/>
  <c r="F16" s="1"/>
  <c r="F11" s="1"/>
  <c r="E15" i="19" s="1"/>
  <c r="E11" s="1"/>
  <c r="E17" i="11"/>
  <c r="E16" s="1"/>
  <c r="E11" s="1"/>
  <c r="D15" i="19" s="1"/>
  <c r="D11" s="1"/>
  <c r="C11"/>
  <c r="H24" i="7"/>
  <c r="H29"/>
  <c r="H32"/>
  <c r="H35"/>
  <c r="H40"/>
  <c r="H43"/>
  <c r="H53"/>
  <c r="H57"/>
  <c r="H50"/>
  <c r="H67"/>
  <c r="H73"/>
  <c r="H79"/>
  <c r="H82"/>
  <c r="H88"/>
  <c r="H91"/>
  <c r="H95"/>
  <c r="H104"/>
  <c r="H102" s="1"/>
  <c r="H107"/>
  <c r="H110"/>
  <c r="H119"/>
  <c r="H123"/>
  <c r="H126"/>
  <c r="H129"/>
  <c r="H132"/>
  <c r="H137"/>
  <c r="H143"/>
  <c r="H148"/>
  <c r="H153"/>
  <c r="H158"/>
  <c r="H162"/>
  <c r="I19" i="15"/>
  <c r="F19"/>
  <c r="G52" i="30"/>
  <c r="H28" i="34"/>
  <c r="I28" s="1"/>
  <c r="H32"/>
  <c r="I32" s="1"/>
  <c r="H34"/>
  <c r="I34" s="1"/>
  <c r="H45"/>
  <c r="I45" s="1"/>
  <c r="H64"/>
  <c r="I64" s="1"/>
  <c r="H70"/>
  <c r="I70" s="1"/>
  <c r="H82"/>
  <c r="I82" s="1"/>
  <c r="H88"/>
  <c r="I88" s="1"/>
  <c r="H93"/>
  <c r="I93" s="1"/>
  <c r="H67" i="33"/>
  <c r="G46" i="30"/>
  <c r="H85" i="33" l="1"/>
  <c r="J85" s="1"/>
  <c r="J86"/>
  <c r="F73" i="34"/>
  <c r="G73" s="1"/>
  <c r="H73" s="1"/>
  <c r="I73" s="1"/>
  <c r="J91" i="33"/>
  <c r="G13" i="30"/>
  <c r="H49" i="33"/>
  <c r="I29" i="34"/>
  <c r="I57"/>
  <c r="F58"/>
  <c r="F55" s="1"/>
  <c r="H29"/>
  <c r="G16" i="14"/>
  <c r="G14" s="1"/>
  <c r="J30" i="37"/>
  <c r="E139" i="38" s="1"/>
  <c r="G47" i="34"/>
  <c r="H47" s="1"/>
  <c r="I47" s="1"/>
  <c r="F44"/>
  <c r="H59"/>
  <c r="I59" s="1"/>
  <c r="I16"/>
  <c r="I12"/>
  <c r="H61"/>
  <c r="I61" s="1"/>
  <c r="H63"/>
  <c r="I63" s="1"/>
  <c r="H65"/>
  <c r="I65" s="1"/>
  <c r="H22" i="7"/>
  <c r="H21" s="1"/>
  <c r="H141"/>
  <c r="H140" s="1"/>
  <c r="H117"/>
  <c r="H116" s="1"/>
  <c r="H46" i="33"/>
  <c r="H19" i="34"/>
  <c r="I19" s="1"/>
  <c r="I69"/>
  <c r="H33" i="33"/>
  <c r="H63"/>
  <c r="H37"/>
  <c r="H96" i="34"/>
  <c r="I96" s="1"/>
  <c r="H76"/>
  <c r="I76" s="1"/>
  <c r="F94"/>
  <c r="F90"/>
  <c r="F87" s="1"/>
  <c r="H54" i="33"/>
  <c r="J54" s="1"/>
  <c r="F80" i="34"/>
  <c r="H98" i="33"/>
  <c r="J98" s="1"/>
  <c r="H65" i="7"/>
  <c r="H64" s="1"/>
  <c r="I33" i="34"/>
  <c r="I35"/>
  <c r="I49"/>
  <c r="I51"/>
  <c r="I53"/>
  <c r="I14" i="14"/>
  <c r="G55" i="34"/>
  <c r="G58" l="1"/>
  <c r="H58" s="1"/>
  <c r="I58" s="1"/>
  <c r="F23"/>
  <c r="G23" s="1"/>
  <c r="H23" s="1"/>
  <c r="I23" s="1"/>
  <c r="J37" i="33"/>
  <c r="H41"/>
  <c r="J41" s="1"/>
  <c r="H28"/>
  <c r="F95" i="34"/>
  <c r="G95" s="1"/>
  <c r="H95" s="1"/>
  <c r="I95" s="1"/>
  <c r="F16" i="14"/>
  <c r="H58" i="33"/>
  <c r="H101"/>
  <c r="J101" s="1"/>
  <c r="G99" i="34"/>
  <c r="H99" s="1"/>
  <c r="I99" s="1"/>
  <c r="F97"/>
  <c r="G97" s="1"/>
  <c r="F26"/>
  <c r="G26" s="1"/>
  <c r="H26" s="1"/>
  <c r="I26" s="1"/>
  <c r="G94"/>
  <c r="G44"/>
  <c r="F36"/>
  <c r="G36" s="1"/>
  <c r="H36" s="1"/>
  <c r="I36" s="1"/>
  <c r="H89" i="33"/>
  <c r="J89" s="1"/>
  <c r="F78" i="34"/>
  <c r="F71" s="1"/>
  <c r="G80"/>
  <c r="H80" s="1"/>
  <c r="I80" s="1"/>
  <c r="G90"/>
  <c r="H90" s="1"/>
  <c r="I90" s="1"/>
  <c r="H55"/>
  <c r="I55" s="1"/>
  <c r="F24" l="1"/>
  <c r="G24" s="1"/>
  <c r="H24" s="1"/>
  <c r="I24" s="1"/>
  <c r="F27"/>
  <c r="G27" s="1"/>
  <c r="J58" i="33"/>
  <c r="F92" i="34"/>
  <c r="G92" s="1"/>
  <c r="H92" s="1"/>
  <c r="I92" s="1"/>
  <c r="J14" i="14"/>
  <c r="F14" s="1"/>
  <c r="F22" i="34"/>
  <c r="H94"/>
  <c r="I94" s="1"/>
  <c r="H97"/>
  <c r="I97" s="1"/>
  <c r="G87"/>
  <c r="H27"/>
  <c r="I27" s="1"/>
  <c r="G78"/>
  <c r="H78" s="1"/>
  <c r="I78" s="1"/>
  <c r="G71"/>
  <c r="H71" s="1"/>
  <c r="I71" s="1"/>
  <c r="H44"/>
  <c r="I44" s="1"/>
  <c r="F85" l="1"/>
  <c r="G85" s="1"/>
  <c r="H85" s="1"/>
  <c r="I85" s="1"/>
  <c r="H87"/>
  <c r="I87" s="1"/>
  <c r="G22"/>
  <c r="F83" l="1"/>
  <c r="I15" i="15" s="1"/>
  <c r="I13" s="1"/>
  <c r="I11" s="1"/>
  <c r="H22" i="34"/>
  <c r="I22" s="1"/>
  <c r="G83" l="1"/>
  <c r="H83" s="1"/>
  <c r="I83" s="1"/>
  <c r="F81"/>
  <c r="G81" s="1"/>
  <c r="H81" s="1"/>
  <c r="I81" s="1"/>
  <c r="G12" i="30" l="1"/>
  <c r="H51" i="33"/>
  <c r="J51" s="1"/>
  <c r="G11" i="30" l="1"/>
  <c r="F25" i="34"/>
  <c r="G25" l="1"/>
  <c r="H25" s="1"/>
  <c r="I25" s="1"/>
  <c r="F20"/>
  <c r="G20" l="1"/>
  <c r="H20" s="1"/>
  <c r="I20" s="1"/>
  <c r="E24" i="33" l="1"/>
  <c r="F24"/>
  <c r="G24"/>
  <c r="H24"/>
  <c r="E33"/>
  <c r="G33"/>
  <c r="E34"/>
  <c r="F34"/>
  <c r="G34"/>
  <c r="I34"/>
  <c r="J34" s="1"/>
  <c r="E35"/>
  <c r="F35"/>
  <c r="G35"/>
  <c r="I35"/>
  <c r="J35" s="1"/>
  <c r="E36"/>
  <c r="F36"/>
  <c r="G36"/>
  <c r="I36"/>
  <c r="J36" s="1"/>
  <c r="E39"/>
  <c r="E37" s="1"/>
  <c r="C23" i="34" s="1"/>
  <c r="F39" i="33"/>
  <c r="F37" s="1"/>
  <c r="D23" i="34" s="1"/>
  <c r="G39" i="33"/>
  <c r="G37" s="1"/>
  <c r="E23" i="34" s="1"/>
  <c r="I39" i="33"/>
  <c r="J39" s="1"/>
  <c r="E43"/>
  <c r="F43"/>
  <c r="G43"/>
  <c r="I43"/>
  <c r="J43" s="1"/>
  <c r="E44"/>
  <c r="F44"/>
  <c r="G44"/>
  <c r="I44"/>
  <c r="J44" s="1"/>
  <c r="E46"/>
  <c r="F46"/>
  <c r="G46"/>
  <c r="I46"/>
  <c r="J46" s="1"/>
  <c r="E47"/>
  <c r="F47"/>
  <c r="G47"/>
  <c r="I47"/>
  <c r="J47" s="1"/>
  <c r="E49"/>
  <c r="F49"/>
  <c r="G49"/>
  <c r="I49"/>
  <c r="J49" s="1"/>
  <c r="E50"/>
  <c r="F50"/>
  <c r="G50"/>
  <c r="I50"/>
  <c r="J50" s="1"/>
  <c r="E53"/>
  <c r="E51" s="1"/>
  <c r="C25" i="34" s="1"/>
  <c r="F53" i="33"/>
  <c r="F51" s="1"/>
  <c r="D25" i="34" s="1"/>
  <c r="G53" i="33"/>
  <c r="G51" s="1"/>
  <c r="E25" i="34" s="1"/>
  <c r="I53" i="33"/>
  <c r="J53" s="1"/>
  <c r="E56"/>
  <c r="F56"/>
  <c r="G56"/>
  <c r="I56"/>
  <c r="J56" s="1"/>
  <c r="E57"/>
  <c r="F57"/>
  <c r="G57"/>
  <c r="I57"/>
  <c r="J57" s="1"/>
  <c r="E60"/>
  <c r="F60"/>
  <c r="G60"/>
  <c r="I60"/>
  <c r="J60" s="1"/>
  <c r="E63"/>
  <c r="F63"/>
  <c r="G63"/>
  <c r="I63"/>
  <c r="J63" s="1"/>
  <c r="E66"/>
  <c r="F66"/>
  <c r="G66"/>
  <c r="I66"/>
  <c r="J66" s="1"/>
  <c r="E67"/>
  <c r="F67"/>
  <c r="G67"/>
  <c r="I67"/>
  <c r="J67" s="1"/>
  <c r="E82"/>
  <c r="C46" i="34" s="1"/>
  <c r="F82" i="33"/>
  <c r="D46" i="34" s="1"/>
  <c r="G82" i="33"/>
  <c r="E46" i="34" s="1"/>
  <c r="I82" i="33"/>
  <c r="J82" s="1"/>
  <c r="E84"/>
  <c r="F84"/>
  <c r="G84"/>
  <c r="I84"/>
  <c r="J84" s="1"/>
  <c r="E93"/>
  <c r="F93"/>
  <c r="G93"/>
  <c r="I93"/>
  <c r="J93" s="1"/>
  <c r="E94"/>
  <c r="C76" i="34" s="1"/>
  <c r="F94" i="33"/>
  <c r="D76" i="34" s="1"/>
  <c r="G94" i="33"/>
  <c r="E76" i="34" s="1"/>
  <c r="I94" i="33"/>
  <c r="J94" s="1"/>
  <c r="E100"/>
  <c r="G100"/>
  <c r="E104"/>
  <c r="G104"/>
  <c r="E105"/>
  <c r="F105"/>
  <c r="G105"/>
  <c r="I105"/>
  <c r="J105" s="1"/>
  <c r="E106"/>
  <c r="F106"/>
  <c r="G106"/>
  <c r="I106"/>
  <c r="J106" s="1"/>
  <c r="E107"/>
  <c r="F107"/>
  <c r="G107"/>
  <c r="I107"/>
  <c r="J107" s="1"/>
  <c r="E108"/>
  <c r="F108"/>
  <c r="G108"/>
  <c r="I108"/>
  <c r="J108" s="1"/>
  <c r="E112"/>
  <c r="F112"/>
  <c r="G112"/>
  <c r="I112"/>
  <c r="J112" s="1"/>
  <c r="G22" l="1"/>
  <c r="E17" i="34"/>
  <c r="E15" s="1"/>
  <c r="E22" i="33"/>
  <c r="C17" i="34"/>
  <c r="C15" s="1"/>
  <c r="F91" i="33"/>
  <c r="D73" i="34" s="1"/>
  <c r="F17"/>
  <c r="H22" i="33"/>
  <c r="H20" s="1"/>
  <c r="H19" s="1"/>
  <c r="H18" s="1"/>
  <c r="H16" s="1"/>
  <c r="H14" s="1"/>
  <c r="H12" s="1"/>
  <c r="D17" i="34"/>
  <c r="D15" s="1"/>
  <c r="F22" i="33"/>
  <c r="G91"/>
  <c r="E73" i="34" s="1"/>
  <c r="E91" i="33"/>
  <c r="C73" i="34" s="1"/>
  <c r="I104" i="37"/>
  <c r="E99" i="34"/>
  <c r="E97" s="1"/>
  <c r="G104" i="37"/>
  <c r="C99" i="34"/>
  <c r="C97" s="1"/>
  <c r="I91" i="37"/>
  <c r="E96" i="34"/>
  <c r="G91" i="37"/>
  <c r="C96" i="34"/>
  <c r="I78" i="37"/>
  <c r="E95" i="34"/>
  <c r="G78" i="37"/>
  <c r="C95" i="34"/>
  <c r="I63" i="37"/>
  <c r="E94" i="34"/>
  <c r="E92" s="1"/>
  <c r="G63" i="37"/>
  <c r="C94" i="34"/>
  <c r="C92" s="1"/>
  <c r="I47" i="37"/>
  <c r="E91" i="34"/>
  <c r="G47" i="37"/>
  <c r="C91" i="34"/>
  <c r="I30" i="37"/>
  <c r="E90" i="34"/>
  <c r="G101" i="33"/>
  <c r="G30" i="37"/>
  <c r="C90" i="34"/>
  <c r="E101" i="33"/>
  <c r="E80" i="34"/>
  <c r="E78" s="1"/>
  <c r="E71" s="1"/>
  <c r="G98" i="33"/>
  <c r="G89" s="1"/>
  <c r="C80" i="34"/>
  <c r="C78" s="1"/>
  <c r="E98" i="33"/>
  <c r="G76"/>
  <c r="G68" s="1"/>
  <c r="E47" i="34"/>
  <c r="E44" s="1"/>
  <c r="E36" s="1"/>
  <c r="E76" i="33"/>
  <c r="E68" s="1"/>
  <c r="C47" i="34"/>
  <c r="C44" s="1"/>
  <c r="C36" s="1"/>
  <c r="G58" i="33"/>
  <c r="E27" i="34" s="1"/>
  <c r="E58" i="33"/>
  <c r="C27" i="34" s="1"/>
  <c r="G54" i="33"/>
  <c r="E26" i="34" s="1"/>
  <c r="E54" i="33"/>
  <c r="C26" i="34" s="1"/>
  <c r="G41" i="33"/>
  <c r="E24" i="34" s="1"/>
  <c r="E41" i="33"/>
  <c r="C24" i="34" s="1"/>
  <c r="G28" i="33"/>
  <c r="E22" i="34" s="1"/>
  <c r="E20" s="1"/>
  <c r="E28" i="33"/>
  <c r="H104" i="37"/>
  <c r="D99" i="34"/>
  <c r="D97" s="1"/>
  <c r="H91" i="37"/>
  <c r="D96" i="34"/>
  <c r="H78" i="37"/>
  <c r="D95" i="34"/>
  <c r="H63" i="37"/>
  <c r="D94" i="34"/>
  <c r="D92" s="1"/>
  <c r="H47" i="37"/>
  <c r="D91" i="34"/>
  <c r="F76" i="33"/>
  <c r="F68" s="1"/>
  <c r="D47" i="34"/>
  <c r="D44" s="1"/>
  <c r="D36" s="1"/>
  <c r="I104" i="33"/>
  <c r="J104" s="1"/>
  <c r="F104"/>
  <c r="I100"/>
  <c r="J100" s="1"/>
  <c r="F100"/>
  <c r="F58"/>
  <c r="D27" i="34" s="1"/>
  <c r="F54" i="33"/>
  <c r="D26" i="34" s="1"/>
  <c r="F41" i="33"/>
  <c r="D24" i="34" s="1"/>
  <c r="I33" i="33"/>
  <c r="J33" s="1"/>
  <c r="F33"/>
  <c r="F28" s="1"/>
  <c r="D22" i="34" s="1"/>
  <c r="E89" i="33" l="1"/>
  <c r="E20" s="1"/>
  <c r="E19" s="1"/>
  <c r="E18" s="1"/>
  <c r="E16" s="1"/>
  <c r="E14" s="1"/>
  <c r="E12" s="1"/>
  <c r="E87" i="34"/>
  <c r="E85" s="1"/>
  <c r="E83" s="1"/>
  <c r="E13"/>
  <c r="I14" i="37" s="1"/>
  <c r="C71" i="34"/>
  <c r="C87"/>
  <c r="C85" s="1"/>
  <c r="C83" s="1"/>
  <c r="D20"/>
  <c r="F15"/>
  <c r="G17"/>
  <c r="H17" s="1"/>
  <c r="I17" s="1"/>
  <c r="D80"/>
  <c r="D78" s="1"/>
  <c r="D71" s="1"/>
  <c r="F98" i="33"/>
  <c r="F89" s="1"/>
  <c r="H30" i="37"/>
  <c r="F101" i="33"/>
  <c r="D90" i="34"/>
  <c r="D87" s="1"/>
  <c r="D85" s="1"/>
  <c r="D83" s="1"/>
  <c r="C22"/>
  <c r="C20" s="1"/>
  <c r="C13" s="1"/>
  <c r="G20" i="33"/>
  <c r="G19" s="1"/>
  <c r="G18" s="1"/>
  <c r="G16" s="1"/>
  <c r="G14" s="1"/>
  <c r="G12" s="1"/>
  <c r="G15" i="34" l="1"/>
  <c r="H15" s="1"/>
  <c r="I15" s="1"/>
  <c r="F13"/>
  <c r="D13"/>
  <c r="H14" i="37" s="1"/>
  <c r="G14"/>
  <c r="F20" i="33"/>
  <c r="F19" s="1"/>
  <c r="F18" s="1"/>
  <c r="F16" s="1"/>
  <c r="F14" s="1"/>
  <c r="F12" s="1"/>
  <c r="C81" i="34"/>
  <c r="C11" s="1"/>
  <c r="E20" i="7" s="1"/>
  <c r="E18" s="1"/>
  <c r="E16" s="1"/>
  <c r="E9" s="1"/>
  <c r="B17" i="31" s="1"/>
  <c r="F15" i="15"/>
  <c r="F13" s="1"/>
  <c r="F11" s="1"/>
  <c r="D81" i="34"/>
  <c r="G15" i="15"/>
  <c r="G13" s="1"/>
  <c r="G11" s="1"/>
  <c r="E81" i="34"/>
  <c r="E11" s="1"/>
  <c r="G20" i="7" s="1"/>
  <c r="G18" s="1"/>
  <c r="G16" s="1"/>
  <c r="G9" s="1"/>
  <c r="D17" i="31" s="1"/>
  <c r="H15" i="15"/>
  <c r="H13" s="1"/>
  <c r="H11" s="1"/>
  <c r="D11" i="34" l="1"/>
  <c r="F20" i="7" s="1"/>
  <c r="F18" s="1"/>
  <c r="F16" s="1"/>
  <c r="F9" s="1"/>
  <c r="C17" i="31" s="1"/>
  <c r="C13" s="1"/>
  <c r="C11" s="1"/>
  <c r="C9" s="1"/>
  <c r="J14" i="37"/>
  <c r="E36" i="38" s="1"/>
  <c r="E11" s="1"/>
  <c r="G13" i="34"/>
  <c r="H13" s="1"/>
  <c r="I13" s="1"/>
  <c r="F11"/>
  <c r="B13" i="31"/>
  <c r="B11" s="1"/>
  <c r="B9" s="1"/>
  <c r="B15"/>
  <c r="D15"/>
  <c r="D13"/>
  <c r="D11" s="1"/>
  <c r="D9" s="1"/>
  <c r="C15" l="1"/>
  <c r="G11" i="34"/>
  <c r="H11" s="1"/>
  <c r="I11" s="1"/>
  <c r="H20" i="7"/>
  <c r="H18" s="1"/>
  <c r="H16" s="1"/>
  <c r="H9" s="1"/>
  <c r="E16" i="31" s="1"/>
  <c r="C10" i="12" l="1"/>
  <c r="E13" i="31" l="1"/>
  <c r="E11" s="1"/>
  <c r="E9" s="1"/>
  <c r="E15"/>
  <c r="C11" i="12"/>
</calcChain>
</file>

<file path=xl/comments1.xml><?xml version="1.0" encoding="utf-8"?>
<comments xmlns="http://schemas.openxmlformats.org/spreadsheetml/2006/main">
  <authors>
    <author>ANI</author>
    <author>ANI Harutyunyan</author>
    <author>Tatev</author>
    <author>Mnacakanyan</author>
  </authors>
  <commentList>
    <comment ref="B20" authorId="0">
      <text>
        <r>
          <rPr>
            <b/>
            <sz val="9"/>
            <color indexed="81"/>
            <rFont val="Tahoma"/>
            <family val="2"/>
          </rPr>
          <t>ANI:</t>
        </r>
        <r>
          <rPr>
            <sz val="9"/>
            <color indexed="81"/>
            <rFont val="Tahoma"/>
            <family val="2"/>
          </rPr>
          <t xml:space="preserve">
Ղ-Տելեկոմ</t>
        </r>
      </text>
    </comment>
    <comment ref="B21" authorId="0">
      <text>
        <r>
          <rPr>
            <b/>
            <sz val="9"/>
            <color indexed="81"/>
            <rFont val="Tahoma"/>
            <family val="2"/>
          </rPr>
          <t>ANI:</t>
        </r>
        <r>
          <rPr>
            <sz val="9"/>
            <color indexed="81"/>
            <rFont val="Tahoma"/>
            <family val="2"/>
          </rPr>
          <t xml:space="preserve">
300 մեքենայի համար
Արմենտել
</t>
        </r>
      </text>
    </comment>
    <comment ref="E25" authorId="1">
      <text>
        <r>
          <rPr>
            <b/>
            <sz val="9"/>
            <color indexed="81"/>
            <rFont val="Tahoma"/>
            <family val="2"/>
          </rPr>
          <t>ANI Harutyunyan:</t>
        </r>
        <r>
          <rPr>
            <sz val="9"/>
            <color indexed="81"/>
            <rFont val="Tahoma"/>
            <family val="2"/>
          </rPr>
          <t xml:space="preserve">
Վարդան-20360.0</t>
        </r>
      </text>
    </comment>
    <comment ref="G25" authorId="1">
      <text>
        <r>
          <rPr>
            <b/>
            <sz val="9"/>
            <color indexed="81"/>
            <rFont val="Tahoma"/>
            <family val="2"/>
          </rPr>
          <t>ANI Harutyunyan:</t>
        </r>
        <r>
          <rPr>
            <sz val="9"/>
            <color indexed="81"/>
            <rFont val="Tahoma"/>
            <family val="2"/>
          </rPr>
          <t xml:space="preserve">
Վարդան-20360.0</t>
        </r>
      </text>
    </comment>
    <comment ref="B27" authorId="0">
      <text>
        <r>
          <rPr>
            <b/>
            <sz val="9"/>
            <color indexed="81"/>
            <rFont val="Tahoma"/>
            <family val="2"/>
          </rPr>
          <t>ANI:</t>
        </r>
        <r>
          <rPr>
            <sz val="9"/>
            <color indexed="81"/>
            <rFont val="Tahoma"/>
            <family val="2"/>
          </rPr>
          <t xml:space="preserve">
Մոտոներ</t>
        </r>
      </text>
    </comment>
    <comment ref="B28" authorId="0">
      <text>
        <r>
          <rPr>
            <b/>
            <sz val="9"/>
            <color indexed="81"/>
            <rFont val="Tahoma"/>
            <family val="2"/>
          </rPr>
          <t>ANI:</t>
        </r>
        <r>
          <rPr>
            <sz val="9"/>
            <color indexed="81"/>
            <rFont val="Tahoma"/>
            <family val="2"/>
          </rPr>
          <t xml:space="preserve">
2016թ.-ի ավտոներ</t>
        </r>
      </text>
    </comment>
    <comment ref="B32" authorId="0">
      <text>
        <r>
          <rPr>
            <b/>
            <sz val="9"/>
            <color indexed="81"/>
            <rFont val="Tahoma"/>
            <family val="2"/>
          </rPr>
          <t>ANI:</t>
        </r>
        <r>
          <rPr>
            <sz val="9"/>
            <color indexed="81"/>
            <rFont val="Tahoma"/>
            <family val="2"/>
          </rPr>
          <t xml:space="preserve">
Եղեգնաձորի ՀՔԲ</t>
        </r>
      </text>
    </comment>
    <comment ref="B33" authorId="0">
      <text>
        <r>
          <rPr>
            <b/>
            <sz val="9"/>
            <color indexed="81"/>
            <rFont val="Tahoma"/>
            <family val="2"/>
          </rPr>
          <t>ANI:</t>
        </r>
        <r>
          <rPr>
            <sz val="9"/>
            <color indexed="81"/>
            <rFont val="Tahoma"/>
            <family val="2"/>
          </rPr>
          <t xml:space="preserve">
Գորիսի ՀՔԲ</t>
        </r>
      </text>
    </comment>
    <comment ref="B34" authorId="0">
      <text>
        <r>
          <rPr>
            <b/>
            <sz val="9"/>
            <color indexed="81"/>
            <rFont val="Tahoma"/>
            <family val="2"/>
          </rPr>
          <t>ANI:</t>
        </r>
        <r>
          <rPr>
            <sz val="9"/>
            <color indexed="81"/>
            <rFont val="Tahoma"/>
            <family val="2"/>
          </rPr>
          <t xml:space="preserve">
Մարտունու ՀՔԲ</t>
        </r>
      </text>
    </comment>
    <comment ref="G42" authorId="1">
      <text>
        <r>
          <rPr>
            <b/>
            <sz val="9"/>
            <color indexed="81"/>
            <rFont val="Tahoma"/>
            <family val="2"/>
          </rPr>
          <t>ANI Harutyunyan:</t>
        </r>
        <r>
          <rPr>
            <sz val="9"/>
            <color indexed="81"/>
            <rFont val="Tahoma"/>
            <family val="2"/>
          </rPr>
          <t xml:space="preserve">
+13860.0 հազ. դրամ տարվա ընթացքում պետք է ավելացնել, քանի որ մատակարարի կողմից գնային առաջարկը 28360.0 հազ. դրամ է</t>
        </r>
      </text>
    </comment>
    <comment ref="B59" authorId="0">
      <text>
        <r>
          <rPr>
            <b/>
            <sz val="9"/>
            <color indexed="81"/>
            <rFont val="Tahoma"/>
            <family val="2"/>
          </rPr>
          <t>ANI:</t>
        </r>
        <r>
          <rPr>
            <sz val="9"/>
            <color indexed="81"/>
            <rFont val="Tahoma"/>
            <family val="2"/>
          </rPr>
          <t xml:space="preserve">
արգելված կայանման համար</t>
        </r>
      </text>
    </comment>
    <comment ref="B60" authorId="1">
      <text>
        <r>
          <rPr>
            <b/>
            <sz val="9"/>
            <color indexed="81"/>
            <rFont val="Tahoma"/>
            <family val="2"/>
          </rPr>
          <t>ANI Harutyunyan:</t>
        </r>
        <r>
          <rPr>
            <sz val="9"/>
            <color indexed="81"/>
            <rFont val="Tahoma"/>
            <family val="2"/>
          </rPr>
          <t xml:space="preserve">
բեռնակրման ծառայություններ</t>
        </r>
      </text>
    </comment>
    <comment ref="B61" authorId="1">
      <text>
        <r>
          <rPr>
            <b/>
            <sz val="9"/>
            <color indexed="81"/>
            <rFont val="Tahoma"/>
            <family val="2"/>
          </rPr>
          <t>ANI Harutyunyan:</t>
        </r>
        <r>
          <rPr>
            <sz val="9"/>
            <color indexed="81"/>
            <rFont val="Tahoma"/>
            <family val="2"/>
          </rPr>
          <t xml:space="preserve">
բեռնակրման ծառայություններ</t>
        </r>
      </text>
    </comment>
    <comment ref="B69" authorId="1">
      <text>
        <r>
          <rPr>
            <b/>
            <sz val="9"/>
            <color indexed="81"/>
            <rFont val="Tahoma"/>
            <family val="2"/>
          </rPr>
          <t>ANI Harutyunyan:</t>
        </r>
        <r>
          <rPr>
            <sz val="9"/>
            <color indexed="81"/>
            <rFont val="Tahoma"/>
            <family val="2"/>
          </rPr>
          <t xml:space="preserve">
 /ՀՀ ոստ. Վարչական շենք/</t>
        </r>
      </text>
    </comment>
    <comment ref="B70" authorId="1">
      <text>
        <r>
          <rPr>
            <b/>
            <sz val="9"/>
            <color indexed="81"/>
            <rFont val="Tahoma"/>
            <family val="2"/>
          </rPr>
          <t>ANI Harutyunyan:</t>
        </r>
        <r>
          <rPr>
            <sz val="9"/>
            <color indexed="81"/>
            <rFont val="Tahoma"/>
            <family val="2"/>
          </rPr>
          <t xml:space="preserve">
 /ՀՀ ոստ. Վարչական շենք/</t>
        </r>
      </text>
    </comment>
    <comment ref="B71" authorId="1">
      <text>
        <r>
          <rPr>
            <b/>
            <sz val="9"/>
            <color indexed="81"/>
            <rFont val="Tahoma"/>
            <family val="2"/>
          </rPr>
          <t>ANI Harutyunyan:</t>
        </r>
        <r>
          <rPr>
            <sz val="9"/>
            <color indexed="81"/>
            <rFont val="Tahoma"/>
            <family val="2"/>
          </rPr>
          <t xml:space="preserve">
 /ՀՀ ոստ. ավտոտնտեսություն/</t>
        </r>
      </text>
    </comment>
    <comment ref="B72" authorId="1">
      <text>
        <r>
          <rPr>
            <b/>
            <sz val="9"/>
            <color indexed="81"/>
            <rFont val="Tahoma"/>
            <family val="2"/>
          </rPr>
          <t>ANI Harutyunyan:</t>
        </r>
        <r>
          <rPr>
            <sz val="9"/>
            <color indexed="81"/>
            <rFont val="Tahoma"/>
            <family val="2"/>
          </rPr>
          <t xml:space="preserve">
 /ՀՀ ոստ. ավտոտնտեսություն/</t>
        </r>
      </text>
    </comment>
    <comment ref="B73" authorId="1">
      <text>
        <r>
          <rPr>
            <b/>
            <sz val="9"/>
            <color indexed="81"/>
            <rFont val="Tahoma"/>
            <family val="2"/>
          </rPr>
          <t>ANI Harutyunyan:</t>
        </r>
        <r>
          <rPr>
            <sz val="9"/>
            <color indexed="81"/>
            <rFont val="Tahoma"/>
            <family val="2"/>
          </rPr>
          <t xml:space="preserve">
/ՀՀ ոստիկանության բազա/</t>
        </r>
      </text>
    </comment>
    <comment ref="B74" authorId="1">
      <text>
        <r>
          <rPr>
            <b/>
            <sz val="9"/>
            <color indexed="81"/>
            <rFont val="Tahoma"/>
            <family val="2"/>
          </rPr>
          <t>ANI Harutyunyan:</t>
        </r>
        <r>
          <rPr>
            <sz val="9"/>
            <color indexed="81"/>
            <rFont val="Tahoma"/>
            <family val="2"/>
          </rPr>
          <t xml:space="preserve">
/Արտաշատի և Մասիսի ՈԲ ՁՊՎ/</t>
        </r>
      </text>
    </comment>
    <comment ref="B75" authorId="1">
      <text>
        <r>
          <rPr>
            <b/>
            <sz val="9"/>
            <color indexed="81"/>
            <rFont val="Tahoma"/>
            <family val="2"/>
          </rPr>
          <t>ANI Harutyunyan:</t>
        </r>
        <r>
          <rPr>
            <sz val="9"/>
            <color indexed="81"/>
            <rFont val="Tahoma"/>
            <family val="2"/>
          </rPr>
          <t xml:space="preserve">
/Վաղարշապատի և Արմավիրի ՈԲ ՁՊՎ/</t>
        </r>
      </text>
    </comment>
    <comment ref="B76" authorId="1">
      <text>
        <r>
          <rPr>
            <b/>
            <sz val="9"/>
            <color indexed="81"/>
            <rFont val="Tahoma"/>
            <family val="2"/>
          </rPr>
          <t>ANI Harutyunyan:</t>
        </r>
        <r>
          <rPr>
            <sz val="9"/>
            <color indexed="81"/>
            <rFont val="Tahoma"/>
            <family val="2"/>
          </rPr>
          <t xml:space="preserve">
8 հենակետ
</t>
        </r>
      </text>
    </comment>
    <comment ref="B77" authorId="1">
      <text>
        <r>
          <rPr>
            <b/>
            <sz val="9"/>
            <color indexed="81"/>
            <rFont val="Tahoma"/>
            <family val="2"/>
          </rPr>
          <t>ANI Harutyunyan:</t>
        </r>
        <r>
          <rPr>
            <sz val="9"/>
            <color indexed="81"/>
            <rFont val="Tahoma"/>
            <family val="2"/>
          </rPr>
          <t xml:space="preserve">
 /Երևան քաղաքի ՁՊՎ/</t>
        </r>
      </text>
    </comment>
    <comment ref="B78" authorId="1">
      <text>
        <r>
          <rPr>
            <b/>
            <sz val="9"/>
            <color indexed="81"/>
            <rFont val="Tahoma"/>
            <family val="2"/>
          </rPr>
          <t>ANI Harutyunyan:</t>
        </r>
        <r>
          <rPr>
            <sz val="9"/>
            <color indexed="81"/>
            <rFont val="Tahoma"/>
            <family val="2"/>
          </rPr>
          <t xml:space="preserve">
/Արարատի ՈԲ ՁՊՎ/ ք. Վեդի/</t>
        </r>
      </text>
    </comment>
    <comment ref="B80" authorId="1">
      <text>
        <r>
          <rPr>
            <b/>
            <sz val="9"/>
            <color indexed="81"/>
            <rFont val="Tahoma"/>
            <family val="2"/>
          </rPr>
          <t>ANI Harutyunyan:</t>
        </r>
        <r>
          <rPr>
            <sz val="9"/>
            <color indexed="81"/>
            <rFont val="Tahoma"/>
            <family val="2"/>
          </rPr>
          <t xml:space="preserve">
/ՀՀ Ո Արտաշատի ԱՎՎ բաժ-ի բարեկարգում</t>
        </r>
      </text>
    </comment>
    <comment ref="G82" authorId="2">
      <text>
        <r>
          <rPr>
            <b/>
            <sz val="9"/>
            <color indexed="81"/>
            <rFont val="Tahoma"/>
            <family val="2"/>
          </rPr>
          <t>Tatev:</t>
        </r>
        <r>
          <rPr>
            <sz val="9"/>
            <color indexed="81"/>
            <rFont val="Tahoma"/>
            <family val="2"/>
          </rPr>
          <t xml:space="preserve">
գչծ -700.0</t>
        </r>
      </text>
    </comment>
    <comment ref="B89" authorId="0">
      <text>
        <r>
          <rPr>
            <b/>
            <sz val="9"/>
            <color indexed="81"/>
            <rFont val="Tahoma"/>
            <family val="2"/>
          </rPr>
          <t>ANI:</t>
        </r>
        <r>
          <rPr>
            <sz val="9"/>
            <color indexed="81"/>
            <rFont val="Tahoma"/>
            <family val="2"/>
          </rPr>
          <t xml:space="preserve">
</t>
        </r>
        <r>
          <rPr>
            <sz val="9"/>
            <color indexed="81"/>
            <rFont val="Tahoma"/>
            <family val="2"/>
          </rPr>
          <t>Լուսաձայնային /միգալկա/
309 հատից 80 հատը փոխվել է LED-ով, մնաց՝ 229: Պահեստում 23 հատ կա, մնաց՝ 206
206*180.0 հազ. դր (1 հատի փոխարինման գինը)=37080.0 հազ. դրամ
2016թ.-ին նախատեսվում է փոխել 102 հատինը՝ 102*180.0 հազ. դր.=21600.0 հազ. դրամ,
9600.0 հազ. դրամն էլ նախատեսվում է ռադիոկայանների, բարձրախոսների սպասարկման համար</t>
        </r>
      </text>
    </comment>
    <comment ref="B91" authorId="0">
      <text>
        <r>
          <rPr>
            <b/>
            <sz val="9"/>
            <color indexed="81"/>
            <rFont val="Tahoma"/>
            <family val="2"/>
          </rPr>
          <t>ANI:</t>
        </r>
        <r>
          <rPr>
            <sz val="9"/>
            <color indexed="81"/>
            <rFont val="Tahoma"/>
            <family val="2"/>
          </rPr>
          <t xml:space="preserve">
հետադարձ հաշվարկների թվատախտակի սպասարկման ծառայություններ</t>
        </r>
      </text>
    </comment>
    <comment ref="B92" authorId="1">
      <text>
        <r>
          <rPr>
            <b/>
            <sz val="9"/>
            <color indexed="81"/>
            <rFont val="Tahoma"/>
            <family val="2"/>
          </rPr>
          <t>ANI Harutyunyan:</t>
        </r>
        <r>
          <rPr>
            <sz val="9"/>
            <color indexed="81"/>
            <rFont val="Tahoma"/>
            <family val="2"/>
          </rPr>
          <t xml:space="preserve">
կենցաղային տեխնիկայի սպասարկման ծառայություն, 70331700</t>
        </r>
      </text>
    </comment>
    <comment ref="G93" authorId="0">
      <text>
        <r>
          <rPr>
            <b/>
            <sz val="9"/>
            <color indexed="81"/>
            <rFont val="Tahoma"/>
            <family val="2"/>
          </rPr>
          <t>ANI:</t>
        </r>
        <r>
          <rPr>
            <sz val="9"/>
            <color indexed="81"/>
            <rFont val="Tahoma"/>
            <family val="2"/>
          </rPr>
          <t xml:space="preserve">
</t>
        </r>
        <r>
          <rPr>
            <sz val="14"/>
            <color indexed="81"/>
            <rFont val="Tahoma"/>
            <family val="2"/>
          </rPr>
          <t>265 մեքենա*2*6000</t>
        </r>
      </text>
    </comment>
    <comment ref="B95" authorId="0">
      <text>
        <r>
          <rPr>
            <b/>
            <sz val="9"/>
            <color indexed="81"/>
            <rFont val="Tahoma"/>
            <family val="2"/>
          </rPr>
          <t>ANI:</t>
        </r>
        <r>
          <rPr>
            <sz val="9"/>
            <color indexed="81"/>
            <rFont val="Tahoma"/>
            <family val="2"/>
          </rPr>
          <t xml:space="preserve">
Քարթրիջների լիցքավորում, նորոգում /Սաքո/</t>
        </r>
      </text>
    </comment>
    <comment ref="B97" authorId="0">
      <text>
        <r>
          <rPr>
            <b/>
            <sz val="9"/>
            <color indexed="81"/>
            <rFont val="Tahoma"/>
            <family val="2"/>
          </rPr>
          <t>ANI:</t>
        </r>
        <r>
          <rPr>
            <sz val="9"/>
            <color indexed="81"/>
            <rFont val="Tahoma"/>
            <family val="2"/>
          </rPr>
          <t xml:space="preserve">
Տտիչ սարքեր /Սաքո/</t>
        </r>
      </text>
    </comment>
    <comment ref="G97" authorId="0">
      <text>
        <r>
          <rPr>
            <b/>
            <sz val="9"/>
            <color indexed="81"/>
            <rFont val="Tahoma"/>
            <family val="2"/>
          </rPr>
          <t>ANI:</t>
        </r>
        <r>
          <rPr>
            <sz val="9"/>
            <color indexed="81"/>
            <rFont val="Tahoma"/>
            <family val="2"/>
          </rPr>
          <t xml:space="preserve">
հիմնավորում Սաֆարյան</t>
        </r>
      </text>
    </comment>
    <comment ref="G98" authorId="0">
      <text>
        <r>
          <rPr>
            <b/>
            <sz val="9"/>
            <color indexed="81"/>
            <rFont val="Tahoma"/>
            <family val="2"/>
          </rPr>
          <t>ANI:</t>
        </r>
        <r>
          <rPr>
            <sz val="9"/>
            <color indexed="81"/>
            <rFont val="Tahoma"/>
            <family val="2"/>
          </rPr>
          <t xml:space="preserve">
հիմնավորում Սաֆարյան</t>
        </r>
      </text>
    </comment>
    <comment ref="B99" authorId="0">
      <text>
        <r>
          <rPr>
            <b/>
            <sz val="9"/>
            <color indexed="81"/>
            <rFont val="Tahoma"/>
            <family val="2"/>
          </rPr>
          <t>ANI:</t>
        </r>
        <r>
          <rPr>
            <sz val="9"/>
            <color indexed="81"/>
            <rFont val="Tahoma"/>
            <family val="2"/>
          </rPr>
          <t xml:space="preserve">
Տեսանկարահանման սարքեր</t>
        </r>
      </text>
    </comment>
    <comment ref="G99" authorId="0">
      <text>
        <r>
          <rPr>
            <b/>
            <sz val="9"/>
            <color indexed="81"/>
            <rFont val="Tahoma"/>
            <family val="2"/>
          </rPr>
          <t>ANI:</t>
        </r>
        <r>
          <rPr>
            <sz val="9"/>
            <color indexed="81"/>
            <rFont val="Tahoma"/>
            <family val="2"/>
          </rPr>
          <t xml:space="preserve">
հիմնավորում Սաֆարյան</t>
        </r>
      </text>
    </comment>
    <comment ref="B104" authorId="0">
      <text>
        <r>
          <rPr>
            <b/>
            <sz val="9"/>
            <color indexed="81"/>
            <rFont val="Tahoma"/>
            <family val="2"/>
          </rPr>
          <t>ANI:</t>
        </r>
        <r>
          <rPr>
            <sz val="9"/>
            <color indexed="81"/>
            <rFont val="Tahoma"/>
            <family val="2"/>
          </rPr>
          <t xml:space="preserve">
</t>
        </r>
      </text>
    </comment>
    <comment ref="B138" authorId="1">
      <text>
        <r>
          <rPr>
            <b/>
            <sz val="9"/>
            <color indexed="81"/>
            <rFont val="Tahoma"/>
            <family val="2"/>
          </rPr>
          <t>ANI Harutyunyan:</t>
        </r>
        <r>
          <rPr>
            <sz val="9"/>
            <color indexed="81"/>
            <rFont val="Tahoma"/>
            <family val="2"/>
          </rPr>
          <t xml:space="preserve">
HP 390x</t>
        </r>
      </text>
    </comment>
    <comment ref="B139" authorId="1">
      <text>
        <r>
          <rPr>
            <b/>
            <sz val="9"/>
            <color indexed="81"/>
            <rFont val="Tahoma"/>
            <family val="2"/>
          </rPr>
          <t>ANI Harutyunyan:</t>
        </r>
        <r>
          <rPr>
            <sz val="9"/>
            <color indexed="81"/>
            <rFont val="Tahoma"/>
            <family val="2"/>
          </rPr>
          <t xml:space="preserve">
543A</t>
        </r>
      </text>
    </comment>
    <comment ref="B140" authorId="1">
      <text>
        <r>
          <rPr>
            <b/>
            <sz val="9"/>
            <color indexed="81"/>
            <rFont val="Tahoma"/>
            <family val="2"/>
          </rPr>
          <t>ANI Harutyunyan:</t>
        </r>
        <r>
          <rPr>
            <sz val="9"/>
            <color indexed="81"/>
            <rFont val="Tahoma"/>
            <family val="2"/>
          </rPr>
          <t xml:space="preserve">
Canon CE XL40
</t>
        </r>
      </text>
    </comment>
    <comment ref="B141" authorId="1">
      <text>
        <r>
          <rPr>
            <b/>
            <sz val="9"/>
            <color indexed="81"/>
            <rFont val="Tahoma"/>
            <family val="2"/>
          </rPr>
          <t>ANI Harutyunyan:</t>
        </r>
        <r>
          <rPr>
            <sz val="9"/>
            <color indexed="81"/>
            <rFont val="Tahoma"/>
            <family val="2"/>
          </rPr>
          <t xml:space="preserve">
xerox 3220</t>
        </r>
      </text>
    </comment>
    <comment ref="B142" authorId="1">
      <text>
        <r>
          <rPr>
            <b/>
            <sz val="9"/>
            <color indexed="81"/>
            <rFont val="Tahoma"/>
            <family val="2"/>
          </rPr>
          <t>ANI Harutyunyan:</t>
        </r>
        <r>
          <rPr>
            <sz val="9"/>
            <color indexed="81"/>
            <rFont val="Tahoma"/>
            <family val="2"/>
          </rPr>
          <t xml:space="preserve">
xerox 3610</t>
        </r>
      </text>
    </comment>
    <comment ref="B143" authorId="1">
      <text>
        <r>
          <rPr>
            <b/>
            <sz val="9"/>
            <color indexed="81"/>
            <rFont val="Tahoma"/>
            <family val="2"/>
          </rPr>
          <t>ANI Harutyunyan:</t>
        </r>
        <r>
          <rPr>
            <sz val="9"/>
            <color indexed="81"/>
            <rFont val="Tahoma"/>
            <family val="2"/>
          </rPr>
          <t xml:space="preserve">
xerox 6015</t>
        </r>
      </text>
    </comment>
    <comment ref="B144" authorId="1">
      <text>
        <r>
          <rPr>
            <b/>
            <sz val="9"/>
            <color indexed="81"/>
            <rFont val="Tahoma"/>
            <family val="2"/>
          </rPr>
          <t>ANI Harutyunyan:</t>
        </r>
        <r>
          <rPr>
            <sz val="9"/>
            <color indexed="81"/>
            <rFont val="Tahoma"/>
            <family val="2"/>
          </rPr>
          <t xml:space="preserve">
Samsung D101</t>
        </r>
      </text>
    </comment>
    <comment ref="B145" authorId="1">
      <text>
        <r>
          <rPr>
            <b/>
            <sz val="9"/>
            <color indexed="81"/>
            <rFont val="Tahoma"/>
            <family val="2"/>
          </rPr>
          <t>ANI Harutyunyan:</t>
        </r>
        <r>
          <rPr>
            <sz val="9"/>
            <color indexed="81"/>
            <rFont val="Tahoma"/>
            <family val="2"/>
          </rPr>
          <t xml:space="preserve">
Canon 737
</t>
        </r>
      </text>
    </comment>
    <comment ref="B146" authorId="1">
      <text>
        <r>
          <rPr>
            <b/>
            <sz val="9"/>
            <color indexed="81"/>
            <rFont val="Tahoma"/>
            <family val="2"/>
          </rPr>
          <t>ANI Harutyunyan:</t>
        </r>
        <r>
          <rPr>
            <sz val="9"/>
            <color indexed="81"/>
            <rFont val="Tahoma"/>
            <family val="2"/>
          </rPr>
          <t xml:space="preserve">
Fax</t>
        </r>
      </text>
    </comment>
    <comment ref="B147" authorId="1">
      <text>
        <r>
          <rPr>
            <b/>
            <sz val="9"/>
            <color indexed="81"/>
            <rFont val="Tahoma"/>
            <family val="2"/>
          </rPr>
          <t>ANI Harutyunyan:</t>
        </r>
        <r>
          <rPr>
            <sz val="9"/>
            <color indexed="81"/>
            <rFont val="Tahoma"/>
            <family val="2"/>
          </rPr>
          <t xml:space="preserve">
Q2612x</t>
        </r>
      </text>
    </comment>
    <comment ref="B148" authorId="1">
      <text>
        <r>
          <rPr>
            <b/>
            <sz val="9"/>
            <color indexed="81"/>
            <rFont val="Tahoma"/>
            <family val="2"/>
          </rPr>
          <t>ANI Harutyunyan:</t>
        </r>
        <r>
          <rPr>
            <sz val="9"/>
            <color indexed="81"/>
            <rFont val="Tahoma"/>
            <family val="2"/>
          </rPr>
          <t xml:space="preserve">
255x</t>
        </r>
      </text>
    </comment>
    <comment ref="B149" authorId="1">
      <text>
        <r>
          <rPr>
            <b/>
            <sz val="9"/>
            <color indexed="81"/>
            <rFont val="Tahoma"/>
            <family val="2"/>
          </rPr>
          <t>ANI Harutyunyan:</t>
        </r>
        <r>
          <rPr>
            <sz val="9"/>
            <color indexed="81"/>
            <rFont val="Tahoma"/>
            <family val="2"/>
          </rPr>
          <t xml:space="preserve">
ML1660</t>
        </r>
      </text>
    </comment>
    <comment ref="B150" authorId="1">
      <text>
        <r>
          <rPr>
            <b/>
            <sz val="9"/>
            <color indexed="81"/>
            <rFont val="Tahoma"/>
            <family val="2"/>
          </rPr>
          <t>ANI Harutyunyan:</t>
        </r>
        <r>
          <rPr>
            <sz val="9"/>
            <color indexed="81"/>
            <rFont val="Tahoma"/>
            <family val="2"/>
          </rPr>
          <t xml:space="preserve">
Q7516A</t>
        </r>
      </text>
    </comment>
    <comment ref="B151" authorId="1">
      <text>
        <r>
          <rPr>
            <b/>
            <sz val="9"/>
            <color indexed="81"/>
            <rFont val="Tahoma"/>
            <family val="2"/>
          </rPr>
          <t>ANI Harutyunyan:</t>
        </r>
        <r>
          <rPr>
            <sz val="9"/>
            <color indexed="81"/>
            <rFont val="Tahoma"/>
            <family val="2"/>
          </rPr>
          <t xml:space="preserve">
285x</t>
        </r>
      </text>
    </comment>
    <comment ref="B152" authorId="1">
      <text>
        <r>
          <rPr>
            <b/>
            <sz val="9"/>
            <color indexed="81"/>
            <rFont val="Tahoma"/>
            <family val="2"/>
          </rPr>
          <t>ANI Harutyunyan:</t>
        </r>
        <r>
          <rPr>
            <sz val="9"/>
            <color indexed="81"/>
            <rFont val="Tahoma"/>
            <family val="2"/>
          </rPr>
          <t xml:space="preserve">
540A</t>
        </r>
      </text>
    </comment>
    <comment ref="B153" authorId="1">
      <text>
        <r>
          <rPr>
            <b/>
            <sz val="9"/>
            <color indexed="81"/>
            <rFont val="Tahoma"/>
            <family val="2"/>
          </rPr>
          <t>ANI Harutyunyan:</t>
        </r>
        <r>
          <rPr>
            <sz val="9"/>
            <color indexed="81"/>
            <rFont val="Tahoma"/>
            <family val="2"/>
          </rPr>
          <t xml:space="preserve">
541A</t>
        </r>
      </text>
    </comment>
    <comment ref="B154" authorId="1">
      <text>
        <r>
          <rPr>
            <b/>
            <sz val="9"/>
            <color indexed="81"/>
            <rFont val="Tahoma"/>
            <family val="2"/>
          </rPr>
          <t>ANI Harutyunyan:</t>
        </r>
        <r>
          <rPr>
            <sz val="9"/>
            <color indexed="81"/>
            <rFont val="Tahoma"/>
            <family val="2"/>
          </rPr>
          <t xml:space="preserve">
542A</t>
        </r>
      </text>
    </comment>
    <comment ref="B189" authorId="0">
      <text>
        <r>
          <rPr>
            <b/>
            <sz val="9"/>
            <color indexed="81"/>
            <rFont val="Tahoma"/>
            <family val="2"/>
          </rPr>
          <t>ANI:</t>
        </r>
        <r>
          <rPr>
            <sz val="9"/>
            <color indexed="81"/>
            <rFont val="Tahoma"/>
            <family val="2"/>
          </rPr>
          <t xml:space="preserve">
Տ/մ հաշվառման կտրոններ
</t>
        </r>
      </text>
    </comment>
    <comment ref="B212" authorId="0">
      <text>
        <r>
          <rPr>
            <b/>
            <sz val="9"/>
            <color indexed="81"/>
            <rFont val="Tahoma"/>
            <family val="2"/>
          </rPr>
          <t>ANI:</t>
        </r>
        <r>
          <rPr>
            <sz val="9"/>
            <color indexed="81"/>
            <rFont val="Tahoma"/>
            <family val="2"/>
          </rPr>
          <t xml:space="preserve">
թուղթ</t>
        </r>
      </text>
    </comment>
    <comment ref="B213" authorId="0">
      <text>
        <r>
          <rPr>
            <b/>
            <sz val="9"/>
            <color indexed="81"/>
            <rFont val="Tahoma"/>
            <family val="2"/>
          </rPr>
          <t>ANI:</t>
        </r>
        <r>
          <rPr>
            <sz val="9"/>
            <color indexed="81"/>
            <rFont val="Tahoma"/>
            <family val="2"/>
          </rPr>
          <t xml:space="preserve">
մուշտոկներ</t>
        </r>
      </text>
    </comment>
    <comment ref="B224" authorId="2">
      <text>
        <r>
          <rPr>
            <b/>
            <sz val="8"/>
            <color indexed="81"/>
            <rFont val="Tahoma"/>
            <family val="2"/>
          </rPr>
          <t>ANI:</t>
        </r>
        <r>
          <rPr>
            <sz val="8"/>
            <color indexed="81"/>
            <rFont val="Tahoma"/>
            <family val="2"/>
          </rPr>
          <t xml:space="preserve">
կտրոն
</t>
        </r>
      </text>
    </comment>
    <comment ref="B334" authorId="0">
      <text>
        <r>
          <rPr>
            <b/>
            <sz val="9"/>
            <color indexed="81"/>
            <rFont val="Tahoma"/>
            <family val="2"/>
          </rPr>
          <t>ANI:</t>
        </r>
        <r>
          <rPr>
            <sz val="9"/>
            <color indexed="81"/>
            <rFont val="Tahoma"/>
            <family val="2"/>
          </rPr>
          <t xml:space="preserve">
Իջևանի ՀՔԲ</t>
        </r>
      </text>
    </comment>
    <comment ref="B335" authorId="1">
      <text>
        <r>
          <rPr>
            <b/>
            <sz val="9"/>
            <color indexed="81"/>
            <rFont val="Tahoma"/>
            <family val="2"/>
          </rPr>
          <t>ANI Harutyunyan:</t>
        </r>
        <r>
          <rPr>
            <sz val="9"/>
            <color indexed="81"/>
            <rFont val="Tahoma"/>
            <family val="2"/>
          </rPr>
          <t xml:space="preserve">
 /Գյումրի /Կումայրի ՈԲ/</t>
        </r>
      </text>
    </comment>
    <comment ref="B336" authorId="1">
      <text>
        <r>
          <rPr>
            <b/>
            <sz val="9"/>
            <color indexed="81"/>
            <rFont val="Tahoma"/>
            <family val="2"/>
          </rPr>
          <t>ANI Harutyunyan:</t>
        </r>
        <r>
          <rPr>
            <sz val="9"/>
            <color indexed="81"/>
            <rFont val="Tahoma"/>
            <family val="2"/>
          </rPr>
          <t xml:space="preserve">
 /հենակետեր 4 հատ/</t>
        </r>
      </text>
    </comment>
    <comment ref="B337" authorId="1">
      <text>
        <r>
          <rPr>
            <b/>
            <sz val="9"/>
            <color indexed="81"/>
            <rFont val="Tahoma"/>
            <family val="2"/>
          </rPr>
          <t>ANI Harutyunyan:</t>
        </r>
        <r>
          <rPr>
            <sz val="9"/>
            <color indexed="81"/>
            <rFont val="Tahoma"/>
            <family val="2"/>
          </rPr>
          <t xml:space="preserve">
 /հենակետեր 4 հատ/</t>
        </r>
      </text>
    </comment>
    <comment ref="B338" authorId="1">
      <text>
        <r>
          <rPr>
            <b/>
            <sz val="9"/>
            <color indexed="81"/>
            <rFont val="Tahoma"/>
            <family val="2"/>
          </rPr>
          <t>ANI Harutyunyan:</t>
        </r>
        <r>
          <rPr>
            <sz val="9"/>
            <color indexed="81"/>
            <rFont val="Tahoma"/>
            <family val="2"/>
          </rPr>
          <t xml:space="preserve">
 /հենակետեր 4 հատ/</t>
        </r>
      </text>
    </comment>
    <comment ref="B339" authorId="1">
      <text>
        <r>
          <rPr>
            <b/>
            <sz val="9"/>
            <color indexed="81"/>
            <rFont val="Tahoma"/>
            <family val="2"/>
          </rPr>
          <t>ANI Harutyunyan:</t>
        </r>
        <r>
          <rPr>
            <sz val="9"/>
            <color indexed="81"/>
            <rFont val="Tahoma"/>
            <family val="2"/>
          </rPr>
          <t xml:space="preserve">
 /հենակետեր 4 հատ/</t>
        </r>
      </text>
    </comment>
    <comment ref="B340" authorId="0">
      <text>
        <r>
          <rPr>
            <b/>
            <sz val="9"/>
            <color indexed="81"/>
            <rFont val="Tahoma"/>
            <family val="2"/>
          </rPr>
          <t>ANI:</t>
        </r>
        <r>
          <rPr>
            <sz val="9"/>
            <color indexed="81"/>
            <rFont val="Tahoma"/>
            <family val="2"/>
          </rPr>
          <t xml:space="preserve">
Իջևանի ՀՔԲ,  1.5 %, +750.0 2015թ.-ից է մնացել</t>
        </r>
      </text>
    </comment>
    <comment ref="B341" authorId="1">
      <text>
        <r>
          <rPr>
            <b/>
            <sz val="9"/>
            <color indexed="81"/>
            <rFont val="Tahoma"/>
            <family val="2"/>
          </rPr>
          <t>ANI Harutyunyan:</t>
        </r>
        <r>
          <rPr>
            <sz val="9"/>
            <color indexed="81"/>
            <rFont val="Tahoma"/>
            <family val="2"/>
          </rPr>
          <t xml:space="preserve">
/հենակետեր 4 հատ/</t>
        </r>
      </text>
    </comment>
    <comment ref="B342" authorId="3">
      <text>
        <r>
          <rPr>
            <b/>
            <sz val="9"/>
            <color indexed="81"/>
            <rFont val="Tahoma"/>
            <family val="2"/>
            <charset val="204"/>
          </rPr>
          <t>ANI:</t>
        </r>
        <r>
          <rPr>
            <sz val="9"/>
            <color indexed="81"/>
            <rFont val="Tahoma"/>
            <family val="2"/>
            <charset val="204"/>
          </rPr>
          <t xml:space="preserve">
Իջևանի ՀՔԲ,  0.6%, 300.0՝ 2015թ.-ից է մնացել</t>
        </r>
      </text>
    </comment>
    <comment ref="B343" authorId="1">
      <text>
        <r>
          <rPr>
            <b/>
            <sz val="9"/>
            <color indexed="81"/>
            <rFont val="Tahoma"/>
            <family val="2"/>
          </rPr>
          <t>ANI Harutyunyan:</t>
        </r>
        <r>
          <rPr>
            <sz val="9"/>
            <color indexed="81"/>
            <rFont val="Tahoma"/>
            <family val="2"/>
          </rPr>
          <t xml:space="preserve">
 /հենակետեր 4 հատ/</t>
        </r>
      </text>
    </comment>
    <comment ref="B346" authorId="1">
      <text>
        <r>
          <rPr>
            <b/>
            <sz val="9"/>
            <color indexed="81"/>
            <rFont val="Tahoma"/>
            <family val="2"/>
          </rPr>
          <t>ANI Harutyunyan:</t>
        </r>
        <r>
          <rPr>
            <sz val="9"/>
            <color indexed="81"/>
            <rFont val="Tahoma"/>
            <family val="2"/>
          </rPr>
          <t xml:space="preserve">
/Մեղրիի ՈԲ և  Ագարակի բաժ-ի ջեռուցում/</t>
        </r>
      </text>
    </comment>
    <comment ref="B347" authorId="1">
      <text>
        <r>
          <rPr>
            <b/>
            <sz val="9"/>
            <color indexed="81"/>
            <rFont val="Tahoma"/>
            <family val="2"/>
          </rPr>
          <t>ANI Harutyunyan:</t>
        </r>
        <r>
          <rPr>
            <sz val="9"/>
            <color indexed="81"/>
            <rFont val="Tahoma"/>
            <family val="2"/>
          </rPr>
          <t xml:space="preserve">
 /Մասիսի ՈԲ/</t>
        </r>
      </text>
    </comment>
    <comment ref="B348" authorId="1">
      <text>
        <r>
          <rPr>
            <b/>
            <sz val="9"/>
            <color indexed="81"/>
            <rFont val="Tahoma"/>
            <family val="2"/>
          </rPr>
          <t>ANI Harutyunyan:</t>
        </r>
        <r>
          <rPr>
            <sz val="9"/>
            <color indexed="81"/>
            <rFont val="Tahoma"/>
            <family val="2"/>
          </rPr>
          <t xml:space="preserve">
 /Մասիսի ՈԲ/</t>
        </r>
      </text>
    </comment>
    <comment ref="B349" authorId="1">
      <text>
        <r>
          <rPr>
            <b/>
            <sz val="9"/>
            <color indexed="81"/>
            <rFont val="Tahoma"/>
            <family val="2"/>
          </rPr>
          <t>ANI Harutyunyan:</t>
        </r>
        <r>
          <rPr>
            <sz val="9"/>
            <color indexed="81"/>
            <rFont val="Tahoma"/>
            <family val="2"/>
          </rPr>
          <t xml:space="preserve">
 /Մեղրիի ՈԲ ջեռուցում/</t>
        </r>
      </text>
    </comment>
    <comment ref="B350" authorId="1">
      <text>
        <r>
          <rPr>
            <b/>
            <sz val="9"/>
            <color indexed="81"/>
            <rFont val="Tahoma"/>
            <family val="2"/>
          </rPr>
          <t>ANI Harutyunyan:</t>
        </r>
        <r>
          <rPr>
            <sz val="9"/>
            <color indexed="81"/>
            <rFont val="Tahoma"/>
            <family val="2"/>
          </rPr>
          <t xml:space="preserve">
Մեղրիի բաժնի Ագարակի բաժ-ի ջեռուցում/</t>
        </r>
      </text>
    </comment>
    <comment ref="B351" authorId="1">
      <text>
        <r>
          <rPr>
            <b/>
            <sz val="9"/>
            <color indexed="81"/>
            <rFont val="Tahoma"/>
            <family val="2"/>
          </rPr>
          <t>ANI Harutyunyan:</t>
        </r>
        <r>
          <rPr>
            <sz val="9"/>
            <color indexed="81"/>
            <rFont val="Tahoma"/>
            <family val="2"/>
          </rPr>
          <t xml:space="preserve">
 /Մասիսի ՈԲ/</t>
        </r>
      </text>
    </comment>
    <comment ref="B394" authorId="0">
      <text>
        <r>
          <rPr>
            <b/>
            <sz val="9"/>
            <color indexed="81"/>
            <rFont val="Tahoma"/>
            <family val="2"/>
            <charset val="204"/>
          </rPr>
          <t>ANI:</t>
        </r>
        <r>
          <rPr>
            <sz val="9"/>
            <color indexed="81"/>
            <rFont val="Tahoma"/>
            <family val="2"/>
            <charset val="204"/>
          </rPr>
          <t xml:space="preserve">
ԽԱԿ</t>
        </r>
      </text>
    </comment>
    <comment ref="B433" authorId="1">
      <text>
        <r>
          <rPr>
            <b/>
            <sz val="9"/>
            <color indexed="81"/>
            <rFont val="Tahoma"/>
            <family val="2"/>
          </rPr>
          <t>ANI Harutyunyan:</t>
        </r>
        <r>
          <rPr>
            <sz val="9"/>
            <color indexed="81"/>
            <rFont val="Tahoma"/>
            <family val="2"/>
          </rPr>
          <t xml:space="preserve">
Ռադար</t>
        </r>
      </text>
    </comment>
    <comment ref="B434" authorId="1">
      <text>
        <r>
          <rPr>
            <b/>
            <sz val="9"/>
            <color indexed="81"/>
            <rFont val="Tahoma"/>
            <family val="2"/>
          </rPr>
          <t>ANI Harutyunyan:</t>
        </r>
        <r>
          <rPr>
            <sz val="9"/>
            <color indexed="81"/>
            <rFont val="Tahoma"/>
            <family val="2"/>
          </rPr>
          <t xml:space="preserve">
Լուսաձայնային</t>
        </r>
      </text>
    </comment>
    <comment ref="B513" authorId="1">
      <text>
        <r>
          <rPr>
            <b/>
            <sz val="9"/>
            <color indexed="81"/>
            <rFont val="Tahoma"/>
            <family val="2"/>
          </rPr>
          <t>ANI Harutyunyan:</t>
        </r>
        <r>
          <rPr>
            <sz val="9"/>
            <color indexed="81"/>
            <rFont val="Tahoma"/>
            <family val="2"/>
          </rPr>
          <t xml:space="preserve">
 /Մասիսի ՈԲ/</t>
        </r>
      </text>
    </comment>
    <comment ref="B514" authorId="1">
      <text>
        <r>
          <rPr>
            <b/>
            <sz val="9"/>
            <color indexed="81"/>
            <rFont val="Tahoma"/>
            <family val="2"/>
          </rPr>
          <t>ANI Harutyunyan:</t>
        </r>
        <r>
          <rPr>
            <sz val="9"/>
            <color indexed="81"/>
            <rFont val="Tahoma"/>
            <family val="2"/>
          </rPr>
          <t xml:space="preserve">
/հենակետեր 4 հատ/</t>
        </r>
      </text>
    </comment>
    <comment ref="B515" authorId="1">
      <text>
        <r>
          <rPr>
            <b/>
            <sz val="9"/>
            <color indexed="81"/>
            <rFont val="Tahoma"/>
            <family val="2"/>
          </rPr>
          <t>ANI Harutyunyan:</t>
        </r>
        <r>
          <rPr>
            <sz val="9"/>
            <color indexed="81"/>
            <rFont val="Tahoma"/>
            <family val="2"/>
          </rPr>
          <t xml:space="preserve">
/ՀՀ Ո Էրեբունու ՈԲ արտաքին գազատարի մոնտաժում/</t>
        </r>
      </text>
    </comment>
    <comment ref="B516" authorId="1">
      <text>
        <r>
          <rPr>
            <b/>
            <sz val="9"/>
            <color indexed="81"/>
            <rFont val="Tahoma"/>
            <family val="2"/>
          </rPr>
          <t>ANI Harutyunyan:</t>
        </r>
        <r>
          <rPr>
            <sz val="9"/>
            <color indexed="81"/>
            <rFont val="Tahoma"/>
            <family val="2"/>
          </rPr>
          <t xml:space="preserve">
/ՀՀ Ո Ավանի ՈԲ արտաքին գազատարի մոնտաժում/</t>
        </r>
      </text>
    </comment>
    <comment ref="B517" authorId="1">
      <text>
        <r>
          <rPr>
            <b/>
            <sz val="9"/>
            <color indexed="81"/>
            <rFont val="Tahoma"/>
            <family val="2"/>
          </rPr>
          <t>ANI Harutyunyan:</t>
        </r>
        <r>
          <rPr>
            <sz val="9"/>
            <color indexed="81"/>
            <rFont val="Tahoma"/>
            <family val="2"/>
          </rPr>
          <t xml:space="preserve">
/ՀՀ Ո Շենգավիթի ՈԲ Չարբախի բաժ-ի արտաքին գազատար/</t>
        </r>
      </text>
    </comment>
    <comment ref="B518" authorId="1">
      <text>
        <r>
          <rPr>
            <b/>
            <sz val="9"/>
            <color indexed="81"/>
            <rFont val="Tahoma"/>
            <family val="2"/>
          </rPr>
          <t>ANI Harutyunyan:</t>
        </r>
        <r>
          <rPr>
            <sz val="9"/>
            <color indexed="81"/>
            <rFont val="Tahoma"/>
            <family val="2"/>
          </rPr>
          <t xml:space="preserve">
/ՀՀ Ո Թալինի անձնագ. բաժ-ի արտաքին գազատար/</t>
        </r>
      </text>
    </comment>
    <comment ref="B519" authorId="1">
      <text>
        <r>
          <rPr>
            <b/>
            <sz val="9"/>
            <color indexed="81"/>
            <rFont val="Tahoma"/>
            <family val="2"/>
          </rPr>
          <t>ANI Harutyunyan:</t>
        </r>
        <r>
          <rPr>
            <sz val="9"/>
            <color indexed="81"/>
            <rFont val="Tahoma"/>
            <family val="2"/>
          </rPr>
          <t xml:space="preserve">
 /ՀՀ Ո Կոտայքի անձնագ. բաժ-ի արտաքին գազատար/</t>
        </r>
      </text>
    </comment>
    <comment ref="B520" authorId="1">
      <text>
        <r>
          <rPr>
            <b/>
            <sz val="9"/>
            <color indexed="81"/>
            <rFont val="Tahoma"/>
            <family val="2"/>
          </rPr>
          <t>ANI Harutyunyan:</t>
        </r>
        <r>
          <rPr>
            <sz val="9"/>
            <color indexed="81"/>
            <rFont val="Tahoma"/>
            <family val="2"/>
          </rPr>
          <t xml:space="preserve">
ՀՀ Ո Մալաթիայի անձնագ. բաժ-ի արտաքին գազատար/</t>
        </r>
      </text>
    </comment>
  </commentList>
</comments>
</file>

<file path=xl/comments2.xml><?xml version="1.0" encoding="utf-8"?>
<comments xmlns="http://schemas.openxmlformats.org/spreadsheetml/2006/main">
  <authors>
    <author>User</author>
  </authors>
  <commentList>
    <comment ref="A10" authorId="0">
      <text>
        <r>
          <rPr>
            <sz val="8"/>
            <color indexed="81"/>
            <rFont val="Times Armenian"/>
            <family val="1"/>
          </rPr>
          <t>§Àxxx¦ ¹³ëÇã áõÝ»óáÕ: úñÇÝ³Ï À001</t>
        </r>
      </text>
    </comment>
    <comment ref="A11" authorId="0">
      <text>
        <r>
          <rPr>
            <sz val="8"/>
            <color indexed="81"/>
            <rFont val="Times Armenian"/>
            <family val="1"/>
          </rPr>
          <t>§Àxxx¦ ¹³ëÇã áõÝ»óáÕ: úñÇÝ³Ï À001</t>
        </r>
      </text>
    </comment>
    <comment ref="E11" authorId="0">
      <text>
        <r>
          <rPr>
            <sz val="8"/>
            <color indexed="81"/>
            <rFont val="Times Armenian"/>
            <family val="1"/>
          </rPr>
          <t>Èñ³óÝ»É Íñ³·ñÇ ÁÝ¹Ñ³Ýáõñ ·áõÙ³ñÁ</t>
        </r>
      </text>
    </comment>
    <comment ref="B17" authorId="0">
      <text>
        <r>
          <rPr>
            <sz val="8"/>
            <color indexed="81"/>
            <rFont val="Times Armenian"/>
            <family val="1"/>
          </rPr>
          <t>§²Ìxx¦ Ïá¹ áõÝ»óáÕ: úñÇÝ³Ï ²Ì01</t>
        </r>
      </text>
    </comment>
    <comment ref="C17" authorId="0">
      <text>
        <r>
          <rPr>
            <sz val="8"/>
            <color indexed="81"/>
            <rFont val="Times Armenian"/>
            <family val="1"/>
          </rPr>
          <t>úñÇÝ³Ï §01.01.10¦</t>
        </r>
      </text>
    </comment>
    <comment ref="E17" authorId="0">
      <text>
        <r>
          <rPr>
            <sz val="8"/>
            <color indexed="81"/>
            <rFont val="Times Armenian"/>
            <family val="1"/>
          </rPr>
          <t>Èñ³óÝ»É ù³Õ³ù³Ï³ÝáõÃÛ³Ý ÙÇçáó³éÙ³Ý ·áõÙ³ñÁ</t>
        </r>
      </text>
    </comment>
    <comment ref="B22" authorId="0">
      <text>
        <r>
          <rPr>
            <sz val="8"/>
            <color indexed="81"/>
            <rFont val="Times Armenian"/>
            <family val="1"/>
          </rPr>
          <t>§Ìîxx¦ Ïá¹ áõÝ»óáÕ: úñÇÝ³Ï Ìî01</t>
        </r>
      </text>
    </comment>
    <comment ref="C22" authorId="0">
      <text>
        <r>
          <rPr>
            <sz val="8"/>
            <color indexed="81"/>
            <rFont val="Times Armenian"/>
            <family val="1"/>
          </rPr>
          <t>úñÇÝ³Ï §01.01.10¦</t>
        </r>
      </text>
    </comment>
    <comment ref="E22" authorId="0">
      <text>
        <r>
          <rPr>
            <sz val="8"/>
            <color indexed="81"/>
            <rFont val="Times Armenian"/>
            <family val="1"/>
          </rPr>
          <t>Èñ³óÝ»É ù³Õ³ù³Ï³ÝáõÃÛ³Ý ÙÇçáó³éÙ³Ý ·áõÙ³ñÁ</t>
        </r>
      </text>
    </comment>
    <comment ref="B26" authorId="0">
      <text>
        <r>
          <rPr>
            <sz val="8"/>
            <color indexed="81"/>
            <rFont val="Times Armenian"/>
            <family val="1"/>
          </rPr>
          <t>§üÌxx¦ Ïá¹ áõÝ»óáÕ: úñÇÝ³Ï üÌ01</t>
        </r>
      </text>
    </comment>
    <comment ref="C26" authorId="0">
      <text>
        <r>
          <rPr>
            <sz val="8"/>
            <color indexed="81"/>
            <rFont val="Times Armenian"/>
            <family val="1"/>
          </rPr>
          <t>úñÇÝ³Ï §01.01.10¦</t>
        </r>
      </text>
    </comment>
    <comment ref="E26" authorId="0">
      <text>
        <r>
          <rPr>
            <sz val="8"/>
            <color indexed="81"/>
            <rFont val="Times Armenian"/>
            <family val="1"/>
          </rPr>
          <t>Èñ³óÝ»É ù³Õ³ù³Ï³ÝáõÃÛ³Ý ÙÇçáó³éÙ³Ý ·áõÙ³ñÁ</t>
        </r>
      </text>
    </comment>
    <comment ref="A29" authorId="0">
      <text>
        <r>
          <rPr>
            <sz val="8"/>
            <color indexed="81"/>
            <rFont val="Times Armenian"/>
            <family val="1"/>
          </rPr>
          <t>§Àxxx¦ ¹³ëÇã áõÝ»óáÕ: úñÇÝ³Ï À001</t>
        </r>
      </text>
    </comment>
    <comment ref="A30" authorId="0">
      <text>
        <r>
          <rPr>
            <sz val="8"/>
            <color indexed="81"/>
            <rFont val="Times Armenian"/>
            <family val="1"/>
          </rPr>
          <t>§Àxxx¦ ¹³ëÇã áõÝ»óáÕ: úñÇÝ³Ï À001</t>
        </r>
      </text>
    </comment>
    <comment ref="E30" authorId="0">
      <text>
        <r>
          <rPr>
            <sz val="8"/>
            <color indexed="81"/>
            <rFont val="Times Armenian"/>
            <family val="1"/>
          </rPr>
          <t>Èñ³óÝ»É Íñ³·ñÇ ÁÝ¹Ñ³Ýáõñ ·áõÙ³ñÁ</t>
        </r>
      </text>
    </comment>
    <comment ref="B36" authorId="0">
      <text>
        <r>
          <rPr>
            <sz val="8"/>
            <color indexed="81"/>
            <rFont val="Times Armenian"/>
            <family val="1"/>
          </rPr>
          <t>§²Ìxx¦ Ïá¹ áõÝ»óáÕ: úñÇÝ³Ï ²Ì01</t>
        </r>
      </text>
    </comment>
    <comment ref="C36" authorId="0">
      <text>
        <r>
          <rPr>
            <sz val="8"/>
            <color indexed="81"/>
            <rFont val="Times Armenian"/>
            <family val="1"/>
          </rPr>
          <t>úñÇÝ³Ï §01.01.10¦</t>
        </r>
      </text>
    </comment>
    <comment ref="E36" authorId="0">
      <text>
        <r>
          <rPr>
            <sz val="8"/>
            <color indexed="81"/>
            <rFont val="Times Armenian"/>
            <family val="1"/>
          </rPr>
          <t>Èñ³óÝ»É ù³Õ³ù³Ï³ÝáõÃÛ³Ý ÙÇçáó³éÙ³Ý ·áõÙ³ñÁ</t>
        </r>
      </text>
    </comment>
    <comment ref="A41" authorId="0">
      <text>
        <r>
          <rPr>
            <sz val="8"/>
            <color indexed="81"/>
            <rFont val="Times Armenian"/>
            <family val="1"/>
          </rPr>
          <t>§Àxxx¦ ¹³ëÇã áõÝ»óáÕ: úñÇÝ³Ï À001</t>
        </r>
      </text>
    </comment>
    <comment ref="A42" authorId="0">
      <text>
        <r>
          <rPr>
            <sz val="8"/>
            <color indexed="81"/>
            <rFont val="Times Armenian"/>
            <family val="1"/>
          </rPr>
          <t>§Àxxx¦ ¹³ëÇã áõÝ»óáÕ: úñÇÝ³Ï À001</t>
        </r>
      </text>
    </comment>
    <comment ref="E42" authorId="0">
      <text>
        <r>
          <rPr>
            <sz val="8"/>
            <color indexed="81"/>
            <rFont val="Times Armenian"/>
            <family val="1"/>
          </rPr>
          <t>Èñ³óÝ»É Íñ³·ñÇ ÁÝ¹Ñ³Ýáõñ ·áõÙ³ñÁ</t>
        </r>
      </text>
    </comment>
    <comment ref="B48" authorId="0">
      <text>
        <r>
          <rPr>
            <sz val="8"/>
            <color indexed="81"/>
            <rFont val="Times Armenian"/>
            <family val="1"/>
          </rPr>
          <t>§²Ìxx¦ Ïá¹ áõÝ»óáÕ: úñÇÝ³Ï ²Ì01</t>
        </r>
      </text>
    </comment>
    <comment ref="C48" authorId="0">
      <text>
        <r>
          <rPr>
            <sz val="8"/>
            <color indexed="81"/>
            <rFont val="Times Armenian"/>
            <family val="1"/>
          </rPr>
          <t>úñÇÝ³Ï §01.01.10¦</t>
        </r>
      </text>
    </comment>
    <comment ref="E48" authorId="0">
      <text>
        <r>
          <rPr>
            <sz val="8"/>
            <color indexed="81"/>
            <rFont val="Times Armenian"/>
            <family val="1"/>
          </rPr>
          <t>Èñ³óÝ»É Íñ³·ñÇ ÁÝ¹Ñ³Ýáõñ ·áõÙ³ñÁ</t>
        </r>
      </text>
    </comment>
    <comment ref="B54" authorId="0">
      <text>
        <r>
          <rPr>
            <sz val="8"/>
            <color indexed="81"/>
            <rFont val="Times Armenian"/>
            <family val="1"/>
          </rPr>
          <t>§Ìîxx¦ Ïá¹ áõÝ»óáÕ: úñÇÝ³Ï Ìî01</t>
        </r>
      </text>
    </comment>
    <comment ref="C54" authorId="0">
      <text>
        <r>
          <rPr>
            <sz val="8"/>
            <color indexed="81"/>
            <rFont val="Times Armenian"/>
            <family val="1"/>
          </rPr>
          <t>úñÇÝ³Ï §01.01.10¦</t>
        </r>
      </text>
    </comment>
    <comment ref="E54" authorId="0">
      <text>
        <r>
          <rPr>
            <sz val="8"/>
            <color indexed="81"/>
            <rFont val="Times Armenian"/>
            <family val="1"/>
          </rPr>
          <t>Èñ³óÝ»É ù³Õ³ù³Ï³ÝáõÃÛ³Ý ÙÇçáó³éÙ³Ý ·áõÙ³ñÁ</t>
        </r>
      </text>
    </comment>
    <comment ref="B58" authorId="0">
      <text>
        <r>
          <rPr>
            <sz val="8"/>
            <color indexed="81"/>
            <rFont val="Times Armenian"/>
            <family val="1"/>
          </rPr>
          <t>§üÌxx¦ Ïá¹ áõÝ»óáÕ: úñÇÝ³Ï üÌ01</t>
        </r>
      </text>
    </comment>
    <comment ref="C58" authorId="0">
      <text>
        <r>
          <rPr>
            <sz val="8"/>
            <color indexed="81"/>
            <rFont val="Times Armenian"/>
            <family val="1"/>
          </rPr>
          <t>úñÇÝ³Ï §01.01.10¦</t>
        </r>
      </text>
    </comment>
    <comment ref="E58" authorId="0">
      <text>
        <r>
          <rPr>
            <sz val="8"/>
            <color indexed="81"/>
            <rFont val="Times Armenian"/>
            <family val="1"/>
          </rPr>
          <t>Èñ³óÝ»É ù³Õ³ù³Ï³ÝáõÃÛ³Ý ÙÇçáó³éÙ³Ý ·áõÙ³ñÁ</t>
        </r>
      </text>
    </comment>
    <comment ref="A61" authorId="0">
      <text>
        <r>
          <rPr>
            <sz val="8"/>
            <color indexed="81"/>
            <rFont val="Times Armenian"/>
            <family val="1"/>
          </rPr>
          <t>§Àxxx¦ ¹³ëÇã áõÝ»óáÕ: úñÇÝ³Ï À001</t>
        </r>
      </text>
    </comment>
    <comment ref="A62" authorId="0">
      <text>
        <r>
          <rPr>
            <sz val="8"/>
            <color indexed="81"/>
            <rFont val="Times Armenian"/>
            <family val="1"/>
          </rPr>
          <t>§Àxxx¦ ¹³ëÇã áõÝ»óáÕ: úñÇÝ³Ï À001</t>
        </r>
      </text>
    </comment>
    <comment ref="E62" authorId="0">
      <text>
        <r>
          <rPr>
            <sz val="8"/>
            <color indexed="81"/>
            <rFont val="Times Armenian"/>
            <family val="1"/>
          </rPr>
          <t>Èñ³óÝ»É Íñ³·ñÇ ÁÝ¹Ñ³Ýáõñ ·áõÙ³ñÁ</t>
        </r>
      </text>
    </comment>
    <comment ref="B68" authorId="0">
      <text>
        <r>
          <rPr>
            <sz val="8"/>
            <color indexed="81"/>
            <rFont val="Times Armenian"/>
            <family val="1"/>
          </rPr>
          <t>§²Ìxx¦ Ïá¹ áõÝ»óáÕ: úñÇÝ³Ï ²Ì01</t>
        </r>
      </text>
    </comment>
    <comment ref="C68" authorId="0">
      <text>
        <r>
          <rPr>
            <sz val="8"/>
            <color indexed="81"/>
            <rFont val="Times Armenian"/>
            <family val="1"/>
          </rPr>
          <t>úñÇÝ³Ï §01.01.10¦</t>
        </r>
      </text>
    </comment>
    <comment ref="E68" authorId="0">
      <text>
        <r>
          <rPr>
            <sz val="8"/>
            <color indexed="81"/>
            <rFont val="Times Armenian"/>
            <family val="1"/>
          </rPr>
          <t>Èñ³óÝ»É Íñ³·ñÇ ÁÝ¹Ñ³Ýáõñ ·áõÙ³ñÁ</t>
        </r>
      </text>
    </comment>
    <comment ref="B74" authorId="0">
      <text>
        <r>
          <rPr>
            <sz val="8"/>
            <color indexed="81"/>
            <rFont val="Times Armenian"/>
            <family val="1"/>
          </rPr>
          <t>§Ìîxx¦ Ïá¹ áõÝ»óáÕ: úñÇÝ³Ï Ìî01</t>
        </r>
      </text>
    </comment>
    <comment ref="C74" authorId="0">
      <text>
        <r>
          <rPr>
            <sz val="8"/>
            <color indexed="81"/>
            <rFont val="Times Armenian"/>
            <family val="1"/>
          </rPr>
          <t>úñÇÝ³Ï §01.01.10¦</t>
        </r>
      </text>
    </comment>
    <comment ref="E74" authorId="0">
      <text>
        <r>
          <rPr>
            <sz val="8"/>
            <color indexed="81"/>
            <rFont val="Times Armenian"/>
            <family val="1"/>
          </rPr>
          <t>Èñ³óÝ»É ù³Õ³ù³Ï³ÝáõÃÛ³Ý ÙÇçáó³éÙ³Ý ·áõÙ³ñÁ</t>
        </r>
      </text>
    </comment>
    <comment ref="B78" authorId="0">
      <text>
        <r>
          <rPr>
            <sz val="8"/>
            <color indexed="81"/>
            <rFont val="Times Armenian"/>
            <family val="1"/>
          </rPr>
          <t>§üÌxx¦ Ïá¹ áõÝ»óáÕ: úñÇÝ³Ï üÌ01</t>
        </r>
      </text>
    </comment>
    <comment ref="C78" authorId="0">
      <text>
        <r>
          <rPr>
            <sz val="8"/>
            <color indexed="81"/>
            <rFont val="Times Armenian"/>
            <family val="1"/>
          </rPr>
          <t>úñÇÝ³Ï §01.01.10¦</t>
        </r>
      </text>
    </comment>
    <comment ref="E78" authorId="0">
      <text>
        <r>
          <rPr>
            <sz val="8"/>
            <color indexed="81"/>
            <rFont val="Times Armenian"/>
            <family val="1"/>
          </rPr>
          <t>Èñ³óÝ»É ù³Õ³ù³Ï³ÝáõÃÛ³Ý ÙÇçáó³éÙ³Ý ·áõÙ³ñÁ</t>
        </r>
      </text>
    </comment>
    <comment ref="A81" authorId="0">
      <text>
        <r>
          <rPr>
            <sz val="8"/>
            <color indexed="81"/>
            <rFont val="Times Armenian"/>
            <family val="1"/>
          </rPr>
          <t>§Àxxx¦ ¹³ëÇã áõÝ»óáÕ: úñÇÝ³Ï À001</t>
        </r>
      </text>
    </comment>
    <comment ref="A82" authorId="0">
      <text>
        <r>
          <rPr>
            <sz val="8"/>
            <color indexed="81"/>
            <rFont val="Times Armenian"/>
            <family val="1"/>
          </rPr>
          <t>§Àxxx¦ ¹³ëÇã áõÝ»óáÕ: úñÇÝ³Ï À001</t>
        </r>
      </text>
    </comment>
    <comment ref="E82" authorId="0">
      <text>
        <r>
          <rPr>
            <sz val="8"/>
            <color indexed="81"/>
            <rFont val="Times Armenian"/>
            <family val="1"/>
          </rPr>
          <t>Èñ³óÝ»É Íñ³·ñÇ ÁÝ¹Ñ³Ýáõñ ·áõÙ³ñÁ</t>
        </r>
      </text>
    </comment>
    <comment ref="B88" authorId="0">
      <text>
        <r>
          <rPr>
            <sz val="8"/>
            <color indexed="81"/>
            <rFont val="Times Armenian"/>
            <family val="1"/>
          </rPr>
          <t>§²Ìxx¦ Ïá¹ áõÝ»óáÕ: úñÇÝ³Ï ²Ì01</t>
        </r>
      </text>
    </comment>
    <comment ref="C88" authorId="0">
      <text>
        <r>
          <rPr>
            <sz val="8"/>
            <color indexed="81"/>
            <rFont val="Times Armenian"/>
            <family val="1"/>
          </rPr>
          <t>úñÇÝ³Ï §01.01.10¦</t>
        </r>
      </text>
    </comment>
    <comment ref="E88" authorId="0">
      <text>
        <r>
          <rPr>
            <sz val="8"/>
            <color indexed="81"/>
            <rFont val="Times Armenian"/>
            <family val="1"/>
          </rPr>
          <t>Èñ³óÝ»É Íñ³·ñÇ ÁÝ¹Ñ³Ýáõñ ·áõÙ³ñÁ</t>
        </r>
      </text>
    </comment>
    <comment ref="B94" authorId="0">
      <text>
        <r>
          <rPr>
            <sz val="8"/>
            <color indexed="81"/>
            <rFont val="Times Armenian"/>
            <family val="1"/>
          </rPr>
          <t>§Ìîxx¦ Ïá¹ áõÝ»óáÕ: úñÇÝ³Ï Ìî01</t>
        </r>
      </text>
    </comment>
    <comment ref="C94" authorId="0">
      <text>
        <r>
          <rPr>
            <sz val="8"/>
            <color indexed="81"/>
            <rFont val="Times Armenian"/>
            <family val="1"/>
          </rPr>
          <t>úñÇÝ³Ï §01.01.10¦</t>
        </r>
      </text>
    </comment>
    <comment ref="E94" authorId="0">
      <text>
        <r>
          <rPr>
            <sz val="8"/>
            <color indexed="81"/>
            <rFont val="Times Armenian"/>
            <family val="1"/>
          </rPr>
          <t>Èñ³óÝ»É ù³Õ³ù³Ï³ÝáõÃÛ³Ý ÙÇçáó³éÙ³Ý ·áõÙ³ñÁ</t>
        </r>
      </text>
    </comment>
    <comment ref="B98" authorId="0">
      <text>
        <r>
          <rPr>
            <sz val="8"/>
            <color indexed="81"/>
            <rFont val="Times Armenian"/>
            <family val="1"/>
          </rPr>
          <t>§üÌxx¦ Ïá¹ áõÝ»óáÕ: úñÇÝ³Ï üÌ01</t>
        </r>
      </text>
    </comment>
    <comment ref="C98" authorId="0">
      <text>
        <r>
          <rPr>
            <sz val="8"/>
            <color indexed="81"/>
            <rFont val="Times Armenian"/>
            <family val="1"/>
          </rPr>
          <t>úñÇÝ³Ï §01.01.10¦</t>
        </r>
      </text>
    </comment>
    <comment ref="E98" authorId="0">
      <text>
        <r>
          <rPr>
            <sz val="8"/>
            <color indexed="81"/>
            <rFont val="Times Armenian"/>
            <family val="1"/>
          </rPr>
          <t>Èñ³óÝ»É ù³Õ³ù³Ï³ÝáõÃÛ³Ý ÙÇçáó³éÙ³Ý ·áõÙ³ñÁ</t>
        </r>
      </text>
    </comment>
    <comment ref="A101" authorId="0">
      <text>
        <r>
          <rPr>
            <sz val="8"/>
            <color indexed="81"/>
            <rFont val="Times Armenian"/>
            <family val="1"/>
          </rPr>
          <t>§Àxxx¦ ¹³ëÇã áõÝ»óáÕ: úñÇÝ³Ï À001</t>
        </r>
      </text>
    </comment>
    <comment ref="A102" authorId="0">
      <text>
        <r>
          <rPr>
            <sz val="8"/>
            <color indexed="81"/>
            <rFont val="Times Armenian"/>
            <family val="1"/>
          </rPr>
          <t>§Àxxx¦ ¹³ëÇã áõÝ»óáÕ: úñÇÝ³Ï À001</t>
        </r>
      </text>
    </comment>
    <comment ref="E102" authorId="0">
      <text>
        <r>
          <rPr>
            <sz val="8"/>
            <color indexed="81"/>
            <rFont val="Times Armenian"/>
            <family val="1"/>
          </rPr>
          <t>Èñ³óÝ»É Íñ³·ñÇ ÁÝ¹Ñ³Ýáõñ ·áõÙ³ñÁ</t>
        </r>
      </text>
    </comment>
    <comment ref="B108" authorId="0">
      <text>
        <r>
          <rPr>
            <sz val="8"/>
            <color indexed="81"/>
            <rFont val="Times Armenian"/>
            <family val="1"/>
          </rPr>
          <t>§²Ìxx¦ Ïá¹ áõÝ»óáÕ: úñÇÝ³Ï ²Ì01</t>
        </r>
      </text>
    </comment>
    <comment ref="C108" authorId="0">
      <text>
        <r>
          <rPr>
            <sz val="8"/>
            <color indexed="81"/>
            <rFont val="Times Armenian"/>
            <family val="1"/>
          </rPr>
          <t>úñÇÝ³Ï §01.01.10¦</t>
        </r>
      </text>
    </comment>
    <comment ref="E108" authorId="0">
      <text>
        <r>
          <rPr>
            <sz val="8"/>
            <color indexed="81"/>
            <rFont val="Times Armenian"/>
            <family val="1"/>
          </rPr>
          <t>Èñ³óÝ»É Íñ³·ñÇ ÁÝ¹Ñ³Ýáõñ ·áõÙ³ñÁ</t>
        </r>
      </text>
    </comment>
    <comment ref="A113" authorId="0">
      <text>
        <r>
          <rPr>
            <sz val="8"/>
            <color indexed="81"/>
            <rFont val="Times Armenian"/>
            <family val="1"/>
          </rPr>
          <t>§xxxx¦ ¹³ëÇã áõÝ»óáÕ: úñÇÝ³Ï 1458</t>
        </r>
      </text>
    </comment>
    <comment ref="E114" authorId="0">
      <text>
        <r>
          <rPr>
            <sz val="8"/>
            <color indexed="81"/>
            <rFont val="Times Armenian"/>
            <family val="1"/>
          </rPr>
          <t>Èñ³óÝ»É Íñ³·ñÇ ÁÝ¹Ñ³Ýáõñ ·áõÙ³ñÁ</t>
        </r>
      </text>
    </comment>
    <comment ref="B120" authorId="0">
      <text>
        <r>
          <rPr>
            <sz val="8"/>
            <color indexed="81"/>
            <rFont val="Times Armenian"/>
            <family val="1"/>
          </rPr>
          <t>§²Ìxx¦ Ïá¹ áõÝ»óáÕ: úñÇÝ³Ï ²Ì01</t>
        </r>
      </text>
    </comment>
    <comment ref="C120" authorId="0">
      <text>
        <r>
          <rPr>
            <sz val="8"/>
            <color indexed="81"/>
            <rFont val="Times Armenian"/>
            <family val="1"/>
          </rPr>
          <t>úñÇÝ³Ï §01.01.10¦</t>
        </r>
      </text>
    </comment>
    <comment ref="E120" authorId="0">
      <text>
        <r>
          <rPr>
            <sz val="8"/>
            <color indexed="81"/>
            <rFont val="Times Armenian"/>
            <family val="1"/>
          </rPr>
          <t>Èñ³óÝ»É ù³Õ³ù³Ï³ÝáõÃÛ³Ý ÙÇçáó³éÙ³Ý ·áõÙ³ñÁ</t>
        </r>
      </text>
    </comment>
    <comment ref="A136" authorId="0">
      <text>
        <r>
          <rPr>
            <sz val="8"/>
            <color indexed="81"/>
            <rFont val="Times Armenian"/>
            <family val="1"/>
          </rPr>
          <t>§Îxxx¦ ¹³ëÇã áõÝ»óáÕ: úñÇÝ³Ï Î001</t>
        </r>
      </text>
    </comment>
    <comment ref="E137" authorId="0">
      <text>
        <r>
          <rPr>
            <sz val="8"/>
            <color indexed="81"/>
            <rFont val="Times Armenian"/>
            <family val="1"/>
          </rPr>
          <t>Èñ³óÝ»É Íñ³·ñÇ ÁÝ¹Ñ³Ýáõñ ·áõÙ³ñÁ</t>
        </r>
      </text>
    </comment>
    <comment ref="B139" authorId="0">
      <text>
        <r>
          <rPr>
            <sz val="8"/>
            <color indexed="81"/>
            <rFont val="Times Armenian"/>
            <family val="1"/>
          </rPr>
          <t>§²Òxx¦ Ïá¹ áõÝ»óáÕ: úñÇÝ³Ï ²Ò01</t>
        </r>
      </text>
    </comment>
    <comment ref="C139" authorId="0">
      <text>
        <r>
          <rPr>
            <sz val="8"/>
            <color indexed="81"/>
            <rFont val="Times Armenian"/>
            <family val="1"/>
          </rPr>
          <t>úñÇÝ³Ï §01.01.10¦</t>
        </r>
      </text>
    </comment>
    <comment ref="E139" authorId="0">
      <text>
        <r>
          <rPr>
            <sz val="8"/>
            <color indexed="81"/>
            <rFont val="Times Armenian"/>
            <family val="1"/>
          </rPr>
          <t>Èñ³óÝ»É ù³Õ³ù³Ï³ÝáõÃÛ³Ý ÙÇçáó³éÙ³Ý ·áõÙ³ñÁ</t>
        </r>
      </text>
    </comment>
    <comment ref="B144" authorId="0">
      <text>
        <r>
          <rPr>
            <sz val="8"/>
            <color indexed="81"/>
            <rFont val="Times Armenian"/>
            <family val="1"/>
          </rPr>
          <t>§²Òxx¦ Ïá¹ áõÝ»óáÕ: úñÇÝ³Ï ²Ò01</t>
        </r>
      </text>
    </comment>
    <comment ref="C144" authorId="0">
      <text>
        <r>
          <rPr>
            <sz val="8"/>
            <color indexed="81"/>
            <rFont val="Times Armenian"/>
            <family val="1"/>
          </rPr>
          <t>úñÇÝ³Ï §01.01.10¦</t>
        </r>
      </text>
    </comment>
    <comment ref="E144" authorId="0">
      <text>
        <r>
          <rPr>
            <sz val="8"/>
            <color indexed="81"/>
            <rFont val="Times Armenian"/>
            <family val="1"/>
          </rPr>
          <t>Èñ³óÝ»É ù³Õ³ù³Ï³ÝáõÃÛ³Ý ÙÇçáó³éÙ³Ý ·áõÙ³ñÁ</t>
        </r>
      </text>
    </comment>
    <comment ref="B149" authorId="0">
      <text>
        <r>
          <rPr>
            <sz val="8"/>
            <color indexed="81"/>
            <rFont val="Times Armenian"/>
            <family val="1"/>
          </rPr>
          <t>§²Òxx¦ Ïá¹ áõÝ»óáÕ: úñÇÝ³Ï ²Ò01</t>
        </r>
      </text>
    </comment>
    <comment ref="C149" authorId="0">
      <text>
        <r>
          <rPr>
            <sz val="8"/>
            <color indexed="81"/>
            <rFont val="Times Armenian"/>
            <family val="1"/>
          </rPr>
          <t>úñÇÝ³Ï §01.01.10¦</t>
        </r>
      </text>
    </comment>
    <comment ref="E149" authorId="0">
      <text>
        <r>
          <rPr>
            <sz val="8"/>
            <color indexed="81"/>
            <rFont val="Times Armenian"/>
            <family val="1"/>
          </rPr>
          <t>Èñ³óÝ»É ù³Õ³ù³Ï³ÝáõÃÛ³Ý ÙÇçáó³éÙ³Ý ·áõÙ³ñÁ</t>
        </r>
      </text>
    </comment>
    <comment ref="B154" authorId="0">
      <text>
        <r>
          <rPr>
            <sz val="8"/>
            <color indexed="81"/>
            <rFont val="Times Armenian"/>
            <family val="1"/>
          </rPr>
          <t>§²Òxx¦ Ïá¹ áõÝ»óáÕ: úñÇÝ³Ï ²Ò01</t>
        </r>
      </text>
    </comment>
    <comment ref="C154" authorId="0">
      <text>
        <r>
          <rPr>
            <sz val="8"/>
            <color indexed="81"/>
            <rFont val="Times Armenian"/>
            <family val="1"/>
          </rPr>
          <t>úñÇÝ³Ï §01.01.10¦</t>
        </r>
      </text>
    </comment>
    <comment ref="E154" authorId="0">
      <text>
        <r>
          <rPr>
            <sz val="8"/>
            <color indexed="81"/>
            <rFont val="Times Armenian"/>
            <family val="1"/>
          </rPr>
          <t>Èñ³óÝ»É ù³Õ³ù³Ï³ÝáõÃÛ³Ý ÙÇçáó³éÙ³Ý ·áõÙ³ñÁ</t>
        </r>
      </text>
    </comment>
    <comment ref="B159" authorId="0">
      <text>
        <r>
          <rPr>
            <sz val="8"/>
            <color indexed="81"/>
            <rFont val="Times Armenian"/>
            <family val="1"/>
          </rPr>
          <t>§²Òxx¦ Ïá¹ áõÝ»óáÕ: úñÇÝ³Ï ²Ò01</t>
        </r>
      </text>
    </comment>
    <comment ref="C159" authorId="0">
      <text>
        <r>
          <rPr>
            <sz val="8"/>
            <color indexed="81"/>
            <rFont val="Times Armenian"/>
            <family val="1"/>
          </rPr>
          <t>úñÇÝ³Ï §01.01.10¦</t>
        </r>
      </text>
    </comment>
    <comment ref="E159" authorId="0">
      <text>
        <r>
          <rPr>
            <sz val="8"/>
            <color indexed="81"/>
            <rFont val="Times Armenian"/>
            <family val="1"/>
          </rPr>
          <t>Èñ³óÝ»É ù³Õ³ù³Ï³ÝáõÃÛ³Ý ÙÇçáó³éÙ³Ý ·áõÙ³ñÁ</t>
        </r>
      </text>
    </comment>
    <comment ref="B164" authorId="0">
      <text>
        <r>
          <rPr>
            <sz val="8"/>
            <color indexed="81"/>
            <rFont val="Times Armenian"/>
            <family val="1"/>
          </rPr>
          <t>§²Òxx¦ Ïá¹ áõÝ»óáÕ: úñÇÝ³Ï ²Ò01</t>
        </r>
      </text>
    </comment>
    <comment ref="C164" authorId="0">
      <text>
        <r>
          <rPr>
            <sz val="8"/>
            <color indexed="81"/>
            <rFont val="Times Armenian"/>
            <family val="1"/>
          </rPr>
          <t>úñÇÝ³Ï §01.01.10¦</t>
        </r>
      </text>
    </comment>
    <comment ref="E164" authorId="0">
      <text>
        <r>
          <rPr>
            <sz val="8"/>
            <color indexed="81"/>
            <rFont val="Times Armenian"/>
            <family val="1"/>
          </rPr>
          <t>Èñ³óÝ»É ù³Õ³ù³Ï³ÝáõÃÛ³Ý ÙÇçáó³éÙ³Ý ·áõÙ³ñÁ</t>
        </r>
      </text>
    </comment>
    <comment ref="B169" authorId="0">
      <text>
        <r>
          <rPr>
            <sz val="8"/>
            <color indexed="81"/>
            <rFont val="Times Armenian"/>
            <family val="1"/>
          </rPr>
          <t>§²Òxx¦ Ïá¹ áõÝ»óáÕ: úñÇÝ³Ï ²Ò01</t>
        </r>
      </text>
    </comment>
    <comment ref="C169" authorId="0">
      <text>
        <r>
          <rPr>
            <sz val="8"/>
            <color indexed="81"/>
            <rFont val="Times Armenian"/>
            <family val="1"/>
          </rPr>
          <t>úñÇÝ³Ï §01.01.10¦</t>
        </r>
      </text>
    </comment>
    <comment ref="E169" authorId="0">
      <text>
        <r>
          <rPr>
            <sz val="8"/>
            <color indexed="81"/>
            <rFont val="Times Armenian"/>
            <family val="1"/>
          </rPr>
          <t>Èñ³óÝ»É ù³Õ³ù³Ï³ÝáõÃÛ³Ý ÙÇçáó³éÙ³Ý ·áõÙ³ñÁ</t>
        </r>
      </text>
    </comment>
    <comment ref="A181" authorId="0">
      <text>
        <r>
          <rPr>
            <sz val="8"/>
            <color indexed="81"/>
            <rFont val="Times Armenian"/>
            <family val="1"/>
          </rPr>
          <t>§üxxx¦ ¹³ëÇã áõÝ»óáÕ: úñÇÝ³Ï ü001</t>
        </r>
      </text>
    </comment>
    <comment ref="E182" authorId="0">
      <text>
        <r>
          <rPr>
            <sz val="8"/>
            <color indexed="81"/>
            <rFont val="Times Armenian"/>
            <family val="1"/>
          </rPr>
          <t>Èñ³óÝ»É Íñ³·ñÇ ÁÝ¹Ñ³Ýáõñ ·áõÙ³ñÁ</t>
        </r>
      </text>
    </comment>
    <comment ref="B184" authorId="0">
      <text>
        <r>
          <rPr>
            <sz val="8"/>
            <color indexed="81"/>
            <rFont val="Times Armenian"/>
            <family val="1"/>
          </rPr>
          <t>§ìîxx¦ Ïá¹ áõÝ»óáÕ: úñÇÝ³Ï ìî01</t>
        </r>
      </text>
    </comment>
    <comment ref="C184" authorId="0">
      <text>
        <r>
          <rPr>
            <sz val="8"/>
            <color indexed="81"/>
            <rFont val="Times Armenian"/>
            <family val="1"/>
          </rPr>
          <t>úñÇÝ³Ï §01.01.10¦</t>
        </r>
      </text>
    </comment>
    <comment ref="E184" authorId="0">
      <text>
        <r>
          <rPr>
            <sz val="8"/>
            <color indexed="81"/>
            <rFont val="Times Armenian"/>
            <family val="1"/>
          </rPr>
          <t>Èñ³óÝ»É ù³Õ³ù³Ï³ÝáõÃÛ³Ý ÙÇçáó³éÙ³Ý ·áõÙ³ñÁ</t>
        </r>
      </text>
    </comment>
    <comment ref="A187" authorId="0">
      <text>
        <r>
          <rPr>
            <sz val="8"/>
            <color indexed="81"/>
            <rFont val="Times Armenian"/>
            <family val="1"/>
          </rPr>
          <t>§üxxx¦ ¹³ëÇã áõÝ»óáÕ: úñÇÝ³Ï ü001</t>
        </r>
      </text>
    </comment>
    <comment ref="E188" authorId="0">
      <text>
        <r>
          <rPr>
            <sz val="8"/>
            <color indexed="81"/>
            <rFont val="Times Armenian"/>
            <family val="1"/>
          </rPr>
          <t>Èñ³óÝ»É Íñ³·ñÇ ÁÝ¹Ñ³Ýáõñ ·áõÙ³ñÁ</t>
        </r>
      </text>
    </comment>
    <comment ref="B190" authorId="0">
      <text>
        <r>
          <rPr>
            <sz val="8"/>
            <color indexed="81"/>
            <rFont val="Times Armenian"/>
            <family val="1"/>
          </rPr>
          <t>§ìØxx¦ Ïá¹ áõÝ»óáÕ: úñÇÝ³Ï ìØ01</t>
        </r>
      </text>
    </comment>
    <comment ref="C190" authorId="0">
      <text>
        <r>
          <rPr>
            <sz val="8"/>
            <color indexed="81"/>
            <rFont val="Times Armenian"/>
            <family val="1"/>
          </rPr>
          <t>úñÇÝ³Ï §01.01.10¦</t>
        </r>
      </text>
    </comment>
    <comment ref="E190" authorId="0">
      <text>
        <r>
          <rPr>
            <sz val="8"/>
            <color indexed="81"/>
            <rFont val="Times Armenian"/>
            <family val="1"/>
          </rPr>
          <t>Èñ³óÝ»É ù³Õ³ù³Ï³ÝáõÃÛ³Ý ÙÇçáó³éÙ³Ý ·áõÙ³ñÁ</t>
        </r>
      </text>
    </comment>
    <comment ref="A193" authorId="0">
      <text>
        <r>
          <rPr>
            <sz val="8"/>
            <color indexed="81"/>
            <rFont val="Times Armenian"/>
            <family val="1"/>
          </rPr>
          <t>§üxxx¦ ¹³ëÇã áõÝ»óáÕ: úñÇÝ³Ï ü001</t>
        </r>
      </text>
    </comment>
    <comment ref="E194" authorId="0">
      <text>
        <r>
          <rPr>
            <sz val="8"/>
            <color indexed="81"/>
            <rFont val="Times Armenian"/>
            <family val="1"/>
          </rPr>
          <t>Èñ³óÝ»É Íñ³·ñÇ ÁÝ¹Ñ³Ýáõñ ·áõÙ³ñÁ</t>
        </r>
      </text>
    </comment>
    <comment ref="B196" authorId="0">
      <text>
        <r>
          <rPr>
            <sz val="8"/>
            <color indexed="81"/>
            <rFont val="Times Armenian"/>
            <family val="1"/>
          </rPr>
          <t>§´îxx¦ Ïá¹ áõÝ»óáÕ: úñÇÝ³Ï ´î01</t>
        </r>
      </text>
    </comment>
    <comment ref="C196" authorId="0">
      <text>
        <r>
          <rPr>
            <sz val="8"/>
            <color indexed="81"/>
            <rFont val="Times Armenian"/>
            <family val="1"/>
          </rPr>
          <t>úñÇÝ³Ï §01.01.10¦</t>
        </r>
      </text>
    </comment>
    <comment ref="E196" authorId="0">
      <text>
        <r>
          <rPr>
            <sz val="8"/>
            <color indexed="81"/>
            <rFont val="Times Armenian"/>
            <family val="1"/>
          </rPr>
          <t>Èñ³óÝ»É ù³Õ³ù³Ï³ÝáõÃÛ³Ý ÙÇçáó³éÙ³Ý ·áõÙ³ñÁ</t>
        </r>
      </text>
    </comment>
    <comment ref="A203" authorId="0">
      <text>
        <r>
          <rPr>
            <sz val="8"/>
            <color indexed="81"/>
            <rFont val="Times Armenian"/>
            <family val="1"/>
          </rPr>
          <t>§üxxx¦ ¹³ëÇã áõÝ»óáÕ: úñÇÝ³Ï ü001</t>
        </r>
      </text>
    </comment>
    <comment ref="E204" authorId="0">
      <text>
        <r>
          <rPr>
            <sz val="8"/>
            <color indexed="81"/>
            <rFont val="Times Armenian"/>
            <family val="1"/>
          </rPr>
          <t>Èñ³óÝ»É Íñ³·ñÇ ÁÝ¹Ñ³Ýáõñ ·áõÙ³ñÁ</t>
        </r>
      </text>
    </comment>
    <comment ref="B206" authorId="0">
      <text>
        <r>
          <rPr>
            <sz val="8"/>
            <color indexed="81"/>
            <rFont val="Times Armenian"/>
            <family val="1"/>
          </rPr>
          <t>§ØÜxx¦ Ïá¹ áõÝ»óáÕ: úñÇÝ³Ï ØÜ01</t>
        </r>
      </text>
    </comment>
    <comment ref="C206" authorId="0">
      <text>
        <r>
          <rPr>
            <sz val="8"/>
            <color indexed="81"/>
            <rFont val="Times Armenian"/>
            <family val="1"/>
          </rPr>
          <t>úñÇÝ³Ï §01.01.10¦</t>
        </r>
      </text>
    </comment>
    <comment ref="E206" authorId="0">
      <text>
        <r>
          <rPr>
            <sz val="8"/>
            <color indexed="81"/>
            <rFont val="Times Armenian"/>
            <family val="1"/>
          </rPr>
          <t>Èñ³óÝ»É ù³Õ³ù³Ï³ÝáõÃÛ³Ý ÙÇçáó³éÙ³Ý ·áõÙ³ñÁ</t>
        </r>
      </text>
    </comment>
    <comment ref="A209" authorId="0">
      <text>
        <r>
          <rPr>
            <sz val="8"/>
            <color indexed="81"/>
            <rFont val="Times Armenian"/>
            <family val="1"/>
          </rPr>
          <t>§üxxx¦ ¹³ëÇã áõÝ»óáÕ: úñÇÝ³Ï ü001</t>
        </r>
      </text>
    </comment>
    <comment ref="E210" authorId="0">
      <text>
        <r>
          <rPr>
            <sz val="8"/>
            <color indexed="81"/>
            <rFont val="Times Armenian"/>
            <family val="1"/>
          </rPr>
          <t>Èñ³óÝ»É Íñ³·ñÇ ÁÝ¹Ñ³Ýáõñ ·áõÙ³ñÁ</t>
        </r>
      </text>
    </comment>
    <comment ref="B212" authorId="0">
      <text>
        <r>
          <rPr>
            <sz val="8"/>
            <color indexed="81"/>
            <rFont val="Times Armenian"/>
            <family val="1"/>
          </rPr>
          <t>§Ø²xx¦ Ïá¹ áõÝ»óáÕ: úñÇÝ³Ï Ø²01</t>
        </r>
      </text>
    </comment>
    <comment ref="C212" authorId="0">
      <text>
        <r>
          <rPr>
            <sz val="8"/>
            <color indexed="81"/>
            <rFont val="Times Armenian"/>
            <family val="1"/>
          </rPr>
          <t>úñÇÝ³Ï §01.01.10¦</t>
        </r>
      </text>
    </comment>
    <comment ref="E212" authorId="0">
      <text>
        <r>
          <rPr>
            <sz val="8"/>
            <color indexed="81"/>
            <rFont val="Times Armenian"/>
            <family val="1"/>
          </rPr>
          <t>Èñ³óÝ»É ù³Õ³ù³Ï³ÝáõÃÛ³Ý ÙÇçáó³éÙ³Ý ·áõÙ³ñÁ</t>
        </r>
      </text>
    </comment>
  </commentList>
</comments>
</file>

<file path=xl/comments3.xml><?xml version="1.0" encoding="utf-8"?>
<comments xmlns="http://schemas.openxmlformats.org/spreadsheetml/2006/main">
  <authors>
    <author>ANI</author>
    <author>ANI Harutyunyan</author>
    <author>Tatev</author>
  </authors>
  <commentList>
    <comment ref="B6" authorId="0">
      <text>
        <r>
          <rPr>
            <b/>
            <sz val="9"/>
            <color indexed="81"/>
            <rFont val="Tahoma"/>
            <family val="2"/>
          </rPr>
          <t>ANI:</t>
        </r>
        <r>
          <rPr>
            <sz val="9"/>
            <color indexed="81"/>
            <rFont val="Tahoma"/>
            <family val="2"/>
          </rPr>
          <t xml:space="preserve">
Ղ-Տելեկոմ</t>
        </r>
      </text>
    </comment>
    <comment ref="B7" authorId="0">
      <text>
        <r>
          <rPr>
            <b/>
            <sz val="9"/>
            <color indexed="81"/>
            <rFont val="Tahoma"/>
            <family val="2"/>
          </rPr>
          <t>ANI:</t>
        </r>
        <r>
          <rPr>
            <sz val="9"/>
            <color indexed="81"/>
            <rFont val="Tahoma"/>
            <family val="2"/>
          </rPr>
          <t xml:space="preserve">
300 մեքենայի համար
Արմենտել
</t>
        </r>
      </text>
    </comment>
    <comment ref="E11" authorId="1">
      <text>
        <r>
          <rPr>
            <b/>
            <sz val="9"/>
            <color indexed="81"/>
            <rFont val="Tahoma"/>
            <family val="2"/>
          </rPr>
          <t>ANI Harutyunyan:</t>
        </r>
        <r>
          <rPr>
            <sz val="9"/>
            <color indexed="81"/>
            <rFont val="Tahoma"/>
            <family val="2"/>
          </rPr>
          <t xml:space="preserve">
Վարդան-20360.0</t>
        </r>
      </text>
    </comment>
    <comment ref="G11" authorId="1">
      <text>
        <r>
          <rPr>
            <b/>
            <sz val="9"/>
            <color indexed="81"/>
            <rFont val="Tahoma"/>
            <family val="2"/>
          </rPr>
          <t>ANI Harutyunyan:</t>
        </r>
        <r>
          <rPr>
            <sz val="9"/>
            <color indexed="81"/>
            <rFont val="Tahoma"/>
            <family val="2"/>
          </rPr>
          <t xml:space="preserve">
Վարդան-20360.0</t>
        </r>
      </text>
    </comment>
    <comment ref="B13" authorId="0">
      <text>
        <r>
          <rPr>
            <b/>
            <sz val="9"/>
            <color indexed="81"/>
            <rFont val="Tahoma"/>
            <family val="2"/>
          </rPr>
          <t>ANI:</t>
        </r>
        <r>
          <rPr>
            <sz val="9"/>
            <color indexed="81"/>
            <rFont val="Tahoma"/>
            <family val="2"/>
          </rPr>
          <t xml:space="preserve">
Մոտոներ</t>
        </r>
      </text>
    </comment>
    <comment ref="B14" authorId="0">
      <text>
        <r>
          <rPr>
            <b/>
            <sz val="9"/>
            <color indexed="81"/>
            <rFont val="Tahoma"/>
            <family val="2"/>
          </rPr>
          <t>ANI:</t>
        </r>
        <r>
          <rPr>
            <sz val="9"/>
            <color indexed="81"/>
            <rFont val="Tahoma"/>
            <family val="2"/>
          </rPr>
          <t xml:space="preserve">
2016թ.-ի ավտոներ</t>
        </r>
      </text>
    </comment>
    <comment ref="B18" authorId="0">
      <text>
        <r>
          <rPr>
            <b/>
            <sz val="9"/>
            <color indexed="81"/>
            <rFont val="Tahoma"/>
            <family val="2"/>
          </rPr>
          <t>ANI:</t>
        </r>
        <r>
          <rPr>
            <sz val="9"/>
            <color indexed="81"/>
            <rFont val="Tahoma"/>
            <family val="2"/>
          </rPr>
          <t xml:space="preserve">
Եղեգնաձորի ՀՔԲ</t>
        </r>
      </text>
    </comment>
    <comment ref="B19" authorId="0">
      <text>
        <r>
          <rPr>
            <b/>
            <sz val="9"/>
            <color indexed="81"/>
            <rFont val="Tahoma"/>
            <family val="2"/>
          </rPr>
          <t>ANI:</t>
        </r>
        <r>
          <rPr>
            <sz val="9"/>
            <color indexed="81"/>
            <rFont val="Tahoma"/>
            <family val="2"/>
          </rPr>
          <t xml:space="preserve">
Գորիսի ՀՔԲ</t>
        </r>
      </text>
    </comment>
    <comment ref="B20" authorId="0">
      <text>
        <r>
          <rPr>
            <b/>
            <sz val="9"/>
            <color indexed="81"/>
            <rFont val="Tahoma"/>
            <family val="2"/>
          </rPr>
          <t>ANI:</t>
        </r>
        <r>
          <rPr>
            <sz val="9"/>
            <color indexed="81"/>
            <rFont val="Tahoma"/>
            <family val="2"/>
          </rPr>
          <t xml:space="preserve">
Մարտունու ՀՔԲ</t>
        </r>
      </text>
    </comment>
    <comment ref="G28" authorId="1">
      <text>
        <r>
          <rPr>
            <b/>
            <sz val="9"/>
            <color indexed="81"/>
            <rFont val="Tahoma"/>
            <family val="2"/>
          </rPr>
          <t>ANI Harutyunyan:</t>
        </r>
        <r>
          <rPr>
            <sz val="9"/>
            <color indexed="81"/>
            <rFont val="Tahoma"/>
            <family val="2"/>
          </rPr>
          <t xml:space="preserve">
+13860.0 հազ. դրամ տարվա ընթացքում պետք է ավելացնել, քանի որ մատակարարի կողմից գնային առաջարկը 28360.0 հազ. դրամ է</t>
        </r>
      </text>
    </comment>
    <comment ref="B45" authorId="0">
      <text>
        <r>
          <rPr>
            <b/>
            <sz val="9"/>
            <color indexed="81"/>
            <rFont val="Tahoma"/>
            <family val="2"/>
          </rPr>
          <t>ANI:</t>
        </r>
        <r>
          <rPr>
            <sz val="9"/>
            <color indexed="81"/>
            <rFont val="Tahoma"/>
            <family val="2"/>
          </rPr>
          <t xml:space="preserve">
արգելված կայանման համար</t>
        </r>
      </text>
    </comment>
    <comment ref="B46" authorId="1">
      <text>
        <r>
          <rPr>
            <b/>
            <sz val="9"/>
            <color indexed="81"/>
            <rFont val="Tahoma"/>
            <family val="2"/>
          </rPr>
          <t>ANI Harutyunyan:</t>
        </r>
        <r>
          <rPr>
            <sz val="9"/>
            <color indexed="81"/>
            <rFont val="Tahoma"/>
            <family val="2"/>
          </rPr>
          <t xml:space="preserve">
բեռնակրման ծառայություններ</t>
        </r>
      </text>
    </comment>
    <comment ref="B47" authorId="1">
      <text>
        <r>
          <rPr>
            <b/>
            <sz val="9"/>
            <color indexed="81"/>
            <rFont val="Tahoma"/>
            <family val="2"/>
          </rPr>
          <t>ANI Harutyunyan:</t>
        </r>
        <r>
          <rPr>
            <sz val="9"/>
            <color indexed="81"/>
            <rFont val="Tahoma"/>
            <family val="2"/>
          </rPr>
          <t xml:space="preserve">
բեռնակրման ծառայություններ</t>
        </r>
      </text>
    </comment>
    <comment ref="B55" authorId="1">
      <text>
        <r>
          <rPr>
            <b/>
            <sz val="9"/>
            <color indexed="81"/>
            <rFont val="Tahoma"/>
            <family val="2"/>
          </rPr>
          <t>ANI Harutyunyan:</t>
        </r>
        <r>
          <rPr>
            <sz val="9"/>
            <color indexed="81"/>
            <rFont val="Tahoma"/>
            <family val="2"/>
          </rPr>
          <t xml:space="preserve">
 /ՀՀ ոստ. Վարչական շենք/</t>
        </r>
      </text>
    </comment>
    <comment ref="B56" authorId="1">
      <text>
        <r>
          <rPr>
            <b/>
            <sz val="9"/>
            <color indexed="81"/>
            <rFont val="Tahoma"/>
            <family val="2"/>
          </rPr>
          <t>ANI Harutyunyan:</t>
        </r>
        <r>
          <rPr>
            <sz val="9"/>
            <color indexed="81"/>
            <rFont val="Tahoma"/>
            <family val="2"/>
          </rPr>
          <t xml:space="preserve">
 /ՀՀ ոստ. Վարչական շենք/</t>
        </r>
      </text>
    </comment>
    <comment ref="B57" authorId="1">
      <text>
        <r>
          <rPr>
            <b/>
            <sz val="9"/>
            <color indexed="81"/>
            <rFont val="Tahoma"/>
            <family val="2"/>
          </rPr>
          <t>ANI Harutyunyan:</t>
        </r>
        <r>
          <rPr>
            <sz val="9"/>
            <color indexed="81"/>
            <rFont val="Tahoma"/>
            <family val="2"/>
          </rPr>
          <t xml:space="preserve">
 /ՀՀ ոստ. ավտոտնտեսություն/</t>
        </r>
      </text>
    </comment>
    <comment ref="B58" authorId="1">
      <text>
        <r>
          <rPr>
            <b/>
            <sz val="9"/>
            <color indexed="81"/>
            <rFont val="Tahoma"/>
            <family val="2"/>
          </rPr>
          <t>ANI Harutyunyan:</t>
        </r>
        <r>
          <rPr>
            <sz val="9"/>
            <color indexed="81"/>
            <rFont val="Tahoma"/>
            <family val="2"/>
          </rPr>
          <t xml:space="preserve">
 /ՀՀ ոստ. ավտոտնտեսություն/</t>
        </r>
      </text>
    </comment>
    <comment ref="B59" authorId="1">
      <text>
        <r>
          <rPr>
            <b/>
            <sz val="9"/>
            <color indexed="81"/>
            <rFont val="Tahoma"/>
            <family val="2"/>
          </rPr>
          <t>ANI Harutyunyan:</t>
        </r>
        <r>
          <rPr>
            <sz val="9"/>
            <color indexed="81"/>
            <rFont val="Tahoma"/>
            <family val="2"/>
          </rPr>
          <t xml:space="preserve">
/ՀՀ ոստիկանության բազա/</t>
        </r>
      </text>
    </comment>
    <comment ref="B60" authorId="1">
      <text>
        <r>
          <rPr>
            <b/>
            <sz val="9"/>
            <color indexed="81"/>
            <rFont val="Tahoma"/>
            <family val="2"/>
          </rPr>
          <t>ANI Harutyunyan:</t>
        </r>
        <r>
          <rPr>
            <sz val="9"/>
            <color indexed="81"/>
            <rFont val="Tahoma"/>
            <family val="2"/>
          </rPr>
          <t xml:space="preserve">
/Արտաշատի և Մասիսի ՈԲ ՁՊՎ/</t>
        </r>
      </text>
    </comment>
    <comment ref="B61" authorId="1">
      <text>
        <r>
          <rPr>
            <b/>
            <sz val="9"/>
            <color indexed="81"/>
            <rFont val="Tahoma"/>
            <family val="2"/>
          </rPr>
          <t>ANI Harutyunyan:</t>
        </r>
        <r>
          <rPr>
            <sz val="9"/>
            <color indexed="81"/>
            <rFont val="Tahoma"/>
            <family val="2"/>
          </rPr>
          <t xml:space="preserve">
/Վաղարշապատի և Արմավիրի ՈԲ ՁՊՎ/</t>
        </r>
      </text>
    </comment>
    <comment ref="B62" authorId="1">
      <text>
        <r>
          <rPr>
            <b/>
            <sz val="9"/>
            <color indexed="81"/>
            <rFont val="Tahoma"/>
            <family val="2"/>
          </rPr>
          <t>ANI Harutyunyan:</t>
        </r>
        <r>
          <rPr>
            <sz val="9"/>
            <color indexed="81"/>
            <rFont val="Tahoma"/>
            <family val="2"/>
          </rPr>
          <t xml:space="preserve">
8 հենակետ
</t>
        </r>
      </text>
    </comment>
    <comment ref="B63" authorId="1">
      <text>
        <r>
          <rPr>
            <b/>
            <sz val="9"/>
            <color indexed="81"/>
            <rFont val="Tahoma"/>
            <family val="2"/>
          </rPr>
          <t>ANI Harutyunyan:</t>
        </r>
        <r>
          <rPr>
            <sz val="9"/>
            <color indexed="81"/>
            <rFont val="Tahoma"/>
            <family val="2"/>
          </rPr>
          <t xml:space="preserve">
 /Երևան քաղաքի ՁՊՎ/</t>
        </r>
      </text>
    </comment>
    <comment ref="B64" authorId="1">
      <text>
        <r>
          <rPr>
            <b/>
            <sz val="9"/>
            <color indexed="81"/>
            <rFont val="Tahoma"/>
            <family val="2"/>
          </rPr>
          <t>ANI Harutyunyan:</t>
        </r>
        <r>
          <rPr>
            <sz val="9"/>
            <color indexed="81"/>
            <rFont val="Tahoma"/>
            <family val="2"/>
          </rPr>
          <t xml:space="preserve">
/Արարատի ՈԲ ՁՊՎ/ ք. Վեդի/</t>
        </r>
      </text>
    </comment>
    <comment ref="B66" authorId="1">
      <text>
        <r>
          <rPr>
            <b/>
            <sz val="9"/>
            <color indexed="81"/>
            <rFont val="Tahoma"/>
            <family val="2"/>
          </rPr>
          <t>ANI Harutyunyan:</t>
        </r>
        <r>
          <rPr>
            <sz val="9"/>
            <color indexed="81"/>
            <rFont val="Tahoma"/>
            <family val="2"/>
          </rPr>
          <t xml:space="preserve">
/ՀՀ Ո Արտաշատի ԱՎՎ բաժ-ի բարեկարգում</t>
        </r>
      </text>
    </comment>
    <comment ref="G68" authorId="2">
      <text>
        <r>
          <rPr>
            <b/>
            <sz val="9"/>
            <color indexed="81"/>
            <rFont val="Tahoma"/>
            <family val="2"/>
          </rPr>
          <t>Tatev:</t>
        </r>
        <r>
          <rPr>
            <sz val="9"/>
            <color indexed="81"/>
            <rFont val="Tahoma"/>
            <family val="2"/>
          </rPr>
          <t xml:space="preserve">
գչծ -700.0</t>
        </r>
      </text>
    </comment>
    <comment ref="B75" authorId="0">
      <text>
        <r>
          <rPr>
            <b/>
            <sz val="9"/>
            <color indexed="81"/>
            <rFont val="Tahoma"/>
            <family val="2"/>
          </rPr>
          <t>ANI:</t>
        </r>
        <r>
          <rPr>
            <sz val="9"/>
            <color indexed="81"/>
            <rFont val="Tahoma"/>
            <family val="2"/>
          </rPr>
          <t xml:space="preserve">
</t>
        </r>
        <r>
          <rPr>
            <sz val="9"/>
            <color indexed="81"/>
            <rFont val="Tahoma"/>
            <family val="2"/>
          </rPr>
          <t>Լուսաձայնային /միգալկա/
309 հատից 80 հատը փոխվել է LED-ով, մնաց՝ 229: Պահեստում 23 հատ կա, մնաց՝ 206
206*180.0 հազ. դր (1 հատի փոխարինման գինը)=37080.0 հազ. դրամ
2016թ.-ին նախատեսվում է փոխել 102 հատինը՝ 102*180.0 հազ. դր.=21600.0 հազ. դրամ,
9600.0 հազ. դրամն էլ նախատեսվում է ռադիոկայանների, բարձրախոսների սպասարկման համար</t>
        </r>
      </text>
    </comment>
    <comment ref="B77" authorId="0">
      <text>
        <r>
          <rPr>
            <b/>
            <sz val="9"/>
            <color indexed="81"/>
            <rFont val="Tahoma"/>
            <family val="2"/>
          </rPr>
          <t>ANI:</t>
        </r>
        <r>
          <rPr>
            <sz val="9"/>
            <color indexed="81"/>
            <rFont val="Tahoma"/>
            <family val="2"/>
          </rPr>
          <t xml:space="preserve">
հետադարձ հաշվարկների թվատախտակի սպասարկման ծառայություններ</t>
        </r>
      </text>
    </comment>
    <comment ref="B78" authorId="1">
      <text>
        <r>
          <rPr>
            <b/>
            <sz val="9"/>
            <color indexed="81"/>
            <rFont val="Tahoma"/>
            <family val="2"/>
          </rPr>
          <t>ANI Harutyunyan:</t>
        </r>
        <r>
          <rPr>
            <sz val="9"/>
            <color indexed="81"/>
            <rFont val="Tahoma"/>
            <family val="2"/>
          </rPr>
          <t xml:space="preserve">
կենցաղային տեխնիկայի սպասարկման ծառայություն, 70331700</t>
        </r>
      </text>
    </comment>
    <comment ref="G79" authorId="0">
      <text>
        <r>
          <rPr>
            <b/>
            <sz val="9"/>
            <color indexed="81"/>
            <rFont val="Tahoma"/>
            <family val="2"/>
          </rPr>
          <t>ANI:</t>
        </r>
        <r>
          <rPr>
            <sz val="9"/>
            <color indexed="81"/>
            <rFont val="Tahoma"/>
            <family val="2"/>
          </rPr>
          <t xml:space="preserve">
</t>
        </r>
        <r>
          <rPr>
            <sz val="14"/>
            <color indexed="81"/>
            <rFont val="Tahoma"/>
            <family val="2"/>
          </rPr>
          <t>265 մեքենա*2*6000</t>
        </r>
      </text>
    </comment>
    <comment ref="B81" authorId="0">
      <text>
        <r>
          <rPr>
            <b/>
            <sz val="9"/>
            <color indexed="81"/>
            <rFont val="Tahoma"/>
            <family val="2"/>
          </rPr>
          <t>ANI:</t>
        </r>
        <r>
          <rPr>
            <sz val="9"/>
            <color indexed="81"/>
            <rFont val="Tahoma"/>
            <family val="2"/>
          </rPr>
          <t xml:space="preserve">
Քարթրիջների լիցքավորում, նորոգում /Սաքո/</t>
        </r>
      </text>
    </comment>
    <comment ref="B83" authorId="0">
      <text>
        <r>
          <rPr>
            <b/>
            <sz val="9"/>
            <color indexed="81"/>
            <rFont val="Tahoma"/>
            <family val="2"/>
          </rPr>
          <t>ANI:</t>
        </r>
        <r>
          <rPr>
            <sz val="9"/>
            <color indexed="81"/>
            <rFont val="Tahoma"/>
            <family val="2"/>
          </rPr>
          <t xml:space="preserve">
Տտիչ սարքեր /Սաքո/</t>
        </r>
      </text>
    </comment>
    <comment ref="G83" authorId="0">
      <text>
        <r>
          <rPr>
            <b/>
            <sz val="9"/>
            <color indexed="81"/>
            <rFont val="Tahoma"/>
            <family val="2"/>
          </rPr>
          <t>ANI:</t>
        </r>
        <r>
          <rPr>
            <sz val="9"/>
            <color indexed="81"/>
            <rFont val="Tahoma"/>
            <family val="2"/>
          </rPr>
          <t xml:space="preserve">
հիմնավորում Սաֆարյան</t>
        </r>
      </text>
    </comment>
    <comment ref="G84" authorId="0">
      <text>
        <r>
          <rPr>
            <b/>
            <sz val="9"/>
            <color indexed="81"/>
            <rFont val="Tahoma"/>
            <family val="2"/>
          </rPr>
          <t>ANI:</t>
        </r>
        <r>
          <rPr>
            <sz val="9"/>
            <color indexed="81"/>
            <rFont val="Tahoma"/>
            <family val="2"/>
          </rPr>
          <t xml:space="preserve">
հիմնավորում Սաֆարյան</t>
        </r>
      </text>
    </comment>
    <comment ref="B85" authorId="0">
      <text>
        <r>
          <rPr>
            <b/>
            <sz val="9"/>
            <color indexed="81"/>
            <rFont val="Tahoma"/>
            <family val="2"/>
          </rPr>
          <t>ANI:</t>
        </r>
        <r>
          <rPr>
            <sz val="9"/>
            <color indexed="81"/>
            <rFont val="Tahoma"/>
            <family val="2"/>
          </rPr>
          <t xml:space="preserve">
Տեսանկարահանման սարքեր</t>
        </r>
      </text>
    </comment>
    <comment ref="G85" authorId="0">
      <text>
        <r>
          <rPr>
            <b/>
            <sz val="9"/>
            <color indexed="81"/>
            <rFont val="Tahoma"/>
            <family val="2"/>
          </rPr>
          <t>ANI:</t>
        </r>
        <r>
          <rPr>
            <sz val="9"/>
            <color indexed="81"/>
            <rFont val="Tahoma"/>
            <family val="2"/>
          </rPr>
          <t xml:space="preserve">
հիմնավորում Սաֆարյան</t>
        </r>
      </text>
    </comment>
    <comment ref="B90" authorId="0">
      <text>
        <r>
          <rPr>
            <b/>
            <sz val="9"/>
            <color indexed="81"/>
            <rFont val="Tahoma"/>
            <family val="2"/>
          </rPr>
          <t>ANI:</t>
        </r>
        <r>
          <rPr>
            <sz val="9"/>
            <color indexed="81"/>
            <rFont val="Tahoma"/>
            <family val="2"/>
          </rPr>
          <t xml:space="preserve">
</t>
        </r>
      </text>
    </comment>
    <comment ref="B124" authorId="1">
      <text>
        <r>
          <rPr>
            <b/>
            <sz val="9"/>
            <color indexed="81"/>
            <rFont val="Tahoma"/>
            <family val="2"/>
          </rPr>
          <t>ANI Harutyunyan:</t>
        </r>
        <r>
          <rPr>
            <sz val="9"/>
            <color indexed="81"/>
            <rFont val="Tahoma"/>
            <family val="2"/>
          </rPr>
          <t xml:space="preserve">
HP 390x</t>
        </r>
      </text>
    </comment>
    <comment ref="B125" authorId="1">
      <text>
        <r>
          <rPr>
            <b/>
            <sz val="9"/>
            <color indexed="81"/>
            <rFont val="Tahoma"/>
            <family val="2"/>
          </rPr>
          <t>ANI Harutyunyan:</t>
        </r>
        <r>
          <rPr>
            <sz val="9"/>
            <color indexed="81"/>
            <rFont val="Tahoma"/>
            <family val="2"/>
          </rPr>
          <t xml:space="preserve">
543A</t>
        </r>
      </text>
    </comment>
    <comment ref="B126" authorId="1">
      <text>
        <r>
          <rPr>
            <b/>
            <sz val="9"/>
            <color indexed="81"/>
            <rFont val="Tahoma"/>
            <family val="2"/>
          </rPr>
          <t>ANI Harutyunyan:</t>
        </r>
        <r>
          <rPr>
            <sz val="9"/>
            <color indexed="81"/>
            <rFont val="Tahoma"/>
            <family val="2"/>
          </rPr>
          <t xml:space="preserve">
Canon CE XL40
</t>
        </r>
      </text>
    </comment>
    <comment ref="B127" authorId="1">
      <text>
        <r>
          <rPr>
            <b/>
            <sz val="9"/>
            <color indexed="81"/>
            <rFont val="Tahoma"/>
            <family val="2"/>
          </rPr>
          <t>ANI Harutyunyan:</t>
        </r>
        <r>
          <rPr>
            <sz val="9"/>
            <color indexed="81"/>
            <rFont val="Tahoma"/>
            <family val="2"/>
          </rPr>
          <t xml:space="preserve">
xerox 3220</t>
        </r>
      </text>
    </comment>
    <comment ref="B128" authorId="1">
      <text>
        <r>
          <rPr>
            <b/>
            <sz val="9"/>
            <color indexed="81"/>
            <rFont val="Tahoma"/>
            <family val="2"/>
          </rPr>
          <t>ANI Harutyunyan:</t>
        </r>
        <r>
          <rPr>
            <sz val="9"/>
            <color indexed="81"/>
            <rFont val="Tahoma"/>
            <family val="2"/>
          </rPr>
          <t xml:space="preserve">
xerox 3610</t>
        </r>
      </text>
    </comment>
    <comment ref="B129" authorId="1">
      <text>
        <r>
          <rPr>
            <b/>
            <sz val="9"/>
            <color indexed="81"/>
            <rFont val="Tahoma"/>
            <family val="2"/>
          </rPr>
          <t>ANI Harutyunyan:</t>
        </r>
        <r>
          <rPr>
            <sz val="9"/>
            <color indexed="81"/>
            <rFont val="Tahoma"/>
            <family val="2"/>
          </rPr>
          <t xml:space="preserve">
xerox 6015</t>
        </r>
      </text>
    </comment>
    <comment ref="B130" authorId="1">
      <text>
        <r>
          <rPr>
            <b/>
            <sz val="9"/>
            <color indexed="81"/>
            <rFont val="Tahoma"/>
            <family val="2"/>
          </rPr>
          <t>ANI Harutyunyan:</t>
        </r>
        <r>
          <rPr>
            <sz val="9"/>
            <color indexed="81"/>
            <rFont val="Tahoma"/>
            <family val="2"/>
          </rPr>
          <t xml:space="preserve">
Samsung D101</t>
        </r>
      </text>
    </comment>
    <comment ref="B131" authorId="1">
      <text>
        <r>
          <rPr>
            <b/>
            <sz val="9"/>
            <color indexed="81"/>
            <rFont val="Tahoma"/>
            <family val="2"/>
          </rPr>
          <t>ANI Harutyunyan:</t>
        </r>
        <r>
          <rPr>
            <sz val="9"/>
            <color indexed="81"/>
            <rFont val="Tahoma"/>
            <family val="2"/>
          </rPr>
          <t xml:space="preserve">
Canon 737
</t>
        </r>
      </text>
    </comment>
    <comment ref="B132" authorId="1">
      <text>
        <r>
          <rPr>
            <b/>
            <sz val="9"/>
            <color indexed="81"/>
            <rFont val="Tahoma"/>
            <family val="2"/>
          </rPr>
          <t>ANI Harutyunyan:</t>
        </r>
        <r>
          <rPr>
            <sz val="9"/>
            <color indexed="81"/>
            <rFont val="Tahoma"/>
            <family val="2"/>
          </rPr>
          <t xml:space="preserve">
Fax</t>
        </r>
      </text>
    </comment>
    <comment ref="B133" authorId="1">
      <text>
        <r>
          <rPr>
            <b/>
            <sz val="9"/>
            <color indexed="81"/>
            <rFont val="Tahoma"/>
            <family val="2"/>
          </rPr>
          <t>ANI Harutyunyan:</t>
        </r>
        <r>
          <rPr>
            <sz val="9"/>
            <color indexed="81"/>
            <rFont val="Tahoma"/>
            <family val="2"/>
          </rPr>
          <t xml:space="preserve">
Q2612x</t>
        </r>
      </text>
    </comment>
    <comment ref="B134" authorId="1">
      <text>
        <r>
          <rPr>
            <b/>
            <sz val="9"/>
            <color indexed="81"/>
            <rFont val="Tahoma"/>
            <family val="2"/>
          </rPr>
          <t>ANI Harutyunyan:</t>
        </r>
        <r>
          <rPr>
            <sz val="9"/>
            <color indexed="81"/>
            <rFont val="Tahoma"/>
            <family val="2"/>
          </rPr>
          <t xml:space="preserve">
255x</t>
        </r>
      </text>
    </comment>
    <comment ref="B135" authorId="1">
      <text>
        <r>
          <rPr>
            <b/>
            <sz val="9"/>
            <color indexed="81"/>
            <rFont val="Tahoma"/>
            <family val="2"/>
          </rPr>
          <t>ANI Harutyunyan:</t>
        </r>
        <r>
          <rPr>
            <sz val="9"/>
            <color indexed="81"/>
            <rFont val="Tahoma"/>
            <family val="2"/>
          </rPr>
          <t xml:space="preserve">
ML1660</t>
        </r>
      </text>
    </comment>
    <comment ref="B136" authorId="1">
      <text>
        <r>
          <rPr>
            <b/>
            <sz val="9"/>
            <color indexed="81"/>
            <rFont val="Tahoma"/>
            <family val="2"/>
          </rPr>
          <t>ANI Harutyunyan:</t>
        </r>
        <r>
          <rPr>
            <sz val="9"/>
            <color indexed="81"/>
            <rFont val="Tahoma"/>
            <family val="2"/>
          </rPr>
          <t xml:space="preserve">
Q7516A</t>
        </r>
      </text>
    </comment>
    <comment ref="B137" authorId="1">
      <text>
        <r>
          <rPr>
            <b/>
            <sz val="9"/>
            <color indexed="81"/>
            <rFont val="Tahoma"/>
            <family val="2"/>
          </rPr>
          <t>ANI Harutyunyan:</t>
        </r>
        <r>
          <rPr>
            <sz val="9"/>
            <color indexed="81"/>
            <rFont val="Tahoma"/>
            <family val="2"/>
          </rPr>
          <t xml:space="preserve">
285x</t>
        </r>
      </text>
    </comment>
    <comment ref="B138" authorId="1">
      <text>
        <r>
          <rPr>
            <b/>
            <sz val="9"/>
            <color indexed="81"/>
            <rFont val="Tahoma"/>
            <family val="2"/>
          </rPr>
          <t>ANI Harutyunyan:</t>
        </r>
        <r>
          <rPr>
            <sz val="9"/>
            <color indexed="81"/>
            <rFont val="Tahoma"/>
            <family val="2"/>
          </rPr>
          <t xml:space="preserve">
540A</t>
        </r>
      </text>
    </comment>
    <comment ref="B139" authorId="1">
      <text>
        <r>
          <rPr>
            <b/>
            <sz val="9"/>
            <color indexed="81"/>
            <rFont val="Tahoma"/>
            <family val="2"/>
          </rPr>
          <t>ANI Harutyunyan:</t>
        </r>
        <r>
          <rPr>
            <sz val="9"/>
            <color indexed="81"/>
            <rFont val="Tahoma"/>
            <family val="2"/>
          </rPr>
          <t xml:space="preserve">
541A</t>
        </r>
      </text>
    </comment>
    <comment ref="B140" authorId="1">
      <text>
        <r>
          <rPr>
            <b/>
            <sz val="9"/>
            <color indexed="81"/>
            <rFont val="Tahoma"/>
            <family val="2"/>
          </rPr>
          <t>ANI Harutyunyan:</t>
        </r>
        <r>
          <rPr>
            <sz val="9"/>
            <color indexed="81"/>
            <rFont val="Tahoma"/>
            <family val="2"/>
          </rPr>
          <t xml:space="preserve">
542A</t>
        </r>
      </text>
    </comment>
    <comment ref="B175" authorId="0">
      <text>
        <r>
          <rPr>
            <b/>
            <sz val="9"/>
            <color indexed="81"/>
            <rFont val="Tahoma"/>
            <family val="2"/>
          </rPr>
          <t>ANI:</t>
        </r>
        <r>
          <rPr>
            <sz val="9"/>
            <color indexed="81"/>
            <rFont val="Tahoma"/>
            <family val="2"/>
          </rPr>
          <t xml:space="preserve">
Տ/մ հաշվառման կտրոններ
</t>
        </r>
      </text>
    </comment>
    <comment ref="B198" authorId="0">
      <text>
        <r>
          <rPr>
            <b/>
            <sz val="9"/>
            <color indexed="81"/>
            <rFont val="Tahoma"/>
            <family val="2"/>
          </rPr>
          <t>ANI:</t>
        </r>
        <r>
          <rPr>
            <sz val="9"/>
            <color indexed="81"/>
            <rFont val="Tahoma"/>
            <family val="2"/>
          </rPr>
          <t xml:space="preserve">
թուղթ</t>
        </r>
      </text>
    </comment>
    <comment ref="B199" authorId="0">
      <text>
        <r>
          <rPr>
            <b/>
            <sz val="9"/>
            <color indexed="81"/>
            <rFont val="Tahoma"/>
            <family val="2"/>
          </rPr>
          <t>ANI:</t>
        </r>
        <r>
          <rPr>
            <sz val="9"/>
            <color indexed="81"/>
            <rFont val="Tahoma"/>
            <family val="2"/>
          </rPr>
          <t xml:space="preserve">
մուշտոկներ</t>
        </r>
      </text>
    </comment>
    <comment ref="B210" authorId="2">
      <text>
        <r>
          <rPr>
            <b/>
            <sz val="8"/>
            <color indexed="81"/>
            <rFont val="Tahoma"/>
            <family val="2"/>
          </rPr>
          <t>ANI:</t>
        </r>
        <r>
          <rPr>
            <sz val="8"/>
            <color indexed="81"/>
            <rFont val="Tahoma"/>
            <family val="2"/>
          </rPr>
          <t xml:space="preserve">
կտրոն
</t>
        </r>
      </text>
    </comment>
  </commentList>
</comments>
</file>

<file path=xl/comments4.xml><?xml version="1.0" encoding="utf-8"?>
<comments xmlns="http://schemas.openxmlformats.org/spreadsheetml/2006/main">
  <authors>
    <author>ANI Harutyunyan</author>
    <author>ANI</author>
    <author>Mnacakanyan</author>
  </authors>
  <commentList>
    <comment ref="D9" authorId="0">
      <text>
        <r>
          <rPr>
            <b/>
            <sz val="9"/>
            <color indexed="81"/>
            <rFont val="Tahoma"/>
            <family val="2"/>
          </rPr>
          <t>ANI Harutyunyan:</t>
        </r>
        <r>
          <rPr>
            <sz val="9"/>
            <color indexed="81"/>
            <rFont val="Tahoma"/>
            <family val="2"/>
          </rPr>
          <t xml:space="preserve">
Վարդան-20360.0</t>
        </r>
      </text>
    </comment>
    <comment ref="F9" authorId="0">
      <text>
        <r>
          <rPr>
            <b/>
            <sz val="9"/>
            <color indexed="81"/>
            <rFont val="Tahoma"/>
            <family val="2"/>
          </rPr>
          <t>ANI Harutyunyan:</t>
        </r>
        <r>
          <rPr>
            <sz val="9"/>
            <color indexed="81"/>
            <rFont val="Tahoma"/>
            <family val="2"/>
          </rPr>
          <t xml:space="preserve">
Վարդան-20360.0</t>
        </r>
      </text>
    </comment>
    <comment ref="A11" authorId="1">
      <text>
        <r>
          <rPr>
            <b/>
            <sz val="9"/>
            <color indexed="81"/>
            <rFont val="Tahoma"/>
            <family val="2"/>
          </rPr>
          <t>ANI:</t>
        </r>
        <r>
          <rPr>
            <sz val="9"/>
            <color indexed="81"/>
            <rFont val="Tahoma"/>
            <family val="2"/>
          </rPr>
          <t xml:space="preserve">
Մոտոներ</t>
        </r>
      </text>
    </comment>
    <comment ref="A12" authorId="1">
      <text>
        <r>
          <rPr>
            <b/>
            <sz val="9"/>
            <color indexed="81"/>
            <rFont val="Tahoma"/>
            <family val="2"/>
          </rPr>
          <t>ANI:</t>
        </r>
        <r>
          <rPr>
            <sz val="9"/>
            <color indexed="81"/>
            <rFont val="Tahoma"/>
            <family val="2"/>
          </rPr>
          <t xml:space="preserve">
2016թ.-ի ավտոներ</t>
        </r>
      </text>
    </comment>
    <comment ref="A15" authorId="1">
      <text>
        <r>
          <rPr>
            <b/>
            <sz val="9"/>
            <color indexed="81"/>
            <rFont val="Tahoma"/>
            <family val="2"/>
          </rPr>
          <t>ANI:</t>
        </r>
        <r>
          <rPr>
            <sz val="9"/>
            <color indexed="81"/>
            <rFont val="Tahoma"/>
            <family val="2"/>
          </rPr>
          <t xml:space="preserve">
Եղեգնաձորի ՀՔԲ</t>
        </r>
      </text>
    </comment>
    <comment ref="A16" authorId="1">
      <text>
        <r>
          <rPr>
            <b/>
            <sz val="9"/>
            <color indexed="81"/>
            <rFont val="Tahoma"/>
            <family val="2"/>
          </rPr>
          <t>ANI:</t>
        </r>
        <r>
          <rPr>
            <sz val="9"/>
            <color indexed="81"/>
            <rFont val="Tahoma"/>
            <family val="2"/>
          </rPr>
          <t xml:space="preserve">
Գորիսի ՀՔԲ</t>
        </r>
      </text>
    </comment>
    <comment ref="A17" authorId="1">
      <text>
        <r>
          <rPr>
            <b/>
            <sz val="9"/>
            <color indexed="81"/>
            <rFont val="Tahoma"/>
            <family val="2"/>
          </rPr>
          <t>ANI:</t>
        </r>
        <r>
          <rPr>
            <sz val="9"/>
            <color indexed="81"/>
            <rFont val="Tahoma"/>
            <family val="2"/>
          </rPr>
          <t xml:space="preserve">
Մարտունու ՀՔԲ</t>
        </r>
      </text>
    </comment>
    <comment ref="A23" authorId="0">
      <text>
        <r>
          <rPr>
            <b/>
            <sz val="9"/>
            <color indexed="81"/>
            <rFont val="Tahoma"/>
            <family val="2"/>
          </rPr>
          <t>ANI Harutyunyan:</t>
        </r>
        <r>
          <rPr>
            <sz val="9"/>
            <color indexed="81"/>
            <rFont val="Tahoma"/>
            <family val="2"/>
          </rPr>
          <t xml:space="preserve">
բեռնակրման ծառայություններ</t>
        </r>
      </text>
    </comment>
    <comment ref="A31" authorId="1">
      <text>
        <r>
          <rPr>
            <b/>
            <sz val="9"/>
            <color indexed="81"/>
            <rFont val="Tahoma"/>
            <family val="2"/>
          </rPr>
          <t>ANI:</t>
        </r>
        <r>
          <rPr>
            <sz val="9"/>
            <color indexed="81"/>
            <rFont val="Tahoma"/>
            <family val="2"/>
          </rPr>
          <t xml:space="preserve">
</t>
        </r>
        <r>
          <rPr>
            <sz val="9"/>
            <color indexed="81"/>
            <rFont val="Tahoma"/>
            <family val="2"/>
          </rPr>
          <t>Լուսաձայնային /միգալկա/
309 հատից 80 հատը փոխվել է LED-ով, մնաց՝ 229: Պահեստում 23 հատ կա, մնաց՝ 206
206*180.0 հազ. դր (1 հատի փոխարինման գինը)=37080.0 հազ. դրամ
2016թ.-ին նախատեսվում է փոխել 102 հատինը՝ 102*180.0 հազ. դր.=21600.0 հազ. դրամ,
9600.0 հազ. դրամն էլ նախատեսվում է ռադիոկայանների, բարձրախոսների սպասարկման համար</t>
        </r>
      </text>
    </comment>
    <comment ref="A32" authorId="1">
      <text>
        <r>
          <rPr>
            <b/>
            <sz val="9"/>
            <color indexed="81"/>
            <rFont val="Tahoma"/>
            <family val="2"/>
          </rPr>
          <t>ANI:</t>
        </r>
        <r>
          <rPr>
            <sz val="9"/>
            <color indexed="81"/>
            <rFont val="Tahoma"/>
            <family val="2"/>
          </rPr>
          <t xml:space="preserve">
</t>
        </r>
      </text>
    </comment>
    <comment ref="A34" authorId="2">
      <text>
        <r>
          <rPr>
            <b/>
            <sz val="9"/>
            <color indexed="81"/>
            <rFont val="Tahoma"/>
            <family val="2"/>
            <charset val="204"/>
          </rPr>
          <t>ANI:</t>
        </r>
        <r>
          <rPr>
            <sz val="9"/>
            <color indexed="81"/>
            <rFont val="Tahoma"/>
            <family val="2"/>
            <charset val="204"/>
          </rPr>
          <t xml:space="preserve">
Իջևանի ՀՔԲ,  0.6%, 300.0՝ 2015թ.-ից է մնացել</t>
        </r>
      </text>
    </comment>
    <comment ref="A35" authorId="0">
      <text>
        <r>
          <rPr>
            <b/>
            <sz val="9"/>
            <color indexed="81"/>
            <rFont val="Tahoma"/>
            <family val="2"/>
          </rPr>
          <t>ANI Harutyunyan:</t>
        </r>
        <r>
          <rPr>
            <sz val="9"/>
            <color indexed="81"/>
            <rFont val="Tahoma"/>
            <family val="2"/>
          </rPr>
          <t xml:space="preserve">
 /հենակետեր 4 հատ/</t>
        </r>
      </text>
    </comment>
    <comment ref="A37" authorId="0">
      <text>
        <r>
          <rPr>
            <b/>
            <sz val="9"/>
            <color indexed="81"/>
            <rFont val="Tahoma"/>
            <family val="2"/>
          </rPr>
          <t>ANI Harutyunyan:</t>
        </r>
        <r>
          <rPr>
            <sz val="9"/>
            <color indexed="81"/>
            <rFont val="Tahoma"/>
            <family val="2"/>
          </rPr>
          <t xml:space="preserve">
 /Մասիսի ՈԲ/</t>
        </r>
      </text>
    </comment>
  </commentList>
</comments>
</file>

<file path=xl/sharedStrings.xml><?xml version="1.0" encoding="utf-8"?>
<sst xmlns="http://schemas.openxmlformats.org/spreadsheetml/2006/main" count="5881" uniqueCount="1310">
  <si>
    <t>Տնտեսվարող սուբյեկտներին տրամադրվող դրամաշնորհի գումարը (հազար դրամ)</t>
  </si>
  <si>
    <t>հազար դրամներով</t>
  </si>
  <si>
    <t>Գանձման համար պատասխանատու պետական կառավարման մարմին(ներ)ը</t>
  </si>
  <si>
    <t>գումարը (հազար դրամով)</t>
  </si>
  <si>
    <t>Հանրապետության ոստիկանության վետերանների և աշխատակիցների աջակցության &lt;&lt;Վահան&gt;&gt; բարեգործական հիմնադրամ</t>
  </si>
  <si>
    <t>2.6 Այլ</t>
  </si>
  <si>
    <t>Տրանսպորտային սարքավորումներ</t>
  </si>
  <si>
    <t>որից`</t>
  </si>
  <si>
    <t>այդ թվում`</t>
  </si>
  <si>
    <t>Այլ ծախսեր</t>
  </si>
  <si>
    <t xml:space="preserve"> áñÇó` Áëï µÛáõç»ï³ÛÇÝ Í³Ëë»ñÇ ïÝï»ë³·Çï³Ï³Ý ¹³ë³Ï³ñ·Ù³Ý Ñá¹í³ÍÝ»ñÇ`</t>
  </si>
  <si>
    <t xml:space="preserve"> - ö³ëï³óÇ ëáóÇ³É³Ï³Ý ³å³ÑáíáõÃÛ³Ý í×³ñÝ»ñ (·áñÍ³ïáõÇ ÏáÕÙÇó)</t>
  </si>
  <si>
    <t>04. ÐÐ Ï³é³í³ñáõÃÛ³ÝÝ ³éÁÝÃ»ñ áëïÇÏ³ÝáõÃÛ³Ý ×³Ý³å³ñÑ³ÛÇÝ áëïÇÏ³ÝáõÃÛ³Ý ÏáÕÙÇó ³ñÓ³Ý³·ñí³Í Ë³ËïáõÙÝ»ñÇ Ñ³Ù³ñ í³ñã³Ï³Ý ïáõ·³ÝùÝ»ñÇ ·³ÝÓáõÙÝ»ñÇó, ·ñ³ÝóÙ³Ý-ùÝÝ³Ï³Ý Í³é³ÛáõÃÛáõÝÝ»ñÇ ¹ÇÙ³ó í×³ñáõÙÝ»ñÇó ¨ ³ÛÉ í×³ñáíÇ Í³é³ÛáõÃÛáõÝÝ»ñ</t>
  </si>
  <si>
    <t xml:space="preserve">05.ÐÐ Ï³é³í³ñáõÃÛ³ÝÝ ³éÁÝÃ»ñ áëïÇÏ³ÝáõÃÛ³Ý ëïáñ³µ³Å³ÝáõÙÝ»ñÇ ÏáÕÙÇó å³ÛÙ³Ý³·ñ³ÛÇÝ ÑÇÙáõÝùÝ»ñáí å³Ñå³ÝáõÃÛ³Ý ¨ ³Ýíï³Ý·áõÃÛ³Ý ³å³ÑáíÙ³Ý ·Íáí Çñ³Ï³Ý³óíáÕ Í³é³ÛáõÃÛáõÝÝ»ñÇ ¹ÇÙ³ó ëï³óíáÕ í×³ñÝ»ñÇ Ñ³ßíÇÝ Ï³ï³ñí³Í Í³Ëë»ñ </t>
  </si>
  <si>
    <t xml:space="preserve">06.ø³Õ³ù³óÇÝ»ñÇÝ µÅßÏ³Ï³Ý û·ÝáõÃÛ³Ý ¨ ëå³ë³ñÏÙ³Ý í×³ñáíÇ Í³é³ÛáõÃÛ³Ý Ù³ïáõóáõÙ </t>
  </si>
  <si>
    <t xml:space="preserve"> - ß»Ýù»ñÇ ¨ ßÇÝáõÃÛáõÝÝ»ñÇ Ï³éáõóáõÙ</t>
  </si>
  <si>
    <t xml:space="preserve"> </t>
  </si>
  <si>
    <t xml:space="preserve">07.ÐÐ ù³Õ³ù³óáõ ³ÝÓÝ³·Çñ ï³Éáõ Ï³Ù ÷áË³Ý³Ï»Éáõ í×³ñáíÇ Í³é³ÛáõÃÛ³Ý Ù³ïáõóáõÙÇó ëï³óíáÕ ÙÇçáóÝ»ñÇ û·ï³·áñÍÙ³Ý  áõÕÕáõÃÛáõÝÝ»ñÁ  </t>
  </si>
  <si>
    <t>Þ³ñáõÝ³Ï³Ï³Ý Í³Ëë»ñ</t>
  </si>
  <si>
    <t>¶áñÍáõÕáõÙÝ»ñÇ ¨ ßñç³·³ÛáõÃÛáõÝÝ»ñÇ Í³Ëë»ñ</t>
  </si>
  <si>
    <t>ä³ÛÙ³Ý³·ñ³ÛÇÝ ³ÛÉ Í³é³ÛáõÃÛáõÝÝ»ñÇ Ó»éùµ»ñáõÙ</t>
  </si>
  <si>
    <t>²ÛÉ Ù³ëÝ³·Çï³Ï³Ý Í³é³ÛáõÃÛáõÝÝ»ñÇ Ó»éùµ»ñáõÙ</t>
  </si>
  <si>
    <t>ÀÝÃ³óÇÏ Ýáñá·áõÙ ¨ å³Ñå³ÝáõÙ (Í³é³ÛáõÃÛáõÝÝ»ñ ¨ ÝÛáõÃ»ñ)</t>
  </si>
  <si>
    <t>ÜÛáõÃ»ñ</t>
  </si>
  <si>
    <t>- Ü»ñùÇÝ ïáÏáë³í×³ñÝ»ñ</t>
  </si>
  <si>
    <t>- ²ñï³ùÇÝ ïáÏáë³í×³ñÝ»ñ</t>
  </si>
  <si>
    <t>êàô´êÆ¸Æ²Üºð</t>
  </si>
  <si>
    <t>êáõµëÇ¹Ç³Ý»ñ å»ï³Ï³Ý Ï³½Ù³Ï»ñåáõÃÛáõÝÝ»ñÇÝ</t>
  </si>
  <si>
    <t>êáõµëÇ¹Ç³Ý»ñ áã å»ï³Ï³Ý Ï³½Ù³Ï»ñåáõÃÛáõÝÝ»ñÇÝ</t>
  </si>
  <si>
    <t>¸ð²Ø²ÞÜàðÐÜºð</t>
  </si>
  <si>
    <t>¸ñ³Ù³ßÝáñÑÝ»ñ ÙÇç³½·³ÛÇÝ Ï³½Ù³Ï»ñåáõÃÛáõÝÝ»ñÇÝ</t>
  </si>
  <si>
    <t>ÀÝÃ³óÇÏ ¹ñ³Ù³ßÝáñÑÝ»ñ å»ï³Ï³Ý Ñ³ïí³ÍÇ ³ÛÉ Ù³Ï³ñ¹³ÏÝ»ñÇÝ</t>
  </si>
  <si>
    <t>- ²ÛÉ ÁÝÃ³óÇÏ ¹ñ³Ù³ßÝáñÑÝ»ñ</t>
  </si>
  <si>
    <t>êáóÇ³É³Ï³Ý û·ÝáõÃÛ³Ý ¹ñ³Ù³Ï³Ý ³ñï³Ñ³ÛïáõÃÛ³Ùµ Ýå³ëïÝ»ñ (µÛáõç»Çó)</t>
  </si>
  <si>
    <t>- ÐÇí³Ý¹áõÃÛ³Ý ¨ Ñ³ßÙ³Ý¹³ÙáõÃÛ³Ý Ýå³ëïÝ»ñ µÛáõç»Çó</t>
  </si>
  <si>
    <t>- Ø³ÛñáõÃÛ³Ý Ýå³ëïÝ»ñ µÛáõç»Çó</t>
  </si>
  <si>
    <t>- ºñ»Ë³Ý»ñÇ Ï³Ù ÁÝï³Ý»Ï³Ý Ýå³ëïÝ»ñ µÛáõç»Çó</t>
  </si>
  <si>
    <t>- ¶áñÍ³½ñÏáõÃÛ³Ý Ýå³ëïÝ»ñ µÛáõç»Çó</t>
  </si>
  <si>
    <t>- Î»Ýë³Ãáß³ÏÇ ³ÝóÝ»Éáõ Ñ»ï Ï³åí³Í ¨ ï³ñÇù³ÛÇÝ Ýå³ëïÝ»ñ µÛáõç»Çó</t>
  </si>
  <si>
    <t>- ÐáõÕ³ñÏ³íáñáõÃÛ³Ý Ýå³ëïÝ»ñ µÛáõç»Çó</t>
  </si>
  <si>
    <t>- ÎñÃ³Ï³Ý, Ùß³ÏáõÃ³ÛÇÝ ¨ ëåáñï³ÛÇÝ Ýå³ëïÝ»ñ µÛáõç»Çó</t>
  </si>
  <si>
    <t>- ²ÛÉ Ýå³ëïÝ»ñ µÛáõç»Çó</t>
  </si>
  <si>
    <t>Î»Ýë³Ãáß³ÏÝ»ñ</t>
  </si>
  <si>
    <t>²ÚÈ Ì²Êêºð</t>
  </si>
  <si>
    <t>Ð³ñÏ»ñ, å³ñï³¹Çñ í×³ñÝ»ñ ¨ ïáõÛÅ»ñ, áñáÝù Ï³é³í³ñÙ³Ý ï³ñµ»ñ Ù³Ï³ñ¹³ÏÝ»ñÇ ÏáÕÙÇó ÏÇñ³éíáõÙ »Ý ÙÇÙÛ³Ýó ÝÏ³ïÙ³Ùµ</t>
  </si>
  <si>
    <t>ÐÆØÜ²Î²Ü ØÆæàòÜºð</t>
  </si>
  <si>
    <t>- ì³ñã³Ï³Ý ë³ñù³íáñáõÙÝ»ñ</t>
  </si>
  <si>
    <t>01</t>
  </si>
  <si>
    <t>03</t>
  </si>
  <si>
    <t>ÐÐ Ï³é³í³ñáõÃÛ³ÝÝ ³éÁÝÃ»ñ ÐÐ áëïÇÏ³ÝáõÃÛáõÝ</t>
  </si>
  <si>
    <t>³Û¹ ÃíáõÙ`</t>
  </si>
  <si>
    <t>³Û¹ ÃíáõÙª</t>
  </si>
  <si>
    <t>²ÛÉ Ù³ñÙÇÝÝ»ñ</t>
  </si>
  <si>
    <t>îàÎàê²ìÖ²ðÜºð</t>
  </si>
  <si>
    <t>²ÞÊ²î²ÜøÆ ì²ðÒ²îðàôÂÚàôÜ</t>
  </si>
  <si>
    <t>- ä³ñ·¨³ïñáõÙÝ»ñ, ¹ñ³Ù³Ï³Ý Ëñ³ËáõëáõÙÝ»ñ ¨ Ñ³ïáõÏ í×³ñÝ»ñ</t>
  </si>
  <si>
    <t xml:space="preserve"> - ï»Õ»Ï³ïí³Ï³Ý Í³é³ÛáõÃÛáõÝÝ»ñ</t>
  </si>
  <si>
    <t xml:space="preserve"> - Ù³ëÝ³·Çï³Ï³Ý Í³é³ÛáõÃÛáõÝÝ»ñ</t>
  </si>
  <si>
    <t xml:space="preserve"> - Ï³åÇ Í³é³ÛáõÃÛáõÝÝ»ñ</t>
  </si>
  <si>
    <t xml:space="preserve"> - ³ñï³ë³ÑÙ³ÝÛ³Ý ·áñÍáõÕáõÙÝ»ñÇ ·Íáí Í³Ëë»ñ </t>
  </si>
  <si>
    <t xml:space="preserve"> - Ñ³Ù³Ï³ñ·ã³ÛÇÝ Í³é³ÛáõÃÛáõÝÝ»ñ</t>
  </si>
  <si>
    <t xml:space="preserve"> - Ý»ñÏ³Û³óáõóã³Ï³Ý Í³Ëë»ñ</t>
  </si>
  <si>
    <t xml:space="preserve"> - ÁÝ¹Ñ³Ýáõñ µÝáõÛÃÇ ³ÛÉ Í³é³ÛáõÃÛáõÝÝ»ñ</t>
  </si>
  <si>
    <t xml:space="preserve"> - Ù»ù»Ý³Ý»ñÇ ¨ ë³ñù³íáñáõÙÝ»ñÇ ÁÝÃ³óÇÏ Ýáñá·áõÙ ¨ å³Ñå³ÝáõÙ</t>
  </si>
  <si>
    <t xml:space="preserve"> - ·ñ³ë»ÝÛ³Ï³ÛÇÝ ÝÛáõÃ»ñ ¨ Ñ³·áõëï</t>
  </si>
  <si>
    <t xml:space="preserve"> - ïñ³Ýëåáñï³ÛÇÝ ÝÛáõÃ»ñ</t>
  </si>
  <si>
    <t xml:space="preserve"> - Ï»Ýó³Õ³ÛÇÝ ¨ Ñ³Ýñ³ÛÇÝ ëÝÝ¹Ç ÝÛáõÃ»ñ</t>
  </si>
  <si>
    <t xml:space="preserve"> - Ñ³ïáõÏ Ýå³ï³Ï³ÛÇÝ ³ÛÉ ÝÛáõÃ»ñ</t>
  </si>
  <si>
    <t xml:space="preserve"> - å³ñï³¹Çñ í×³ñÝ»ñ</t>
  </si>
  <si>
    <t xml:space="preserve"> - ²ßË³ïáÕÝ»ñÇ ³ßË³ï³í³ñÓ»ñ ¨ Ñ³í»É³í×³ñÝ»ñ</t>
  </si>
  <si>
    <t xml:space="preserve"> - ß»Ýù»ñÇ ¨ Ï³éáõÛóÝ»ñÇ ÁÝÃ³óÇÏ Ýáñá·áõÙ ¨ å³Ñå³ÝáõÙ</t>
  </si>
  <si>
    <t xml:space="preserve"> - Ý»ñùÇÝ ·áñÍáõÕáõÙÝ»ñ </t>
  </si>
  <si>
    <t xml:space="preserve"> - í»ñ³å³ïñ³ëïÙ³Ý ¨ áõëáõóÙ³Ý ÝÛáõÃ»ñ</t>
  </si>
  <si>
    <t xml:space="preserve"> - ·áõÛùÇ ¨ ë³ñù³íáñáõÙÝ»ñÇ í³ñÓ³Ï³ÉáõÃÛáõÝ</t>
  </si>
  <si>
    <t xml:space="preserve"> - ³ÛÉ Í³Ëë»ñ</t>
  </si>
  <si>
    <t xml:space="preserve"> - ß»Ýù»ñÇ ¨ ßÇÝáõÃÛáõÝÝ»ñÇ Ï³åÇï³É í»ñ³Ýáñá·áõÙ</t>
  </si>
  <si>
    <t xml:space="preserve"> - ïñ³Ýëåáñï³ÛÇÝ ë³ñù³íáñáõÙÝ»ñ</t>
  </si>
  <si>
    <t xml:space="preserve"> - Ý³Ë³·Í³Ñ»ï³½áï³Ï³Ý Í³Ëë»ñ</t>
  </si>
  <si>
    <t xml:space="preserve"> - ß»Ýù»ñÇ ¨ Ï³éáõÛóÝ»ñÇ  ÁÝÃ³óÇÏ Ýáñá·áõÙ ¨ å³Ñå³ÝáõÙ</t>
  </si>
  <si>
    <t xml:space="preserve"> - ³éáÕç³å³Ñ³Ï³Ý ¨ É³µáñ³ïáñ ÝÛáõÃ»ñ</t>
  </si>
  <si>
    <t xml:space="preserve"> - ³ÛÉ í³ñÓ³ïñáõÃÛáõÝÝ»ñ</t>
  </si>
  <si>
    <t xml:space="preserve"> - ¿Ý»ñ·»ïÇÏ Í³é³ÛáõÃÛáõÝÝ»ñ</t>
  </si>
  <si>
    <t xml:space="preserve"> - ÏáÙáõÝ³É Í³é³ÛáõÃÛáõÝÝ»ñ</t>
  </si>
  <si>
    <t xml:space="preserve"> - ³ÛÉ Ù»ù»Ý³Ý»ñ ¨  ë³ñù³íáñáõÙÝ»ñ</t>
  </si>
  <si>
    <t xml:space="preserve"> - í³ñã³Ï³Ý ë³ñù³íáñáõÙÝ»ñ</t>
  </si>
  <si>
    <t>01. ÐÐ Ï³é³í³ñáõÃÛ³Ý å³Ñáõëï³ÛÇÝ ýáÝ¹</t>
  </si>
  <si>
    <t xml:space="preserve"> áñÇó Áëï µÛáõç»ï³ÛÇÝ Í³Ëë»ñÇ ïÝï»ë³·Çï³Ï³Ý ¹³ë³Ï³ñ·Ù³Ý Ñá¹í³ÍÝ»ñÇ`</t>
  </si>
  <si>
    <t>x</t>
  </si>
  <si>
    <t>Տարի</t>
  </si>
  <si>
    <t>ԸՆԴԱՄԵՆԸ</t>
  </si>
  <si>
    <t>այդ թվում՝</t>
  </si>
  <si>
    <t>Այլ եկամուտներ</t>
  </si>
  <si>
    <t>Բաժին</t>
  </si>
  <si>
    <t>Խումբ</t>
  </si>
  <si>
    <t>Դաս</t>
  </si>
  <si>
    <t xml:space="preserve"> Տարի </t>
  </si>
  <si>
    <t>ԸՆԴԱՄԵՆԸ ԾԱԽՍԵՐ</t>
  </si>
  <si>
    <t>ՀԱՍԱՐԱԿԱԿԱՆ ԿԱՐԳ, ԱՆՎՏԱՆԳՈՒԹՅՈՒՆ ԵՎ ԴԱՏԱԿԱՆ ԳՈՐԾՈՒՆԵՈՒԹՅՈՒՆ</t>
  </si>
  <si>
    <t>Հասարակական կարգ և անվտանգություն</t>
  </si>
  <si>
    <t>Ոստիկանություն</t>
  </si>
  <si>
    <t>ԱՇԽԱՏԱՆՔԻ ՎԱՐՁԱՏՐՈՒԹՅՈՒՆ</t>
  </si>
  <si>
    <t>Ընթացիկ նորոգում և պահպանում (ծառայություններ և նյութեր)</t>
  </si>
  <si>
    <t>Նյութեր</t>
  </si>
  <si>
    <t>ՈՉ ՖԻՆԱՆՍԱԿԱՆ ԱԿՏԻՎՆԵՐԻ ՀԵՏ ԳՈՐԾԱՌՆՈՒԹՅՈՒՆՆԵՐ</t>
  </si>
  <si>
    <t>ՈՉ ՖԻՆԱՆՍԱԿԱՆ ԱԿՏԻՎՆԵՐԻ ԳԾՈՎ ԾԱԽՍԵՐ</t>
  </si>
  <si>
    <t>ՀԻՄՆԱԿԱՆ ՄԻՋՈՑՆԵՐ</t>
  </si>
  <si>
    <t>ՇԵՆՔԵՐ ԵՎ ՇԻՆՈՒԹՅՈՒՆՆԵՐ</t>
  </si>
  <si>
    <t>ԱՅԼ ՀԻՄՆԱԿԱՆ ՄԻՋՈՑՆԵՐ</t>
  </si>
  <si>
    <t>ՀՀ կառավարությանն առընթեր ոստիկանություն</t>
  </si>
  <si>
    <t>Աղյուսակ N 2</t>
  </si>
  <si>
    <t xml:space="preserve">Բյուջետային ծախսերի գործառնական դասակարգման </t>
  </si>
  <si>
    <t>ԾՐԱԳՐԵՐԻ ԵՎ ԿԱՏԱՐՈՂՆԵՐԻ ԱՆՎԱՆՈՒՄՆԵՐԸ</t>
  </si>
  <si>
    <t>Ընդամենը ոչ ֆինանսական ակտիվների գծով ծախսեր</t>
  </si>
  <si>
    <t>Շենքերի և շինությունների շինարարություն</t>
  </si>
  <si>
    <t>Շենքերի և շինությունների կապիտալ վերանորոգում</t>
  </si>
  <si>
    <t>Նախագծահետազոտական, գեոդեզիա-քարտեզագրական աշխատանքներ</t>
  </si>
  <si>
    <t>Ոչ ֆինանսական ակտիվների գծով այլ ծախսեր</t>
  </si>
  <si>
    <t>Աղյուսակ N 3</t>
  </si>
  <si>
    <t>Բյուջետային ծախսերի գործառնական դասակարգման</t>
  </si>
  <si>
    <t>որից՝</t>
  </si>
  <si>
    <t>Եկամտատեսակը</t>
  </si>
  <si>
    <t>հատ</t>
  </si>
  <si>
    <t>քանակը</t>
  </si>
  <si>
    <t xml:space="preserve">Բաժին N 03  Խումբ N 01  Դաս N 01  </t>
  </si>
  <si>
    <t>Չափորոշիչներ</t>
  </si>
  <si>
    <t>Առաջին եռամսյակ</t>
  </si>
  <si>
    <t>Առաջին կիսամյակ</t>
  </si>
  <si>
    <t>Ինն ամիս</t>
  </si>
  <si>
    <t>ՀՀ կառավարությանն առընթեր ՀՀ ոստիկանություն</t>
  </si>
  <si>
    <t>Ð³ñÏ³ÛÇÝ »Ï³ÙáõïÝ»ñ ¨ å»ï³Ï³Ý ïáõñù</t>
  </si>
  <si>
    <t xml:space="preserve">  ä³ßïáÝ³Ï³Ý ¹ñ³Ù³ßÝáñÑÝ»ñ</t>
  </si>
  <si>
    <t>ä²ÞîàÜ²Î²Ü îð²ÜêüºðîÜºð</t>
  </si>
  <si>
    <t xml:space="preserve"> Ցուցանիշների փոփոխություն (գումարների ավելացումը ներկայացված է դրական նշանով)                                                                                                                   </t>
  </si>
  <si>
    <t>1. Եկամուտների գծով</t>
  </si>
  <si>
    <t>Բյուջետային ծախսերի գործառնական դասակարգման բաժինների, խմբերի և դասերի անվանումները</t>
  </si>
  <si>
    <t>Շարունակական ծախսեր</t>
  </si>
  <si>
    <t>Գնման ձևը</t>
  </si>
  <si>
    <t>Կապի ծառայություններ</t>
  </si>
  <si>
    <t>Տեղեկատվական ծառայություններ</t>
  </si>
  <si>
    <t>Ներկայացուցչական ծախսեր</t>
  </si>
  <si>
    <t>Մեքենաների և սարքավորումների ընթացիկ նորոգում և պահպանում</t>
  </si>
  <si>
    <t>Վարչական սարքավորումներ</t>
  </si>
  <si>
    <t>Ընթացիկ դրամաշնորհներ պետական հատվածի այլ մակարդակներին</t>
  </si>
  <si>
    <t>ԲԸԱՀ</t>
  </si>
  <si>
    <t>ՇՀ</t>
  </si>
  <si>
    <t>Կենցաղային և հանրային սննդի նյութեր</t>
  </si>
  <si>
    <t>ՀՀ ոստիկանության անձնագրային և վիզաների վարչության Չարբախի անձնագրային խմբի վարչական շենքի կապիտալ վերանորոգում</t>
  </si>
  <si>
    <t>ՀՀ ոստիկանության ՓՔ վարչության վարչական մասնաշենքի կապիտալ վերանորոգում</t>
  </si>
  <si>
    <t>Անվանումը</t>
  </si>
  <si>
    <t>Չափի
միավորը</t>
  </si>
  <si>
    <t>Ցուցանիշների
փոփոխությունները
(ավելացումները նշված են դրական նշանով)</t>
  </si>
  <si>
    <t>Ընդհանուր բնույթի այլ ծառայություններ</t>
  </si>
  <si>
    <t>ՀՀ կառավարությանն առընթեր ՀՀ ոստիկանության անձնագրային և վիզաների վարչության Մասիսի անձն. բաժանմունքի վարչական շենքի կապիտալ վերանորոգման  հետ կապված նախագծահետազոտական ծախսեր</t>
  </si>
  <si>
    <t>ՀՀ ոստիկանության անձնագրային և վիզաների վարչության Մասիսի անձնագրային բաժանմունքի նոր վարչական շենքի կառուցում</t>
  </si>
  <si>
    <t>ԿՀ 01</t>
  </si>
  <si>
    <t>Հատուկ նպատակային այլ նյութեր</t>
  </si>
  <si>
    <t>ԱՅԼ ԾԱԽՍԵՐ</t>
  </si>
  <si>
    <t>Ìñ³·ñ³ÛÇÝ ¹³ëÇãÁ</t>
  </si>
  <si>
    <t>¶áñÍ³é³Ï³Ý ¹³ëÇãÁ</t>
  </si>
  <si>
    <t>Ìñ³·Çñ/ø³Õ³ù³Ï³ÝáõÃÛ³Ý ÙÇçáó³éáõÙ</t>
  </si>
  <si>
    <t>Ìñ³·ÇñÁ</t>
  </si>
  <si>
    <t>ØÇçáó³éáõÙÁ</t>
  </si>
  <si>
    <t>(Ñ³½³ñ ¹ñ³Ù)</t>
  </si>
  <si>
    <t>Ìð²¶Æð</t>
  </si>
  <si>
    <t>Ìñ³·ñÇ ÝÏ³ñ³·ñáõÃÛáõÝÁ</t>
  </si>
  <si>
    <t>ì»ñçÝ³Ï³Ý ³ñ¹ÛáõÝùÇ ÝÏ³ñ³·ñáõÃÛáõÝÁ</t>
  </si>
  <si>
    <t>ø³Õ³ù³Ï³ÝáõÃÛ³Ý ÙÇçáó³éáõÙÝ»ñ. Ì³é³ÛáõÃÛáõÝÝ»ñ</t>
  </si>
  <si>
    <t>Ø³ïáõóíáÕ Í³é³ÛáõÃÛ³Ý ÝÏ³ñ³·ñáõÃÛáõÝÁ</t>
  </si>
  <si>
    <t>Ì³é³ÛáõÃÛáõÝ Ù³ïáõóáÕÇ ³Ýí³ÝáõÙÁ</t>
  </si>
  <si>
    <t>&lt;Éñ³óÝ»É ù³Õ³ù³Ï³ÝáõÃÛ³Ý ÙÇçáó³éÙ³Ý ¹³ëÇãÁ&gt;</t>
  </si>
  <si>
    <t>&lt; Éñ³óÝ»É ·áñÍ³é³Ï³Ý ¹³ëÇãÁ &gt;</t>
  </si>
  <si>
    <t>&lt;Èñ³óÝ»É ïñ³Ýëý»ñïÇ ³Ýí³ÝáõÙÁ&gt;</t>
  </si>
  <si>
    <t>îñ³Ýëý»ñïÇ ÝÏ³ñ³·ñáõÃÛáõÝÁ</t>
  </si>
  <si>
    <t>&lt;Èñ³óÝ»É ïñ³Ýëý»ñïÇ ÝÏ³ñ³·ñáõÃÛáõÝÁ&gt;</t>
  </si>
  <si>
    <t>ø³Õ³ù³Ï³ÝáõÃÛ³Ý ÙÇçáó³éáõÙÝ»ñ. üÇÝ³Ýë³íáñÙ³Ý Í³Ëë»ñ</t>
  </si>
  <si>
    <t>&lt;Èñ³óÝ»É ýÇÝ³Ýë³íáñÙ³Ý Í³ËëÇ ³Ýí³ÝáõÙÁ&gt;</t>
  </si>
  <si>
    <t>üÇÝ³Ýë³íáñÙ³Ý Í³ËëÇ ÝÏ³ñ³·ñáõÃÛáõÝÁ</t>
  </si>
  <si>
    <t>&lt;Èñ³óÝ»É ýÇÝ³Ýë³íáñÙ³Ý Í³ËëÇ ÝÏ³ñ³·ñáõÃÛáõÝÁ&gt;</t>
  </si>
  <si>
    <t>ø³Õ³ù³Ï³ÝáõÃÛ³Ý ÙÇçáó³éáõÙÝ»ñ. îñ³Ýëý»ñïÝ»ñ</t>
  </si>
  <si>
    <t>(´³ÅÇÝ/ÊáõÙµ/¸³ë)</t>
  </si>
  <si>
    <t>&lt;Éñ³óÝ»É Íñ³·ñÇ ¹³ëÇãÁ&gt;</t>
  </si>
  <si>
    <t>&lt;Èñ³óÝ»É ³Ýí³ÝáõÙÁ&gt;</t>
  </si>
  <si>
    <t>&lt;Èñ³óÝ»É ³ÏïÇíÇ ÝÏ³ñ³·ñáõÃÛáõÝÁ&gt;</t>
  </si>
  <si>
    <t>4. üÇÝ³Ýë³íáñÙ³Ý Íñ³·ñ»ñ ¨ ù³Õ³ù³Ï³ÝáõÃÛ³Ý ÙÇçáó³éáõÙÝ»ñ</t>
  </si>
  <si>
    <t>²ÕÛáõë³Ï 4. üÇÝ³Ýë³íáñÙ³Ý Íñ³·ñ»ñ ¨ ù³Õ³ù³Ï³ÝáõÃÛ³Ý ÙÇçáó³éáõÙÝ»ñ</t>
  </si>
  <si>
    <t>2010 ´Ûáõç»</t>
  </si>
  <si>
    <t>üÆÜ²Üê²ìàðàôØ</t>
  </si>
  <si>
    <t>ì³ñÏ»ñÇ ïñ³Ù³¹ñáõÙ</t>
  </si>
  <si>
    <t>&lt;Èñ³óÝ»É í³ñÏÇ ³Ýí³ÝáõÙÁ&gt;</t>
  </si>
  <si>
    <t xml:space="preserve">ì³ñÏÇ ÝÏ³ñ³·ñáõÃÛáõÝÁ </t>
  </si>
  <si>
    <t>&lt;Èñ³óÝ»É í³ñÏÇ ÝÏ³ñ³·ñáõÃÛáõÝÁ&gt;</t>
  </si>
  <si>
    <t xml:space="preserve">ì³ñÏ»ñÇ Ù³ñáõÙ </t>
  </si>
  <si>
    <t>´³ÅÝ»ïáÙë»ñÇ Ó»éùµ»ñáõÙ</t>
  </si>
  <si>
    <t>&lt;Èñ³óÝ»É Ó»éù µ»ñíáÕ µ³ÅÝ»ïáÙëÇ ³Ýí³ÝáõÙÁ&gt;</t>
  </si>
  <si>
    <t xml:space="preserve">üÇÝ³Ýë³Ï³Ý ³ÏïÇíÇ ÝÏ³ñ³·ñáõÃÛáõÝÁ </t>
  </si>
  <si>
    <t>Î³½Ù³Ï»ñåáõÃÛ³Ý ³Ýí³ÝáõÙÁ, áñÇ µ³ÅÝ»ïáÙë»ñÁ Ó»éù »Ý µ»ñíáõÙ</t>
  </si>
  <si>
    <t>&lt;Èñ³óÝ»É ³ÛÝ Ï³½Ù³Ï»ñåáõÃÛ³Ý ³Ýí³ÝáõÙÁ, áñÇ µ³ÅÝ»ïáÙë»ñÁ Ó»éù »Ý µ»ñíáõÙ&gt;</t>
  </si>
  <si>
    <t xml:space="preserve">îíÛ³É ³ÏïÇíÇ Ñ»ï Ï³åí³Í Íñ³·ÇñÁ (Íñ³·ñ»ñÁ)  </t>
  </si>
  <si>
    <t>&lt;Èñ³óÝ»É ³ÛÝ Íñ³·ñÇ (Íñ³·ñ»ñÇ) ³Ýí³ÝáõÙÝ»ñÁ ¨ Íñ³·ñ³ÛÇÝ ¹³ëÇãÝ»ñÁ, áñáÝó ³éÝãíáõÙ ¿ ³ÏïÇíÁ &gt;</t>
  </si>
  <si>
    <t>öáË³éáõÃÛáõÝÝ»ñÇ Ù³ñáõÙ ¨ ³ÛÉ »Éù»ñ -Ý»ñùÇÝ</t>
  </si>
  <si>
    <t>&lt;Èñ³óÝ»É Ù³ñÙ³Ý ·áñÍ³ñùÇ ³Ýí³ÝáõÙÁ&gt;</t>
  </si>
  <si>
    <t xml:space="preserve">Ø³ñÙ³Ý ·áñÍ³ñùÇ ÝÏ³ñ³·ñáõÃÛáõÝÁ </t>
  </si>
  <si>
    <t>&lt;Èñ³óÝ»É Ù³ñÙ³Ý ·áñÍ³ñùÇ ÝÏ³ñ³·ñáõÃÛáõÝÁ&gt;</t>
  </si>
  <si>
    <t>öáË³éáõÃÛáõÝÝ»ñÇ Ù³ñáõÙ ¨ ³ÛÉ »Éù»ñ -³ñï³ùÇÝ</t>
  </si>
  <si>
    <t>&lt;Èñ³óÝ»É  Ù³ñÙ³Ý ·áñÍ³ñùÇ ³Ýí³ÝáõÙÁ&gt;</t>
  </si>
  <si>
    <t xml:space="preserve">Ø³ñÙ³Ý ·áñÍ³ñùÇ  ÝÏ³ñ³·ñáõÃÛáõÝÁ </t>
  </si>
  <si>
    <t>&lt;Èñ³óÝ»É  Ù³ñÙ³Ý ·áñÍ³ñùÇ ÝÏ³ñ³·ñáõÃÛáõÝÁ&gt;</t>
  </si>
  <si>
    <t>Ծրագրային դասիչը</t>
  </si>
  <si>
    <t>Ծրագիրը</t>
  </si>
  <si>
    <t>Միջոցառումը</t>
  </si>
  <si>
    <t>Ծրագիր/Քաղաքականության միջոցառում</t>
  </si>
  <si>
    <t>2014 Բյուջե</t>
  </si>
  <si>
    <t>ԾՐԱԳԻՐ</t>
  </si>
  <si>
    <t>Քաղաքականության միջոցառումներ. Ծառայություններ</t>
  </si>
  <si>
    <t>Ապրանքների մատակարարումից և ծառայությունների մատուցումից եկամուտներ</t>
  </si>
  <si>
    <t>03.01.01</t>
  </si>
  <si>
    <t>Դրամով վճարվող աշխատավարձեր և հավելավճարներ</t>
  </si>
  <si>
    <t>Կոդը</t>
  </si>
  <si>
    <t>միավորի գինը</t>
  </si>
  <si>
    <t>Քանակական</t>
  </si>
  <si>
    <t>Հավելված N 1</t>
  </si>
  <si>
    <t xml:space="preserve"> Ցուցանիշների փոփոխությունը (գումարների  ավելացումը ներկայացված է դրական նշանով)                                                                                                                        </t>
  </si>
  <si>
    <t>2. Ծախսերի գծով</t>
  </si>
  <si>
    <t>3. Դեֆիցիտը (պակասուրդը)</t>
  </si>
  <si>
    <t xml:space="preserve"> Ցուցանիշների փոփոխությունը (ծախսերի ավելացումները բերված են դրական նշանով)</t>
  </si>
  <si>
    <t>Հավելված N 3</t>
  </si>
  <si>
    <t>Հավելված N 4</t>
  </si>
  <si>
    <t>Ցուցանիշների փոփոխությունը
(ծախսերի ավելացումը բերված է դրական նշանով)</t>
  </si>
  <si>
    <t>բաժինը</t>
  </si>
  <si>
    <t>խումբը</t>
  </si>
  <si>
    <t>դասը</t>
  </si>
  <si>
    <t>Ցուցանիշների փոփոխությունը (ավելացումները բերված են դրական նշանով)</t>
  </si>
  <si>
    <t xml:space="preserve">                 այդ թվում՝</t>
  </si>
  <si>
    <t>Հավելված N 6</t>
  </si>
  <si>
    <t>Աղյուսակ N 4</t>
  </si>
  <si>
    <t>Ծախսային ծրագրի անվանումը</t>
  </si>
  <si>
    <t>Ծախսային ծրագիրը կատարող ՀՀ պետական կառավարման մարմնի անվանումը</t>
  </si>
  <si>
    <t>Դրամաշնորհ ստացող տնտեսվարող սուբյեկտի անվանումը</t>
  </si>
  <si>
    <r>
      <t xml:space="preserve"> ՀՀ կառավարությանն առընթեր ոստիկանության Ճանապարհային ոստիկանության կողմից արձանագրված խախտումների համար վարչական տուգանքների գանձումներից, գրանցման-քննական ծառայությունների դիմաց վճարումներ</t>
    </r>
    <r>
      <rPr>
        <b/>
        <sz val="10"/>
        <rFont val="GHEA Mariam"/>
        <family val="3"/>
      </rPr>
      <t xml:space="preserve"> և այլ վճարովի ծառայություններ</t>
    </r>
  </si>
  <si>
    <t>&lt;&lt;Վահան
 բարեգործական
հիմնադրամ&gt;&gt;</t>
  </si>
  <si>
    <t>ԿՀ 02</t>
  </si>
  <si>
    <t>ԿՀ 03</t>
  </si>
  <si>
    <t xml:space="preserve">Պետական բյուջեի դեֆիցիտի ֆինանսավորման աղբյուրներն ու դրանց տարրերի անվանումները </t>
  </si>
  <si>
    <t>Ա. Ներքին աղբյուրներ-ընդամենը</t>
  </si>
  <si>
    <t>2. Ֆինանսական զուտ ակտիվներ</t>
  </si>
  <si>
    <t>Հավելված N 7</t>
  </si>
  <si>
    <t>Հավելված  N 8</t>
  </si>
  <si>
    <t>Հավելված N 2</t>
  </si>
  <si>
    <t>դրամ</t>
  </si>
  <si>
    <t>4214</t>
  </si>
  <si>
    <t>4215</t>
  </si>
  <si>
    <t>Ապահովագրական ծախսեր</t>
  </si>
  <si>
    <t>66511180-1</t>
  </si>
  <si>
    <t>շարժիչներով փոխադրամիջոցների ապահովագրման ծառայություններ</t>
  </si>
  <si>
    <t>4216</t>
  </si>
  <si>
    <t>Գույքի և սարքավորումների վարձակալություն</t>
  </si>
  <si>
    <t>Վարչական ծառայություններ</t>
  </si>
  <si>
    <t>22211100-1</t>
  </si>
  <si>
    <t>թերթեր</t>
  </si>
  <si>
    <t>50111180-1</t>
  </si>
  <si>
    <t>ավտոմեքենաների լվացման և նմանատիպ ծառայություններ</t>
  </si>
  <si>
    <t>Մասնագիտական ծառայություններ</t>
  </si>
  <si>
    <t>ԲԸ</t>
  </si>
  <si>
    <t>50111130-1</t>
  </si>
  <si>
    <t>50311100-1</t>
  </si>
  <si>
    <t>18211100-1</t>
  </si>
  <si>
    <t>18221600-1</t>
  </si>
  <si>
    <t>18331200-1</t>
  </si>
  <si>
    <t>18331200-2</t>
  </si>
  <si>
    <t>18331200-3</t>
  </si>
  <si>
    <t>18421120-1</t>
  </si>
  <si>
    <t>18441100-1</t>
  </si>
  <si>
    <t>18441100-2</t>
  </si>
  <si>
    <t>18811190-1</t>
  </si>
  <si>
    <t>18811190-2</t>
  </si>
  <si>
    <t>18811230-1</t>
  </si>
  <si>
    <t>18811230-2</t>
  </si>
  <si>
    <t>35811190-1</t>
  </si>
  <si>
    <t>35811190-2</t>
  </si>
  <si>
    <t>35811200-1</t>
  </si>
  <si>
    <t>35811200-2</t>
  </si>
  <si>
    <t>18311210-1</t>
  </si>
  <si>
    <t>22811130-1</t>
  </si>
  <si>
    <t>30192121-1</t>
  </si>
  <si>
    <t>30192128-1</t>
  </si>
  <si>
    <t>30197231-1</t>
  </si>
  <si>
    <t>30197232-1</t>
  </si>
  <si>
    <t>30197233-1</t>
  </si>
  <si>
    <t>30199232-1</t>
  </si>
  <si>
    <t>35811240-1</t>
  </si>
  <si>
    <t>39263200-1</t>
  </si>
  <si>
    <t>կիսավերարկու</t>
  </si>
  <si>
    <t>ԲԸՀ</t>
  </si>
  <si>
    <t>հավաքածու</t>
  </si>
  <si>
    <t>վերնաշապիկներ</t>
  </si>
  <si>
    <t>փողկապներ</t>
  </si>
  <si>
    <t>գլխարկներ</t>
  </si>
  <si>
    <t>ամենօրյա կոշկեղեն</t>
  </si>
  <si>
    <t>ուսադիր</t>
  </si>
  <si>
    <t>զույգ</t>
  </si>
  <si>
    <t>աստղ</t>
  </si>
  <si>
    <t>ներքնաշապիկներ</t>
  </si>
  <si>
    <t>տետրեր</t>
  </si>
  <si>
    <t>կգ</t>
  </si>
  <si>
    <t>տուփ</t>
  </si>
  <si>
    <t>թուղթ, A4 ֆորմատի1 /21x29.7/</t>
  </si>
  <si>
    <t>գրասենյակային գիրք, մատյան, 70-200էջ, տողանի, սպիտակ էջերով</t>
  </si>
  <si>
    <t>կոստյումներ</t>
  </si>
  <si>
    <t>18211300-1</t>
  </si>
  <si>
    <t>18221600-2</t>
  </si>
  <si>
    <t>18221600-3</t>
  </si>
  <si>
    <t>18221600-4</t>
  </si>
  <si>
    <t>18231400-1</t>
  </si>
  <si>
    <t>18451100-1</t>
  </si>
  <si>
    <t>թիկնոցներ</t>
  </si>
  <si>
    <t>տաբատներ</t>
  </si>
  <si>
    <t>կոճակներ</t>
  </si>
  <si>
    <t>կիսաճտքավոր կոշիկներ</t>
  </si>
  <si>
    <t>թևքանշան և այլ պարագաներ</t>
  </si>
  <si>
    <t>Տրանսպորտային նյութեր</t>
  </si>
  <si>
    <t>09132200-1</t>
  </si>
  <si>
    <t>09211110-1</t>
  </si>
  <si>
    <t>09211120-1</t>
  </si>
  <si>
    <t>24951310-1</t>
  </si>
  <si>
    <t>31421100-1</t>
  </si>
  <si>
    <t>31421100-2</t>
  </si>
  <si>
    <t>31421100-3</t>
  </si>
  <si>
    <t>34351200-1</t>
  </si>
  <si>
    <t>34351200-2</t>
  </si>
  <si>
    <t>34351200-3</t>
  </si>
  <si>
    <t>34351200-4</t>
  </si>
  <si>
    <t>34351200-5</t>
  </si>
  <si>
    <t>34351200-6</t>
  </si>
  <si>
    <t>34351200-7</t>
  </si>
  <si>
    <t>34351200-8</t>
  </si>
  <si>
    <t>34351200-9</t>
  </si>
  <si>
    <t>34911150-1</t>
  </si>
  <si>
    <t>շարժիչի յուղ, կիսասինթետիկ</t>
  </si>
  <si>
    <t>կապարային մարտկոցներ</t>
  </si>
  <si>
    <t>ավտոմեքենաների անիվներ</t>
  </si>
  <si>
    <t>զանազան պահեստամասեր</t>
  </si>
  <si>
    <t>լիտր</t>
  </si>
  <si>
    <t>բենզին, ռեգուլյար</t>
  </si>
  <si>
    <t>31531210-1</t>
  </si>
  <si>
    <t>31531300-1</t>
  </si>
  <si>
    <t>39831240-1</t>
  </si>
  <si>
    <t>39836000-1</t>
  </si>
  <si>
    <t>տնտեսող լամպեր</t>
  </si>
  <si>
    <t>մաքրող նյութեր</t>
  </si>
  <si>
    <t>ավել, սովորական</t>
  </si>
  <si>
    <t>45221142-1</t>
  </si>
  <si>
    <t>ընդհանուր շինարարական աշխատանքներ</t>
  </si>
  <si>
    <t>տեխնիկական հսկողության ծառայություններ</t>
  </si>
  <si>
    <t>հեղինակային հսկողության ծառայություններ</t>
  </si>
  <si>
    <t>Շենքերի և շինությունների կառուցում</t>
  </si>
  <si>
    <t>30239120-1</t>
  </si>
  <si>
    <t>31151120-1</t>
  </si>
  <si>
    <t>անխափան սնուցման աղբյուրներ</t>
  </si>
  <si>
    <t>30239130-1</t>
  </si>
  <si>
    <t>32341130-1</t>
  </si>
  <si>
    <t>տպիչ սարք, բազմաֆունկցիոնալ, A4, 28 էջ/րոպե արագության</t>
  </si>
  <si>
    <t>Աղյուuակ N 1</t>
  </si>
  <si>
    <t xml:space="preserve">Ցուցանիշների փոփոխություն (ծախսերի  ավելացումները նշված են դրական նշանով)                                                                                            </t>
  </si>
  <si>
    <t>առաջին կիսամյակ</t>
  </si>
  <si>
    <t>ինն ամիս</t>
  </si>
  <si>
    <t>տարի</t>
  </si>
  <si>
    <t xml:space="preserve"> - Աշխատողների աշխատավարձեր և հավելավճարներ</t>
  </si>
  <si>
    <t xml:space="preserve">Պարգևատրումներ, դրամական խրախուսումներ և հատուկ  վճարներ                                                                                                                                                                                                                                  </t>
  </si>
  <si>
    <t xml:space="preserve"> Այլ վարձատրություններ</t>
  </si>
  <si>
    <t xml:space="preserve"> - Այդ թվում եկամտային հարկ</t>
  </si>
  <si>
    <t xml:space="preserve"> -գործառնական և բանկային ծառայությունների 
ծախսեր</t>
  </si>
  <si>
    <t xml:space="preserve"> -էներգետիկ  ծառայություններ</t>
  </si>
  <si>
    <t xml:space="preserve"> -Կոմունալ ծառայություններ</t>
  </si>
  <si>
    <t xml:space="preserve"> -Կապի ծառայություններ</t>
  </si>
  <si>
    <t xml:space="preserve"> -Ապահովագրական ծախսեր</t>
  </si>
  <si>
    <t xml:space="preserve"> -Արտագերատեսչական ծախսեր</t>
  </si>
  <si>
    <t>Գործուղումների և շրջագայությունների ծախսեր</t>
  </si>
  <si>
    <t xml:space="preserve"> - Ներքին գործուղումներ </t>
  </si>
  <si>
    <t xml:space="preserve"> - Արտասահմանյան գործուղումների գծով ծախսեր </t>
  </si>
  <si>
    <t>Պայմանագրային այլ ծառայությունների 
ձեռքբերում</t>
  </si>
  <si>
    <t xml:space="preserve"> -Վարչական ծառայություններ</t>
  </si>
  <si>
    <t xml:space="preserve"> -Համակարգչային ծառայություններ</t>
  </si>
  <si>
    <t xml:space="preserve"> -Աշխատակազմի մասնագիտական զարգացման ծառայություններ</t>
  </si>
  <si>
    <t xml:space="preserve"> -Տեղակատվական ծառայություններ</t>
  </si>
  <si>
    <t xml:space="preserve"> -Կառավարչական ծառայություններ</t>
  </si>
  <si>
    <t xml:space="preserve"> - Կենցաղային և հանրային սննդի ծառայություններ</t>
  </si>
  <si>
    <t xml:space="preserve"> -Ներկայացուցչական ծախսեր</t>
  </si>
  <si>
    <t xml:space="preserve"> -Ընդհանուր բնույթի այլ ծառայություններ</t>
  </si>
  <si>
    <t>Այլ մասնագիտական ծառայությունների 
ձեռք բերում</t>
  </si>
  <si>
    <t xml:space="preserve"> -Մասնագիտական ծառայություններ</t>
  </si>
  <si>
    <t>Ընթացիկ նորոգում և պահպանում 
(ծառայություններ և նյութեր)</t>
  </si>
  <si>
    <t xml:space="preserve"> - Մեքենաների և սարքավորումների
 ընթացիկ նորոգում և պահպանում</t>
  </si>
  <si>
    <t xml:space="preserve"> -Գրասենյակային նյութեր և հագուստ</t>
  </si>
  <si>
    <t xml:space="preserve"> -¶ÛáõÕ³ïÝï»ë³Ï³Ý ³åñ³ÝùÝ»ñ</t>
  </si>
  <si>
    <t xml:space="preserve"> - Վերապատրաստման և ուսուցման նյութեր (աշխատողների զարգացման) </t>
  </si>
  <si>
    <t xml:space="preserve"> -Տրանսպորտային նյութեր</t>
  </si>
  <si>
    <t xml:space="preserve"> -Þñç³Ï³ ÙÇç³í³ÛñÇ å³ßïå³ÝáõÃÛ³Ý ¨ ·Çï³Ï³Ý ÝÛáõÃ»ñ</t>
  </si>
  <si>
    <t xml:space="preserve"> -Առողջապահական  և լաբորատոր նյութեր</t>
  </si>
  <si>
    <t xml:space="preserve"> -Կենցաղային և հանրային սննդի նյութեր</t>
  </si>
  <si>
    <t xml:space="preserve"> -Հատուկ նպատակային այլ նյութեր</t>
  </si>
  <si>
    <t>ԴՐԱՄԱՇՆՈՐՀՆԵՐ</t>
  </si>
  <si>
    <t>¸ñ³Ù³ßÝáñÑÝ»ñ ûï³ñ»ñÏñÛ³  Ï³é³í³ñáõÃÛáõÝÝ»ñÇÝ</t>
  </si>
  <si>
    <t xml:space="preserve"> -ÀÝÃ³óÇÏ ¹ñ³Ù³ßÝáñÑÝ»ñ ûï³ñ»ñÏñÛ³ Ï³é³í³ñáõÃÛáõÝÝ»ñÇÝ</t>
  </si>
  <si>
    <t xml:space="preserve"> -Î³åÇï³É ¹ñ³Ù³ßÝáñÑÝ»ñ ûï³ñ»ñÏñÛ³ Ï³é³í³ñáõÃÛáõÝÝ»ñÇÝ</t>
  </si>
  <si>
    <t xml:space="preserve"> -ÀÝÃ³óÇÏ ¹ñ³Ù³ßÝáñÑÝ»ñ  ÙÇç³½·³ÛÇÝ Ï³½Ù³Ï»ñåáõÃÛáõÝÝ»ñÇÝ</t>
  </si>
  <si>
    <t xml:space="preserve"> -Î³åÇï³É ¹ñ³Ù³ßÝáñÑÝ»ñ ÙÇç³½·³ÛÇÝ Ï³½Ù³Ï»ñåáõÃÛáõÝÝ»ñÇÝ</t>
  </si>
  <si>
    <t xml:space="preserve"> -ÀÝÃ³óÇÏ ¹ñ³Ù³ßÝáñÑÝ»ñ å»ï³Ï³Ý Ï³é³í³ñÙ³Ý Ñ³ïí³ÍÇÝ</t>
  </si>
  <si>
    <t xml:space="preserve"> -ÀÝÃ³óÇÏ ëáõµí»ÝóÇ³Ý»ñ Ñ³Ù³ÛÝùÝ»ñÇÝ</t>
  </si>
  <si>
    <t xml:space="preserve"> -ä»ï³Ï³Ý µÛáõç»Çó Ñ³Ù³ÛÝùÝ»ñÇ µÛáõç»Ý»ñÇÝ ýÇÝ³Ýë³Ï³Ý Ñ³Ù³Ñ³ñÃ»óÙ³Ý ëÏ½µáõÝùáí ïñíáÕ ¹áï³óÇ³Ý»ñ</t>
  </si>
  <si>
    <t xml:space="preserve"> -úñ»ÝùÝ»ñÇ ÏÇñ³ñÏÙ³Ý ³ñ¹ÛáõÝùáõÙ Ñ³Ù³ÛÝùÝ»ñÇ µÛáõç»Ý»ñÇ ÏáñáõëïÝ»ñÇ ÷áËÑ³ïáõóáõÙ</t>
  </si>
  <si>
    <t xml:space="preserve"> -²ÛÉ ÁÝÃ³óÇÏ ¹ñ³Ù³ßÝáñÑÝ»ñ Ñ³Ù³ÛÝùÝ»ñÇÝ </t>
  </si>
  <si>
    <t xml:space="preserve"> -ÀÝÃ³óÇÏ ¹ñ³Ù³ßÝáñÑÝ»ñ å»ï³Ï³Ý ¨ Ñ³Ù³ÛÝù³ÛÇÝ  ³é¨ïñ³ÛÇÝ Ï³½Ù³Ï»ñåáõÃÛáõÝÝ»ñÇÝ</t>
  </si>
  <si>
    <t>-Այլ ընթացիկ դրամաշնորհներ</t>
  </si>
  <si>
    <t>ՍՈՑԻԱԼԱԿԱՆ ՆՊԱՍՏՆԵՐ ԵՎ ԿԵՆՍԱԹՈՇԱԿՆԵՐ</t>
  </si>
  <si>
    <t>Սոցիալական օգնության դրամական արտահայտությամբ նպաստներ (բյուջեից)</t>
  </si>
  <si>
    <t xml:space="preserve"> -Այլ նպաստներ բյուջեից </t>
  </si>
  <si>
    <t>Հարկեր, պարտադիր վճարներ և տույժեր, որոնք կառավարման տարբեր մակարդակների կողմից կիրառվում են միմյանց նկատմամբ</t>
  </si>
  <si>
    <t xml:space="preserve"> - Այլ հարկեր</t>
  </si>
  <si>
    <t xml:space="preserve"> - Պարտադիր վճարներ</t>
  </si>
  <si>
    <t xml:space="preserve"> -  Այլ ծախսեր</t>
  </si>
  <si>
    <t xml:space="preserve"> -Շենքերի և շինությունների ձեռք բերում</t>
  </si>
  <si>
    <t xml:space="preserve"> -Շենքերի և շինությունների շինարարություն</t>
  </si>
  <si>
    <t xml:space="preserve"> -Շենքերի և շինությունների կապիտալ վերանորոգում</t>
  </si>
  <si>
    <t xml:space="preserve"> -Տրանսպորտային սարքավորումներ</t>
  </si>
  <si>
    <t xml:space="preserve"> -Վարչական սարքավորումներ</t>
  </si>
  <si>
    <t xml:space="preserve"> -Այլ մեքենաներ և սարքավորումներ</t>
  </si>
  <si>
    <t xml:space="preserve"> -àã-ÝÛáõÃ³Ï³Ý ÑÇÙÝ³Ï³Ý ÙÇçáóÝ»ñ</t>
  </si>
  <si>
    <t xml:space="preserve"> -Գեոդեզիական քարտեզագրական ծախսեր</t>
  </si>
  <si>
    <t xml:space="preserve"> -Նախագծահետազոտական ծախսեր</t>
  </si>
  <si>
    <t xml:space="preserve">Բյուջետային ծախսերի տնտեսագիտական դասակարգման հոդվածների անվանումները </t>
  </si>
  <si>
    <t>Աշխատողների աշխատավարձեր և հավելավճարներ</t>
  </si>
  <si>
    <t>Այլ վարձատրություններ</t>
  </si>
  <si>
    <t>Պայմանագրային այլ ծառայությունների ձեռք բերում</t>
  </si>
  <si>
    <t>Այլ մասնագիտական ծառայությունների ձեռք բերում</t>
  </si>
  <si>
    <t>Կապիտալ դրամաշնորհներ պետական հատվածի այլ մակարդակներին</t>
  </si>
  <si>
    <t xml:space="preserve"> -Î³åÇï³É ¹ñ³Ù³ßÝáñÑÝ»ñ å»ï³Ï³Ý Ï³é³í³ñÙ³Ý Ñ³ïí³ÍÇÝ</t>
  </si>
  <si>
    <t xml:space="preserve"> -Î³åÇï³É ëáõµí»ÝóÇ³Ý»ñ Ñ³Ù³ÛÝùÝ»ñÇÝ</t>
  </si>
  <si>
    <t xml:space="preserve"> -²ÛÉ Ï³åÇï³É ¹ñ³Ù³ßÝáñÑÝ»ñ Ñ³Ù³ÛÝùÝ»ñÇÝ </t>
  </si>
  <si>
    <t>Կապիտալ դրամաշնորհներ պետական կառավարման հատվածին</t>
  </si>
  <si>
    <t xml:space="preserve"> -Î³åÇï³É ¹ñ³Ù³ßÝáñÑÝ»ñ å»ï³Ï³Ý ¨ Ñ³Ù³ÛÝù³ÛÇÝ  ³é¨ïñ³ÛÇÝ Ï³½Ù³Ï»ñåáõÃÛáõÝÝ»ñÇÝ</t>
  </si>
  <si>
    <t xml:space="preserve"> -²ÛÉ Ï³åÇï³É ¹ñ³Ù³ßÝáñÑÝ»ñ </t>
  </si>
  <si>
    <t>Սոցիալական ապահովության նպաստներ</t>
  </si>
  <si>
    <t>Այլ նպաստներ բյուջեից</t>
  </si>
  <si>
    <t>Այլ հարկեր</t>
  </si>
  <si>
    <t>Պարտադիր վճարներ</t>
  </si>
  <si>
    <t>ՄԵՔԵՆԱՆԵՐԻ ԵՎ ՍԱՐՔԱՎՈՐՈՒՄՆԵՐԻ ՁԵՌՔ ԲԵՐՈՒՄ, ՊԱՀՊԱՆՈՒՄ ԵՎ ՀԻՄՆԱՆՈՐՈԳՈՒՄ</t>
  </si>
  <si>
    <t>Այլ մեքենաներ և  սարքավորումներ</t>
  </si>
  <si>
    <t xml:space="preserve">ՀՀ կառավարության </t>
  </si>
  <si>
    <t>N ___   -Ն որոշման</t>
  </si>
  <si>
    <t>ԸՆԹԱՑԻԿ ԾԱԽՍԵՐ</t>
  </si>
  <si>
    <t>30197631-1</t>
  </si>
  <si>
    <t>09132200-2</t>
  </si>
  <si>
    <t>09211110-2</t>
  </si>
  <si>
    <t>ՄԱՍ Ա: ՌԱԶՄԱՎԱՐՈՒԹՅԱՆ ԸՆԴՀԱՆՈՒՐ ՆԿԱՐԱԳՐՈՒԹՅՈՒՆ</t>
  </si>
  <si>
    <t xml:space="preserve"> Ոչ ֆինանսական ցուցանիշներ</t>
  </si>
  <si>
    <t xml:space="preserve"> Ֆինանսական ցուցանիշներ (հազ. դրամով)</t>
  </si>
  <si>
    <t>Մատուցվող ծառայության վրա կատարվող ծախսը 
(հազար դրամ)</t>
  </si>
  <si>
    <t>Գործառական դասիչը</t>
  </si>
  <si>
    <t>(Բաժին/Խումբ /Դաս)</t>
  </si>
  <si>
    <t>(հազ. դրամ)</t>
  </si>
  <si>
    <t>ԱԾ01</t>
  </si>
  <si>
    <t>Ծրագրի նկարագրությունը</t>
  </si>
  <si>
    <t>Վերջնական արդյունքի նկարագրությունը</t>
  </si>
  <si>
    <t>Մատուցվող ծառայության նկարագրությունը</t>
  </si>
  <si>
    <t>Ծառայություն մատուցողի անվանումը</t>
  </si>
  <si>
    <t xml:space="preserve">Ծրագիր/Քաղաքականության միջոցառում
</t>
  </si>
  <si>
    <t>(Բաժին/Խումբ/Դաս)</t>
  </si>
  <si>
    <t>ՀԱՆՐՈՒԹՅԱՆ ԿՈՂՄԻՑ ՕԳՏԱԳՈՐԾՎՈՂ ՈՉ ՖԻՆԱՆՍԱԿԱՆ ԱԿՏԻՎՆԵՐ</t>
  </si>
  <si>
    <t xml:space="preserve">Ոչ ֆինանսական ակտիվների գծով միջոցառումներ </t>
  </si>
  <si>
    <t>Ակտիվի նկարագրությունը</t>
  </si>
  <si>
    <t>Ծրագիրը (ծրագրերը), որին (որոնց) առնչվում է ակտիվը</t>
  </si>
  <si>
    <t>ՀՀ ԿԱՌԱՎԱՐՈՒԹՅԱՆՆ ԱՌԸՆԹԵՐ ՀՀ ՈՍՏԻԿԱՆՈՒԹՅՈՒՆ</t>
  </si>
  <si>
    <t xml:space="preserve"> ՀՀ կառավարությանն առընթեր ՀՀ ոստիկանություն</t>
  </si>
  <si>
    <t>30211280-1</t>
  </si>
  <si>
    <t xml:space="preserve"> -Գույքի և սարքավորումների վարձակալություն</t>
  </si>
  <si>
    <t>ՊԸ</t>
  </si>
  <si>
    <t>Կառավարման մարմինների գործունեության հետևանքով առաջացած վնասվածքների կամ վնասների վերականգնում</t>
  </si>
  <si>
    <t xml:space="preserve"> - Կառավարման մարմինների գործունեության հետևանքով առաջացած վնասվածքների կամ վնասների վերականգնում</t>
  </si>
  <si>
    <t>ծաղկային կոմպոզիցիաներ</t>
  </si>
  <si>
    <t>Շենքերի և կառույցների ընթացիկ 
նորոգում և պահպանում</t>
  </si>
  <si>
    <t>45461100-1</t>
  </si>
  <si>
    <t>շենքերի, շինությունների ընթացիկ նորոգման աշխատանքներ</t>
  </si>
  <si>
    <t>Գրասենյակային նյութեր և հագուստ</t>
  </si>
  <si>
    <t>18231600-1</t>
  </si>
  <si>
    <t>սվիտերներ</t>
  </si>
  <si>
    <t>30199281-1</t>
  </si>
  <si>
    <t>շարժիչի յուղ, սինթետիկ</t>
  </si>
  <si>
    <t>31531500-1</t>
  </si>
  <si>
    <t>31531600-1</t>
  </si>
  <si>
    <t>համակարգիչ՝ ամբողջը մեկում</t>
  </si>
  <si>
    <t xml:space="preserve"> -Աճեցվող ակտիվներ</t>
  </si>
  <si>
    <t>N    -Ն որոշման</t>
  </si>
  <si>
    <t>2016 թվականի _________-ի</t>
  </si>
  <si>
    <t>2016 թվականի __________ -ի</t>
  </si>
  <si>
    <t>Հավելված N 6
 ՀՀ կառավարության
2016 թվականի --------------- ի
N -----  -Ն որոշման</t>
  </si>
  <si>
    <t>2016 Բյուջե</t>
  </si>
  <si>
    <t>ԿՀ 04</t>
  </si>
  <si>
    <t>71351540-1</t>
  </si>
  <si>
    <t>98111140-1</t>
  </si>
  <si>
    <t>50111130-2</t>
  </si>
  <si>
    <t>18211100-2</t>
  </si>
  <si>
    <t>03121210-1</t>
  </si>
  <si>
    <t>24951310-2</t>
  </si>
  <si>
    <t>30211280-2</t>
  </si>
  <si>
    <t>31151120-2</t>
  </si>
  <si>
    <t>32341330-1</t>
  </si>
  <si>
    <t>ՊԵՏԱԿԱՆ ԲՅՈՒՋԵԻ ԵԿԱՄՈՒՏՆԵՐԸ</t>
  </si>
  <si>
    <t>Բաժնի N</t>
  </si>
  <si>
    <t>Խմբի N</t>
  </si>
  <si>
    <t>Դասի N</t>
  </si>
  <si>
    <t>ԾԱՌԱՅՈՒԹՅՈՒՆՆԵՐԻ ԵՎ ԱՊՐԱՆՔՆԵՐԻ ՁԵՌՔԲԵՐՈՒՄ</t>
  </si>
  <si>
    <t xml:space="preserve">Բյուջետային ծախսերի գործառական դասակարգման բաժինների, խմբերի և դասերի, ֆինանսավորող ծրագրերի, դրանք իրականացնող մարմինների և տնտեսագիտական դասակարգման հոդվածի անվանումները </t>
  </si>
  <si>
    <t>Ծրագրի N</t>
  </si>
  <si>
    <t>բաժին</t>
  </si>
  <si>
    <t>խումբ</t>
  </si>
  <si>
    <t>դաս</t>
  </si>
  <si>
    <t>Այլ եկամուտներ, ընդամենը</t>
  </si>
  <si>
    <t>5.9</t>
  </si>
  <si>
    <t>Արտաբյուջետային միջոցներ՝ այդ թվում</t>
  </si>
  <si>
    <t>4231</t>
  </si>
  <si>
    <t>4234</t>
  </si>
  <si>
    <t>4237</t>
  </si>
  <si>
    <t>4239</t>
  </si>
  <si>
    <t>4241</t>
  </si>
  <si>
    <t>4251</t>
  </si>
  <si>
    <t>4252</t>
  </si>
  <si>
    <t>4261</t>
  </si>
  <si>
    <t>4264</t>
  </si>
  <si>
    <t>4267</t>
  </si>
  <si>
    <t>4269</t>
  </si>
  <si>
    <t>5112</t>
  </si>
  <si>
    <t>5121</t>
  </si>
  <si>
    <t>5122</t>
  </si>
  <si>
    <t>09211110-3</t>
  </si>
  <si>
    <t>&lt;&lt;ՀԱՅԱՍՏԱՆԻ ՀԱՆՐԱՊԵՏՈՒԹՅԱՆ 2016 ԹՎԱԿԱՆԻ ՊԵՏԱԿԱՆ ԲՅՈՒՋԵԻ ՄԱՍԻՆ&gt;&gt; ՀՀ ՕՐԵՆՔԻ 2-ՐԴ ՀՈԴՎԱԾԻ ԱՂՅՈՒՍԱԿԻ ՑՈՒՑԱՆԻՇՆԵՐՈՒՄ ԿԱՏԱՐՎՈՂ ՓՈՓՈԽՈՒԹՅՈՒՆՆԵՐԸ</t>
  </si>
  <si>
    <t>&lt;&lt;ՀԱՅՍՏԱՆԻ ՀԱՆՐԱՊԵՏՈՒԹՅԱՆ 2016 ԹՎԱԿԱՆԻ ՊԵՏԱԿԱՆ ԲՅՈՒՋԵԻ ՄԱՍԻՆ&gt;&gt; ՀՀ ՕՐԵՆՔԻ 3-ՐԴ ՀՈԴՎԱԾԻ ԱՂՅՈՒՍԱԿԻ, N 4 ՀԱՎԵԼՎԱԾԻ N 1 ԱՂՅՈՒՍԱԿԻ ԵՎ ՀՀ ԿԱՌԱՎԱՐՈՒԹՅԱՆ 2015 ԹՎԱԿԱՆԻ ԴԵԿՏԵՄԲԵՐԻ 24-Ի N 1555-Ն ՈՐՈՇՄԱՆ N 1 ՀԱՎԵԼՎԱԾԻ N 1 ԱՂՅՈՒՍԱԿԻ ՑՈՒՑԱՆԻՇՆԵՐՈՒՄ ԿԱՏԱՐՎՈՂ ՓՈՓՈԽՈՒԹՅՈՒՆՆԵՐԸ ԵՎ ԼՐԱՑՈՒՄՆԵՐԸ</t>
  </si>
  <si>
    <t>&lt;&lt;ՀԱՅԱՍՏԱՆԻ ՀԱՆՐԱՊԵՏՈՒԹՅԱՆ 2016 ԹՎԱԿԱՆԻ ՊԵՏԱԿԱՆ ԲՅՈՒՋԵԻ ՄԱՍԻՆ&gt;&gt; ՀՀ ՕՐԵՆՔԻ 6-ՐԴ ՀՈԴՎԱԾԻ ԱՂՅՈՒՍԱԿԻ ԵՎ ՀՀ ԿԱՌԱՎԱՐՈՒԹՅԱՆ 2015 ԹՎԱԿԱՆԻ ԴԵԿՏԵՄԲԵՐԻ 24-Ի N 1555-Ն ՈՐՈՇՄԱՆ N 2 ՀԱՎԵԼՎԱԾԻ ՑՈՒՑԱՆԻՇՆԵՐՈՒՄ ԿԱՏԱՐՎՈՂ ՓՈՓՈԽՈՒԹՅՈՒՆՆԵՐԸ</t>
  </si>
  <si>
    <t>&lt;&lt;ՀԱՅԱՍՏԱՆԻ ՀԱՆՐԱՊԵՏՈՒԹՅԱՆ 2016 ԹՎԱԿԱՆԻ ՊԵՏԱԿԱՆ ԲՅՈՒՋԵԻ ՄԱՍԻՆ&gt;&gt; ՀՀ ՕՐԵՆՔԻ 7-ՐԴ ՀՈԴՎԱԾԻ ԱՂՅՈՒՍԱԿԻ ԵՎ ՀՀ ԿԱՌԱՎԱՐՈՒԹՅԱՆ 2015 ԹՎԱԿԱՆԻ ԴԵԿՏԵՄԲԵՐԻ 24-Ի N 1555-Ն ՈՐՈՇՄԱՆ N 3 ՀԱՎԵԼՎԱԾԻ ՑՈՒՑԱՆԻՇՆԵՐՈՒՄ ԿԱՏԱՐՎՈՂ ՓՈՓՈԽՈՒԹՅՈՒՆՆԵՐԸ</t>
  </si>
  <si>
    <t>Հավելված N 5</t>
  </si>
  <si>
    <t>&lt;&lt;ՀԱՅԱՍՏԱՆԻ ՀԱՆՐԱՊԵՏՈՒԹՅԱՆ 2016 ԹՎԱԿԱՆԻ ՊԵՏԱԿԱՆ ԲՅՈՒՋԵԻ ՄԱՍԻՆ&gt;&gt; ՀՀ ՕՐԵՆՔԻ 8-ՐԴ ՀՈԴՎԱԾԻ ԱՂՅՈՒՍԱԿԻ ՑՈՒՑԱՆԻՇՆԵՐՈՒՄ ԵՎ  ՀՀ ԿԱՌԱՎԱՐՈՒԹՅԱՆ 2015 ԹՎԱԿԱՆԻ ԴԵԿՏԵՄԲԵՐԻ 24-Ի N 1555-Ն ՈՐՈՇՄԱՆ N 4 ՀԱՎԵԼՎԱԾԻ ՑՈՒՑԱՆԻՇՆԵՐՈՒՄ ԿԱՏԱՐՎՈՂ ՓՈՓՈԽՈՒԹՅՈՒՆՆԵՐԸ</t>
  </si>
  <si>
    <t>&lt;&lt;ՀԱՅԱՍՏԱՆԻ ՀԱՆՐԱՊԵՏՈՒԹՅԱՆ 2016 ԹՎԱԿԱՆԻ ՊԵՏԱԿԱՆ ԲՅՈՒՋԵԻ ՄԱՍԻՆ&gt;&gt; ՀՀ ՕՐԵՆՔԻ N 1 ՀԱՎԵԼՎԱԾԻ N 13 ԱՂՅՈՒՍԱԿՈՒՄ ԿԱՏԱՐՎՈՂ ՓՈՓՈԽՈՒԹՅՈՒՆՆԵՐԸ ԵՎ  ԼՐԱՑՈՒՄՆԵՐԸ</t>
  </si>
  <si>
    <t>ՀՀ ԿԱՌԱՎԱՐՈՒԹՅԱՆ 2015 ԹՎԱԿԱՆԻ ԴԵԿՏԵՄԲԵՐԻ 24-Ի N 1555 ՈՐՈՇՄԱՆ N 5 ՀԱՎԵԼՎԱԾԻ N 12 ԱՂՅՈՒՍԱԿՈՒՄ ԿԱՏԱՐՎՈՂ ՓՈՓՈԽՈՒԹՅՈՒՆՆԵՐԸ ԵՎ ԼՐԱՑՈՒՄՆԵՐԸ</t>
  </si>
  <si>
    <t>«ՀԱՅԱՍՏԱՆԻ ՀԱՆՐԱՊԵՏՈՒԹՅԱՆ 2016 ԹՎԱԿԱՆԻ ՊԵՏԱԿԱՆ ԲՅՈՒՋԵԻ ՄԱՍԻՆ» ՀՀ  ՕՐԵՆՔԻ N 1 ՀԱՎԵԼՎԱԾԻ N 16 ԱՂՅՈՒՍԱԿՈՒՄ ԿԱՏԱՐՎՈՂ ԼՐԱՑՈՒՄՆԵՐԸ</t>
  </si>
  <si>
    <t>ՀՀ ԿԱՌԱՎԱՐՈՒԹՅԱՆ 2015 ԹՎԱԿԱՆԻ ԴԵԿՏԵՄԲԵՐԻ 24-Ի N 1555-Ն ՈՐՈՇՄԱՆ N 6 ՀԱՎԵԼՎԱԾԻ ՑՈՒՑԱՆԻՇՆԵՐՈՒՄ ԿԱՏԱՐՎՈՂ ՓՈՓՈԽՈՒԹՅՈՒՆՆԵՐ</t>
  </si>
  <si>
    <t>ՀԱՅԱՍՏԱՆԻ ՀԱՆՐԱՊԵՏՈՒԹՅԱՆ ԿԱՌԱՎԱՐՈՒԹՅԱՆ 2015 ԹՎԱԿԱՆԻ ԴԵԿՏԵՄԲԵՐԻ 24-Ի N 1555-Ն ՈՐՈՇՄԱՆ N 12 ՀԱՎԵԼՎԱԾԻ ՑՈՒՑԱՆԻՇՆԵՐՈՒՄ ԿԱՏԱՐՎՈՂ ԼՐԱՑՈՒՄՆԵՐԸ</t>
  </si>
  <si>
    <t>ՀԱՅԱՍՏԱՆԻ ՀԱՆՐԱՊԵՏՈՒԹՅԱՆ ԿԱՌԱՎԱՐՈՒԹՅԱՆ 2015 ԹՎԱԿԱՆԻ ԴԵԿՏԵՄԲԵՐԻ 24-Ի N 1555-Ն ՈՐՈՇՄԱՆ N 11 ՀԱՎԵԼՎԱԾԻ N 11.39 ԱՂՅՈՒՍԱԿՈՒՄ ԿԱՏԱՐՎՈՂ ԼՐԱՑՈՒՄՆԵՐԸ</t>
  </si>
  <si>
    <t>ՀԱՅԱՍՏԱՆԻ ՀԱՆՐԱՊԵՏՈՒԹՅԱՆ ԿԱՌԱՎԱՐՈՒԹՅԱՆ 2015 ԹՎԱԿԱՆԻ ԴԵԿՏԵՄԲԵՐԻ 24-Ի N 1555-Ն ՈՐՈՇՄԱՆ N 11 ՀԱՎԵԼՎԱԾԻ N 12 ԱՂՅՈՒՍԱԿՈՒՄ ՀՀ ԿԱՌԱՎԱՐՈՒԹՅԱՆՆ ԱՌԸՆԹԵՐ ՀՀ ՈՍՏԻԿԱՆՈՒԹՅԱՆ ՄԱՍՈՎ ԿԱՏԱՐՎՈՂ ԼՐԱՑՈՒՄՆԵՐԸ</t>
  </si>
  <si>
    <t xml:space="preserve"> 06. 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 և այլ վճարովի ծառայություններ</t>
  </si>
  <si>
    <t>32411130-1</t>
  </si>
  <si>
    <t>համացանց</t>
  </si>
  <si>
    <t>32411140-1</t>
  </si>
  <si>
    <t>ներքին ծառայողական (ինտրանետ) ցանց</t>
  </si>
  <si>
    <t>64111200-1</t>
  </si>
  <si>
    <t>փոստային ծառայություններ` կապված նամակների հետ</t>
  </si>
  <si>
    <t>64211100-1</t>
  </si>
  <si>
    <t>հանրային հեռախոսային ծառայություններ</t>
  </si>
  <si>
    <t>64211200-1</t>
  </si>
  <si>
    <t>երրորդ սերնդի բջջային ռադիոկապի ստանդարտների (umts) ծառայություններ</t>
  </si>
  <si>
    <t>79141100-1</t>
  </si>
  <si>
    <t>իրավական խորհրդատվական և տեղեկատվական ծառայություններ</t>
  </si>
  <si>
    <t>ՃՈ</t>
  </si>
  <si>
    <t>66511180-5</t>
  </si>
  <si>
    <t>66511110-1</t>
  </si>
  <si>
    <t>պատահարներից ապահովագրման ծառայություններ</t>
  </si>
  <si>
    <t>66511180-2</t>
  </si>
  <si>
    <t>66511180-3</t>
  </si>
  <si>
    <t>66511180-4</t>
  </si>
  <si>
    <t>60171100-1</t>
  </si>
  <si>
    <t>ուղևորափոխադրող ավտոմեքենաների վարձակալություն` վարորդի հետ միասին</t>
  </si>
  <si>
    <t>70131100-1</t>
  </si>
  <si>
    <t>անձնական անշարժ գույքը վարձակալության հանձնելու ծառայություններ</t>
  </si>
  <si>
    <t>70131100-2</t>
  </si>
  <si>
    <t>70131100-3</t>
  </si>
  <si>
    <t>ՈՍ</t>
  </si>
  <si>
    <t>79531100-1</t>
  </si>
  <si>
    <t>գրավոր թարգմանության ծառայություններ</t>
  </si>
  <si>
    <t>79971120-1</t>
  </si>
  <si>
    <t>գրքի կազմման ծառայություններ</t>
  </si>
  <si>
    <t>Համակարգչային ծառայություններ</t>
  </si>
  <si>
    <t>48211200-1</t>
  </si>
  <si>
    <t>լիցենզիաների կառավարման համակարգչային ծրագրային փաթեթներ</t>
  </si>
  <si>
    <t>48211250-1</t>
  </si>
  <si>
    <t>զուգահեռ միացումների սերվերի ծրագրային փաթեթներ</t>
  </si>
  <si>
    <t>48761100-1</t>
  </si>
  <si>
    <t>հակավիրուսային համակարգչային ծրագրային փաթեթներ</t>
  </si>
  <si>
    <t>72411800-1</t>
  </si>
  <si>
    <t>էլեկտրոնային ռեգիստրի սպասարկում</t>
  </si>
  <si>
    <t>75241500-1</t>
  </si>
  <si>
    <t>տրանսպորտային միջոցների հաշվառման համարանիշների ավտոմատ ճանաչման համակարգի ներդրում</t>
  </si>
  <si>
    <t>Էլեկտրոնային ռեգիստրի և ՍԵԿՏ համակարգի համակցման ծառայություն</t>
  </si>
  <si>
    <t>4232</t>
  </si>
  <si>
    <t>92111100-1</t>
  </si>
  <si>
    <t>կինո- և տեսաֆիլմերի արտադրության ծառայություններ</t>
  </si>
  <si>
    <t>Կառավարչական ծառայություններ</t>
  </si>
  <si>
    <t>79111100-1</t>
  </si>
  <si>
    <t>իրավական խորհրդատվության ծառայություններ</t>
  </si>
  <si>
    <t>85311210-1</t>
  </si>
  <si>
    <t>խորհրդատվության ծառայություններ</t>
  </si>
  <si>
    <t>4235</t>
  </si>
  <si>
    <t>79821160-1</t>
  </si>
  <si>
    <t>գրաֆիկական դիզայնի ծառայություններ</t>
  </si>
  <si>
    <t>50111400-1</t>
  </si>
  <si>
    <t>ավտոմեքենաների վթարային տարահանման ծառայություններ</t>
  </si>
  <si>
    <t>50111400-2</t>
  </si>
  <si>
    <t>63711130-1</t>
  </si>
  <si>
    <t>օժանդակ ծառայություններ` ավտոմոբիլային փոխադրամիջոցների համար</t>
  </si>
  <si>
    <t>71311360-1</t>
  </si>
  <si>
    <t>շենքերի չափագրման ծառայություններ</t>
  </si>
  <si>
    <t>71631110-1</t>
  </si>
  <si>
    <t>սարքերի ստուգման ծառայություններ</t>
  </si>
  <si>
    <t>75251100-1</t>
  </si>
  <si>
    <t>հակահրդեհային պաշտպանության ծառայություններ</t>
  </si>
  <si>
    <t>79221300-1</t>
  </si>
  <si>
    <t>մաքսային միջնորդի (բրոքեր) ծառայություններ</t>
  </si>
  <si>
    <t>79821190-1</t>
  </si>
  <si>
    <t>ձեռնարկների և բրոշյուրների տպագրման ծառայություններ</t>
  </si>
  <si>
    <t>92111110-1</t>
  </si>
  <si>
    <t>ուսուցողական ֆիլմերի և տեսաֆիլմերի արտադրություն</t>
  </si>
  <si>
    <t>45451600-1</t>
  </si>
  <si>
    <t>վերականգնողական աշխատանքներ</t>
  </si>
  <si>
    <t>45451600-2</t>
  </si>
  <si>
    <t>45451600-3</t>
  </si>
  <si>
    <t>45451600-4</t>
  </si>
  <si>
    <t>45451600-5</t>
  </si>
  <si>
    <t>45451600-6</t>
  </si>
  <si>
    <t>45451600-7</t>
  </si>
  <si>
    <t>45451600-8</t>
  </si>
  <si>
    <t>45451600-9</t>
  </si>
  <si>
    <t>45451600-10</t>
  </si>
  <si>
    <t>45461100-2</t>
  </si>
  <si>
    <t>50721100-1</t>
  </si>
  <si>
    <t>ջեռուցման համակարգերի շահագործում</t>
  </si>
  <si>
    <t>76111200-1</t>
  </si>
  <si>
    <t>շենքի ներքին և արտաքին գազաֆիկացում</t>
  </si>
  <si>
    <t>ավտոմեքենաների վերանորոգման ծառայություններ</t>
  </si>
  <si>
    <t>50111130-3</t>
  </si>
  <si>
    <t>50111130-4</t>
  </si>
  <si>
    <t>50111130-5</t>
  </si>
  <si>
    <t>50111260-1</t>
  </si>
  <si>
    <t>էլեկտրական սարքերի վերանորոգման ծառայություններ</t>
  </si>
  <si>
    <t>50111260-2</t>
  </si>
  <si>
    <t>50111260-3</t>
  </si>
  <si>
    <t>50111260-4</t>
  </si>
  <si>
    <t>50111300-1</t>
  </si>
  <si>
    <t>անվադողերի վերանորոգման ծառայություններ, ներառյալ` մոնտաժում և հավասարակշռում</t>
  </si>
  <si>
    <t>50231200-1</t>
  </si>
  <si>
    <t>փողոցային լուսավորության սարքերի շահագործում</t>
  </si>
  <si>
    <t>գրասենյակային հաշվողական սարքերի պահպանման և վերանորոգման ծառայություններ</t>
  </si>
  <si>
    <t>50311100-2</t>
  </si>
  <si>
    <t>50311240-1</t>
  </si>
  <si>
    <t>պատճենահանող սարքերի վերանորոգման ծառայություններ</t>
  </si>
  <si>
    <t>50311310-1</t>
  </si>
  <si>
    <t>BLADE SERVER-ի ընթացիկ տեխնիկական սպասարկում</t>
  </si>
  <si>
    <t>50341600-1</t>
  </si>
  <si>
    <t>օպտիկական սարքերի վերանորոգման և պահպանման ծառայություններ</t>
  </si>
  <si>
    <t>50511500-1</t>
  </si>
  <si>
    <t>ծորակների վերանորոգման և պահպանման ծառայություններ</t>
  </si>
  <si>
    <t>մալուխների, կցորդիչների վերանորոգման ծառայություններ</t>
  </si>
  <si>
    <t>50681100-1</t>
  </si>
  <si>
    <t>երթևեկության կանոնների նկատմամբ վերահսկողության համակարգերի պահպանման ծառայություններ</t>
  </si>
  <si>
    <t>50751100-1</t>
  </si>
  <si>
    <t>վերելակների վերանորոգման և պահպանման ծառայություններ</t>
  </si>
  <si>
    <t>71631261-1</t>
  </si>
  <si>
    <t>Խմածությունը չափող սարքերի սպասարկման ծառայություններ</t>
  </si>
  <si>
    <t>18221600-5</t>
  </si>
  <si>
    <t>22461400-2</t>
  </si>
  <si>
    <t>ձեռնարկներ</t>
  </si>
  <si>
    <t>22981100-1</t>
  </si>
  <si>
    <t>վկայագրերի տպագրման համար կինեգրամով պաշտպանիչ թաղանթ</t>
  </si>
  <si>
    <t>ՄԵ</t>
  </si>
  <si>
    <t>22981200-1</t>
  </si>
  <si>
    <t>վկայագրերի տպագրման համար ներկող գունավոր ժապավեն</t>
  </si>
  <si>
    <t>22981200-2</t>
  </si>
  <si>
    <t>22981200-3</t>
  </si>
  <si>
    <t>22981300-1</t>
  </si>
  <si>
    <t>վկայականների և վկայագրերի տպագրման համար թափանցիկ պաշտպանիչ թաղանթ</t>
  </si>
  <si>
    <t>22981300-2</t>
  </si>
  <si>
    <t>30121460-1</t>
  </si>
  <si>
    <t>տոներային քարտրիջներ</t>
  </si>
  <si>
    <t>30121460-2</t>
  </si>
  <si>
    <t>30121460-3</t>
  </si>
  <si>
    <t>30121460-4</t>
  </si>
  <si>
    <t>30121460-5</t>
  </si>
  <si>
    <t>30121460-6</t>
  </si>
  <si>
    <t>30121460-7</t>
  </si>
  <si>
    <t>30121460-8</t>
  </si>
  <si>
    <t>30121460-9</t>
  </si>
  <si>
    <t>30121460-10</t>
  </si>
  <si>
    <t>30121460-11</t>
  </si>
  <si>
    <t>30121460-12</t>
  </si>
  <si>
    <t>30121460-13</t>
  </si>
  <si>
    <t>30121460-14</t>
  </si>
  <si>
    <t>30121460-15</t>
  </si>
  <si>
    <t>30121460-16</t>
  </si>
  <si>
    <t>30121460-17</t>
  </si>
  <si>
    <t>30164000-1</t>
  </si>
  <si>
    <t>պլաստիկ քարտ</t>
  </si>
  <si>
    <t>30164000-2</t>
  </si>
  <si>
    <t>30192100-1</t>
  </si>
  <si>
    <t>ռետին հասարակ</t>
  </si>
  <si>
    <t>30192114-1</t>
  </si>
  <si>
    <t>թանաք, կնիքի բարձիկի համար</t>
  </si>
  <si>
    <t>գրիչ գնդիկավոր</t>
  </si>
  <si>
    <t>գրիչ գելային</t>
  </si>
  <si>
    <t>30192137-1</t>
  </si>
  <si>
    <t>մատիտ, գրաֆիտե միջուկով, հասարակ</t>
  </si>
  <si>
    <t>30192154-1</t>
  </si>
  <si>
    <t>կնիքի լրացուցիչ բարձիկներ</t>
  </si>
  <si>
    <t>30192160-1</t>
  </si>
  <si>
    <t>շտրիխներ</t>
  </si>
  <si>
    <t>30192710-1</t>
  </si>
  <si>
    <t>սոսնձամատիտ, գրասենյակային</t>
  </si>
  <si>
    <t>30192720-1</t>
  </si>
  <si>
    <t>գծանշիչ</t>
  </si>
  <si>
    <t>30192760-1</t>
  </si>
  <si>
    <t>սրիչ, սովորական</t>
  </si>
  <si>
    <t>30192781-1</t>
  </si>
  <si>
    <t>էջաբաժանիչ, թղթե</t>
  </si>
  <si>
    <t>30197111-1</t>
  </si>
  <si>
    <t>կարիչի մետաղալարե կապեր, փոքր</t>
  </si>
  <si>
    <t>30197112-1</t>
  </si>
  <si>
    <t>կարիչի մետաղալարե կապեր, միջին</t>
  </si>
  <si>
    <t>թղթապանակ, պոլիմերային թաղանթ, ֆայլ</t>
  </si>
  <si>
    <t>թղթապանակ, արագակար, թղթյա</t>
  </si>
  <si>
    <t>թղթապանակ, թելով, թղթյա</t>
  </si>
  <si>
    <t>30197321-1</t>
  </si>
  <si>
    <t>կարիչ, մինչև 20 թերթի համար</t>
  </si>
  <si>
    <t>30197322-1</t>
  </si>
  <si>
    <t>կարիչ, 20-50 թերթի համար</t>
  </si>
  <si>
    <t>30197323-1</t>
  </si>
  <si>
    <t>կարիչ, 50-ից ավելի թերթի համար</t>
  </si>
  <si>
    <t>30197331-1</t>
  </si>
  <si>
    <t>դակիչ, քանոնով</t>
  </si>
  <si>
    <t>30197622-1</t>
  </si>
  <si>
    <t>թուղթ, A4 ֆորմատի /21x29.7/</t>
  </si>
  <si>
    <t>30197633-1</t>
  </si>
  <si>
    <t>թուղթ ֆաքսի, ժապավեն</t>
  </si>
  <si>
    <t>30197633-2</t>
  </si>
  <si>
    <t>ծրար</t>
  </si>
  <si>
    <t>30199281-2</t>
  </si>
  <si>
    <t>30199281-3</t>
  </si>
  <si>
    <t>30199281-4</t>
  </si>
  <si>
    <t>30199281-5</t>
  </si>
  <si>
    <t>ծրար, մեծ, A4 ձևաչափի համար</t>
  </si>
  <si>
    <t>30199420-1</t>
  </si>
  <si>
    <t>թուղթ նշումների համար, սոսնձվածքով</t>
  </si>
  <si>
    <t>30199430-1</t>
  </si>
  <si>
    <t>թուղթ նշումների, տրցակներով</t>
  </si>
  <si>
    <t>30199750-1</t>
  </si>
  <si>
    <t>կտրոններ</t>
  </si>
  <si>
    <t>30234300-1</t>
  </si>
  <si>
    <t>դատարկ սկավառակ, առանց տուփի, CD</t>
  </si>
  <si>
    <t>30234300-2</t>
  </si>
  <si>
    <t>30234400-1</t>
  </si>
  <si>
    <t>դատարկ սկավառակ, առանց տուփի, DVD</t>
  </si>
  <si>
    <t>30234400-2</t>
  </si>
  <si>
    <t>30234620-1</t>
  </si>
  <si>
    <t>ֆլեշ հիշողություն, 4GB</t>
  </si>
  <si>
    <t>30234630-1</t>
  </si>
  <si>
    <t>ֆլեշ հիշողություն, 8GB</t>
  </si>
  <si>
    <t>30234630-2</t>
  </si>
  <si>
    <t>30234640-1</t>
  </si>
  <si>
    <t>ֆլեշ հիշողություն, 16GB</t>
  </si>
  <si>
    <t>30234650-1</t>
  </si>
  <si>
    <t>ֆլեշ հիշողություն, 32GB</t>
  </si>
  <si>
    <t>30234650-2</t>
  </si>
  <si>
    <t>30237411-1</t>
  </si>
  <si>
    <t>մկնիկ, համակարգչային, լարով</t>
  </si>
  <si>
    <t>30237411-2</t>
  </si>
  <si>
    <t>30237460-1</t>
  </si>
  <si>
    <t>համակարգչային ստեղնաշարեր</t>
  </si>
  <si>
    <t>30237470-1</t>
  </si>
  <si>
    <t>ստեղնաշար, ստանդարտ, 104 կոճակով</t>
  </si>
  <si>
    <t>31651400-1</t>
  </si>
  <si>
    <t>մեկուսիչ ժապավեններ</t>
  </si>
  <si>
    <t>32422100-1</t>
  </si>
  <si>
    <t>ցանցային համակարգի կոշտ սկավառակ</t>
  </si>
  <si>
    <t>35111340-1</t>
  </si>
  <si>
    <t>արտացոլող բաճկոնակներ</t>
  </si>
  <si>
    <t>38431411-1</t>
  </si>
  <si>
    <t>խմածությունը չափող սարքերի պահեստամասեր</t>
  </si>
  <si>
    <t>38431411-2</t>
  </si>
  <si>
    <t>39263410-1</t>
  </si>
  <si>
    <t>ամրակ, մետաղյա, փոքր</t>
  </si>
  <si>
    <t>39263510-1</t>
  </si>
  <si>
    <t>սեղմակ, փոքր</t>
  </si>
  <si>
    <t>39263520-1</t>
  </si>
  <si>
    <t>սեղմակ, միջին</t>
  </si>
  <si>
    <t>39263530-1</t>
  </si>
  <si>
    <t>սեղմակ, մեծ</t>
  </si>
  <si>
    <t>39263600-1</t>
  </si>
  <si>
    <t>գրչատուփ, գրասենյակային</t>
  </si>
  <si>
    <t>79821170-1</t>
  </si>
  <si>
    <t>տպագրական և առաքման ծառայություններ</t>
  </si>
  <si>
    <t>09132100-1</t>
  </si>
  <si>
    <t>բենզին, պրեմիում</t>
  </si>
  <si>
    <t>09134200-1</t>
  </si>
  <si>
    <t>դիզելային վառելիք, ամառային</t>
  </si>
  <si>
    <t>09134200-2</t>
  </si>
  <si>
    <t>09134200-3</t>
  </si>
  <si>
    <t>09411700-1</t>
  </si>
  <si>
    <t>բնական գազ</t>
  </si>
  <si>
    <t>մ/խ</t>
  </si>
  <si>
    <t>հակասառիչ հեղուկ` A դասի կոնցենտրանտ, A-40 դասի` 40 C աստիճան սառման ջերմաստիճանով,A-65 դասի` 65 C սառման ջերմաստիճանով</t>
  </si>
  <si>
    <t>31442100-1</t>
  </si>
  <si>
    <t>կուտակիչ մարտկոցներ</t>
  </si>
  <si>
    <t>31442100-2</t>
  </si>
  <si>
    <t>34351200-10</t>
  </si>
  <si>
    <t>34351200-11</t>
  </si>
  <si>
    <t>34351200-12</t>
  </si>
  <si>
    <t>34351200-13</t>
  </si>
  <si>
    <t>34351200-14</t>
  </si>
  <si>
    <t>34351200-15</t>
  </si>
  <si>
    <t>34351200-16</t>
  </si>
  <si>
    <t>34351200-17</t>
  </si>
  <si>
    <t>34351200-18</t>
  </si>
  <si>
    <t>34351200-19</t>
  </si>
  <si>
    <t>34351200-20</t>
  </si>
  <si>
    <t>19641000-1</t>
  </si>
  <si>
    <t>պոլիէթիլենային պարկ, աղբի համար</t>
  </si>
  <si>
    <t>30192210-1</t>
  </si>
  <si>
    <t>պոլիմերային ինքնակպչուն ժապավեն, 48մմx100մ տնտեսական, մեծ</t>
  </si>
  <si>
    <t>31512210-1</t>
  </si>
  <si>
    <t>մետաղյա հալոգենային լամպ 150Վտ</t>
  </si>
  <si>
    <t>31521120-1</t>
  </si>
  <si>
    <t>լուսացիր 60x10</t>
  </si>
  <si>
    <t>31521130-1</t>
  </si>
  <si>
    <t>լուսացիր 120x10</t>
  </si>
  <si>
    <t>էլեկտրական լամպ, 60W, 80W, 100W</t>
  </si>
  <si>
    <t>31531210-2</t>
  </si>
  <si>
    <t>31531300-2</t>
  </si>
  <si>
    <t>ցերեկային լամպ 60սմ</t>
  </si>
  <si>
    <t>ցերեկային լամպ 120սմ</t>
  </si>
  <si>
    <t>31651100-1</t>
  </si>
  <si>
    <t>մեկուսիչ ժապավեն, օղակաձև</t>
  </si>
  <si>
    <t>31685000-1</t>
  </si>
  <si>
    <t>էլեկտրական երկարացման լար</t>
  </si>
  <si>
    <t>33761000-1</t>
  </si>
  <si>
    <t>զուգարանի թուղթ, ռուլոնով</t>
  </si>
  <si>
    <t>33761000-2</t>
  </si>
  <si>
    <t>39224331-1</t>
  </si>
  <si>
    <t>դույլ պլաստմասե</t>
  </si>
  <si>
    <t>39241210-1</t>
  </si>
  <si>
    <t>մկրատ, գրասենյակային</t>
  </si>
  <si>
    <t>39522330-1</t>
  </si>
  <si>
    <t>մաքրող կտորներ</t>
  </si>
  <si>
    <t>39811300-1</t>
  </si>
  <si>
    <t>հոտազերծիչ, օդի</t>
  </si>
  <si>
    <t>39812410-1</t>
  </si>
  <si>
    <t>կահույքի փայլեցման միջոց</t>
  </si>
  <si>
    <t>39831241-1</t>
  </si>
  <si>
    <t>օճառ, ձեռքի</t>
  </si>
  <si>
    <t>39831241-2</t>
  </si>
  <si>
    <t>39831242-1</t>
  </si>
  <si>
    <t>լվացքի փոշի ձեռքով լվանալու համար</t>
  </si>
  <si>
    <t>39831242-2</t>
  </si>
  <si>
    <t>39831244-1</t>
  </si>
  <si>
    <t>օճառ, տնտեսական</t>
  </si>
  <si>
    <t>39831246-1</t>
  </si>
  <si>
    <t>հեղուկ լվացող միջոց</t>
  </si>
  <si>
    <t>39831273-1</t>
  </si>
  <si>
    <t>հատակի մաքրման նյութեր</t>
  </si>
  <si>
    <t>39831280-1</t>
  </si>
  <si>
    <t>ապակի մաքրելու միջոց</t>
  </si>
  <si>
    <t>39831283-1</t>
  </si>
  <si>
    <t>հատակի լվացման լաթ</t>
  </si>
  <si>
    <t>39835000-1</t>
  </si>
  <si>
    <t>հատակ մաքրելու ձող, պլաստմասե, փայտյա</t>
  </si>
  <si>
    <t>39838000-1</t>
  </si>
  <si>
    <t>ավել գոգաթիակի հետ, պլաստմասե</t>
  </si>
  <si>
    <t>39839100-1</t>
  </si>
  <si>
    <t>գոգաթիակ, աղբը հավաքելու համար, ձողով</t>
  </si>
  <si>
    <t>39839100-2</t>
  </si>
  <si>
    <t>44163171-1</t>
  </si>
  <si>
    <t>ռետինե խողովակ 1, 1/2''</t>
  </si>
  <si>
    <t>մետր</t>
  </si>
  <si>
    <t>44322300-1</t>
  </si>
  <si>
    <t>մալուխ նախատեսված հեռախոսակապի համար</t>
  </si>
  <si>
    <t>44521120-1</t>
  </si>
  <si>
    <t>դռան փականներ</t>
  </si>
  <si>
    <t>44521120-2</t>
  </si>
  <si>
    <t>44521120-3</t>
  </si>
  <si>
    <t>30237112-1</t>
  </si>
  <si>
    <t>սնուցման բլոկ</t>
  </si>
  <si>
    <t>30237132-1</t>
  </si>
  <si>
    <t>արտաքին սարքերի միացման լարեր (usb)</t>
  </si>
  <si>
    <t>31442000-1</t>
  </si>
  <si>
    <t>մարտկոց, AA տեսակի</t>
  </si>
  <si>
    <t>32351120-1</t>
  </si>
  <si>
    <t>էկրաններ</t>
  </si>
  <si>
    <t>34321290-1</t>
  </si>
  <si>
    <t>պետհամարանիշներ</t>
  </si>
  <si>
    <t>38341130-1</t>
  </si>
  <si>
    <t>էլեկտրական պարամետրերի չափման գործիքներ</t>
  </si>
  <si>
    <t>44322500-1</t>
  </si>
  <si>
    <t>մալուխներ</t>
  </si>
  <si>
    <t>44322500-2</t>
  </si>
  <si>
    <t>44511100-1</t>
  </si>
  <si>
    <t>ձեռքի գործիքներ</t>
  </si>
  <si>
    <t>44511240-1</t>
  </si>
  <si>
    <t>աքցաններ</t>
  </si>
  <si>
    <t>44511240-2</t>
  </si>
  <si>
    <t>44511240-3</t>
  </si>
  <si>
    <t>44511270-1</t>
  </si>
  <si>
    <t>մուրճեր</t>
  </si>
  <si>
    <t>44511330-1</t>
  </si>
  <si>
    <t>պտուտակահաններ</t>
  </si>
  <si>
    <t>44511330-2</t>
  </si>
  <si>
    <t>գործիքների հավաքածուներ</t>
  </si>
  <si>
    <t>77311600-1</t>
  </si>
  <si>
    <t>կանաչապատման ծառայություններ</t>
  </si>
  <si>
    <t>90621100-1</t>
  </si>
  <si>
    <t>ձյան մաքրման ծառայություններ</t>
  </si>
  <si>
    <t>98311130-1</t>
  </si>
  <si>
    <t>տեքստիլի մաքրման ծառայություններ</t>
  </si>
  <si>
    <t>4861</t>
  </si>
  <si>
    <t>Շենքերի և շինությունների ձեռքբերում</t>
  </si>
  <si>
    <t>5111</t>
  </si>
  <si>
    <t>45211276-1</t>
  </si>
  <si>
    <t>ոստիկանական բաժանմունքի կառուցման աշխատանքներ</t>
  </si>
  <si>
    <t>09321300-1</t>
  </si>
  <si>
    <t>տեղային (լոկալ) ջեռուցում</t>
  </si>
  <si>
    <t>09321300-2</t>
  </si>
  <si>
    <t>45451700-1</t>
  </si>
  <si>
    <t>վերակառուցման աշխատանքներ</t>
  </si>
  <si>
    <t>45451700-2</t>
  </si>
  <si>
    <t>45451700-3</t>
  </si>
  <si>
    <t>45451700-4</t>
  </si>
  <si>
    <t>45451700-5</t>
  </si>
  <si>
    <t>71351540-2</t>
  </si>
  <si>
    <t>71351540-3</t>
  </si>
  <si>
    <t>71351540-4</t>
  </si>
  <si>
    <t>71351540-5</t>
  </si>
  <si>
    <t>98111140-2</t>
  </si>
  <si>
    <t>98111140-3</t>
  </si>
  <si>
    <t>5113</t>
  </si>
  <si>
    <t>34111130-1</t>
  </si>
  <si>
    <t>սեդան թափքով մեքենաներ</t>
  </si>
  <si>
    <t>34111130-2</t>
  </si>
  <si>
    <t>34111160-1</t>
  </si>
  <si>
    <t>ամենագնաց մեքենաներ</t>
  </si>
  <si>
    <t>34111160-2</t>
  </si>
  <si>
    <t>34111160-3</t>
  </si>
  <si>
    <t>34111240-1</t>
  </si>
  <si>
    <t>ոստիկանական մեքենաներ</t>
  </si>
  <si>
    <t>34111240-2</t>
  </si>
  <si>
    <t>34111240-3</t>
  </si>
  <si>
    <t>30191400-1</t>
  </si>
  <si>
    <t>փաստաթղթերի ոչնչացման սարքեր</t>
  </si>
  <si>
    <t>դյուրակիր համակարգիչներ</t>
  </si>
  <si>
    <t>30211210-1</t>
  </si>
  <si>
    <t>պլանշետային համակարգիչներ-</t>
  </si>
  <si>
    <t>30216111-1</t>
  </si>
  <si>
    <t>սկաներ, համակարգչի համար, մեխանիկական</t>
  </si>
  <si>
    <t>30216111-2</t>
  </si>
  <si>
    <t>30216112-1</t>
  </si>
  <si>
    <t>սկաներ, համակարգչի համար, թերթային</t>
  </si>
  <si>
    <t>30232110-1</t>
  </si>
  <si>
    <t>լազերային տպիչներ</t>
  </si>
  <si>
    <t>30232110-2</t>
  </si>
  <si>
    <t>30232110-3</t>
  </si>
  <si>
    <t>30232132-1</t>
  </si>
  <si>
    <t>գունավոր տպիչ, լազերային, հիշողությունը 128ՄԲ</t>
  </si>
  <si>
    <t>30232231-1</t>
  </si>
  <si>
    <t>համակարգչի կոշտ սկավառակ</t>
  </si>
  <si>
    <t>30232231-2</t>
  </si>
  <si>
    <t>30232231-3</t>
  </si>
  <si>
    <t>30232231-4</t>
  </si>
  <si>
    <t>30236241-1</t>
  </si>
  <si>
    <t>սերվերի ռեզերվային սարքեր</t>
  </si>
  <si>
    <t>համացանցային տեսախցիկներ</t>
  </si>
  <si>
    <t>30237240-2</t>
  </si>
  <si>
    <t>30237240-3</t>
  </si>
  <si>
    <t>30237240-4</t>
  </si>
  <si>
    <t>30237240-5</t>
  </si>
  <si>
    <t>30237240-6</t>
  </si>
  <si>
    <t>30237240-7</t>
  </si>
  <si>
    <t>30237431-1</t>
  </si>
  <si>
    <t>թվային էլեկտրոնային գրիչ վահանակաով</t>
  </si>
  <si>
    <t>30239110-1</t>
  </si>
  <si>
    <t>տպիչ սարք, բազմաֆունկցիոնալ, A4, 18 էջ/րոպե արագության</t>
  </si>
  <si>
    <t>տպիչ սարք, բազմաֆունկցիոնալ, A4, 23 էջ/րոպե արագության</t>
  </si>
  <si>
    <t>30239140-1</t>
  </si>
  <si>
    <t>տպիչ սարք, բազմաֆունկցիոնալ, A4, 33 էջ/րոպե արագության</t>
  </si>
  <si>
    <t>30239150-1</t>
  </si>
  <si>
    <t>տպիչ սարք, բազմաֆունկցիոնալ, A4, 35 էջ/րոպե արագության</t>
  </si>
  <si>
    <t>32231400-1</t>
  </si>
  <si>
    <t>հեռուստատեսության փակ համակարգի տեսախցիկներ</t>
  </si>
  <si>
    <t>32231400-2</t>
  </si>
  <si>
    <t>32324900-1</t>
  </si>
  <si>
    <t>հեռուստացույցներ</t>
  </si>
  <si>
    <t>32324900-2</t>
  </si>
  <si>
    <t>32332100-1</t>
  </si>
  <si>
    <t>ձայնագրիչ, ձայնագրելու և վերարտադրելու հնարավորությամբ</t>
  </si>
  <si>
    <t>32333300-1</t>
  </si>
  <si>
    <t>թվային տեսաձայնագրիչներ</t>
  </si>
  <si>
    <t>32333300-2</t>
  </si>
  <si>
    <t>ականջներին դրվող ականջակալներ</t>
  </si>
  <si>
    <t>32341140-1</t>
  </si>
  <si>
    <t>խոսափողների և բարձրախոսների հավաքածուներ</t>
  </si>
  <si>
    <t>ռադիոկայաններ</t>
  </si>
  <si>
    <t>32341380-1</t>
  </si>
  <si>
    <t>դյուրակիր ռադիոընդունիչներ</t>
  </si>
  <si>
    <t>32411160-1</t>
  </si>
  <si>
    <t>ցանցային երթուղագծիչներ</t>
  </si>
  <si>
    <t>32421200-1</t>
  </si>
  <si>
    <t>ցանցային բաղադրիչներ</t>
  </si>
  <si>
    <t>32421300-1</t>
  </si>
  <si>
    <t>ցանցային բաժանարար</t>
  </si>
  <si>
    <t>32421300-2</t>
  </si>
  <si>
    <t>32421300-3</t>
  </si>
  <si>
    <t>32422100-2</t>
  </si>
  <si>
    <t>32422100-3</t>
  </si>
  <si>
    <t>32551190-1</t>
  </si>
  <si>
    <t>հանրային հեռախոսներ</t>
  </si>
  <si>
    <t>33141186-1</t>
  </si>
  <si>
    <t>հենակներ</t>
  </si>
  <si>
    <t>33141211-1</t>
  </si>
  <si>
    <t>բժշկական այլ գործիքներ և պարագաներ</t>
  </si>
  <si>
    <t>33191120-1</t>
  </si>
  <si>
    <t>բժշկական կահույք</t>
  </si>
  <si>
    <t>33191120-10</t>
  </si>
  <si>
    <t>33191120-2</t>
  </si>
  <si>
    <t>33191120-3</t>
  </si>
  <si>
    <t>33191120-4</t>
  </si>
  <si>
    <t>33191120-5</t>
  </si>
  <si>
    <t>33191120-6</t>
  </si>
  <si>
    <t>33191120-7</t>
  </si>
  <si>
    <t>33191120-8</t>
  </si>
  <si>
    <t>33191120-9</t>
  </si>
  <si>
    <t>33191180-1</t>
  </si>
  <si>
    <t>բժշկական թախտեր</t>
  </si>
  <si>
    <t>33191200-1</t>
  </si>
  <si>
    <t>բժշկական սեղաններ</t>
  </si>
  <si>
    <t>34921160-1</t>
  </si>
  <si>
    <t>ճանապարհային երթևեկության հսկման սարքեր</t>
  </si>
  <si>
    <t>35121170-1</t>
  </si>
  <si>
    <t>ազդանշանային համակարգեր</t>
  </si>
  <si>
    <t>38431290-1</t>
  </si>
  <si>
    <t>աղմուկի չափման սարքեր</t>
  </si>
  <si>
    <t>38651160-1</t>
  </si>
  <si>
    <t>թվային լուսանկարչական ապարատներ</t>
  </si>
  <si>
    <t>39111150-1</t>
  </si>
  <si>
    <t>ճաշասենյակի աթոռներ</t>
  </si>
  <si>
    <t>39111150-2</t>
  </si>
  <si>
    <t>39121200-1</t>
  </si>
  <si>
    <t>սեղաններ</t>
  </si>
  <si>
    <t>39121200-2</t>
  </si>
  <si>
    <t>39121200-3</t>
  </si>
  <si>
    <t>39121200-4</t>
  </si>
  <si>
    <t>39121300-1</t>
  </si>
  <si>
    <t>սեղան, գրասեղան, աշխատանքային, գրասենյակային</t>
  </si>
  <si>
    <t>39121300-2</t>
  </si>
  <si>
    <t>39121300-3</t>
  </si>
  <si>
    <t>39121300-4</t>
  </si>
  <si>
    <t>39121300-5</t>
  </si>
  <si>
    <t>39121300-6</t>
  </si>
  <si>
    <t>39121300-7</t>
  </si>
  <si>
    <t>39121300-8</t>
  </si>
  <si>
    <t>39121300-9</t>
  </si>
  <si>
    <t>39121330-1</t>
  </si>
  <si>
    <t>սեղան` լսարանային</t>
  </si>
  <si>
    <t>39121350-1</t>
  </si>
  <si>
    <t>սեղան` հերթապահի</t>
  </si>
  <si>
    <t>39121350-2</t>
  </si>
  <si>
    <t>39121350-3</t>
  </si>
  <si>
    <t>39121520-1</t>
  </si>
  <si>
    <t>գրապահարաններ</t>
  </si>
  <si>
    <t>39121520-2</t>
  </si>
  <si>
    <t>39121520-3</t>
  </si>
  <si>
    <t>39121520-4</t>
  </si>
  <si>
    <t>39121520-5</t>
  </si>
  <si>
    <t>39121520-6</t>
  </si>
  <si>
    <t>39121520-7</t>
  </si>
  <si>
    <t>39121520-8</t>
  </si>
  <si>
    <t>39132100-1</t>
  </si>
  <si>
    <t>փաստաթղթերի պահման պահարաններ</t>
  </si>
  <si>
    <t>39132130-1</t>
  </si>
  <si>
    <t>քարտարանային պահարաններ</t>
  </si>
  <si>
    <t>39132170-1</t>
  </si>
  <si>
    <t>ցուցափեղկեր (պահարաններ)</t>
  </si>
  <si>
    <t>39132220-1</t>
  </si>
  <si>
    <t>կախիչներ</t>
  </si>
  <si>
    <t>գծ/մ</t>
  </si>
  <si>
    <t>39138110-1</t>
  </si>
  <si>
    <t>աթոռ մետաղյա</t>
  </si>
  <si>
    <t>39138120-1</t>
  </si>
  <si>
    <t>աթոռ փայտյա</t>
  </si>
  <si>
    <t>39138130-1</t>
  </si>
  <si>
    <t>աթոռ, աշխատանքային</t>
  </si>
  <si>
    <t>39138130-2</t>
  </si>
  <si>
    <t>39138220-1</t>
  </si>
  <si>
    <t>աթոռ համակարգչային</t>
  </si>
  <si>
    <t>39138310-1</t>
  </si>
  <si>
    <t>բազկաթոռ, շարժական, կաշվե</t>
  </si>
  <si>
    <t>39138320-1</t>
  </si>
  <si>
    <t>բազկաթոռ, շարժական, կտորից</t>
  </si>
  <si>
    <t>39138330-1</t>
  </si>
  <si>
    <t>բազկաթոռ ղեկավարի</t>
  </si>
  <si>
    <t>39138330-2</t>
  </si>
  <si>
    <t>39141120-1</t>
  </si>
  <si>
    <t>դարակներով պահարաններ</t>
  </si>
  <si>
    <t>39141260-1</t>
  </si>
  <si>
    <t>զգեստապահարաններ</t>
  </si>
  <si>
    <t>39141260-2</t>
  </si>
  <si>
    <t>39141260-3</t>
  </si>
  <si>
    <t>39141280-1</t>
  </si>
  <si>
    <t>գզրոցներ</t>
  </si>
  <si>
    <t>39141290-1</t>
  </si>
  <si>
    <t>ճաշասենյակի կահույք</t>
  </si>
  <si>
    <t>39141290-2</t>
  </si>
  <si>
    <t>39141290-3</t>
  </si>
  <si>
    <t>39141290-4</t>
  </si>
  <si>
    <t>39141290-5</t>
  </si>
  <si>
    <t>39141290-6</t>
  </si>
  <si>
    <t>39141300-1</t>
  </si>
  <si>
    <t>ճաշասեղաններ</t>
  </si>
  <si>
    <t>39151100-1</t>
  </si>
  <si>
    <t>զանազան կահույք</t>
  </si>
  <si>
    <t>39151100-2</t>
  </si>
  <si>
    <t>39151100-3</t>
  </si>
  <si>
    <t>39151100-4</t>
  </si>
  <si>
    <t>39151100-5</t>
  </si>
  <si>
    <t>39181100-1</t>
  </si>
  <si>
    <t>լաբորատորիայի սեղաններ</t>
  </si>
  <si>
    <t>39292600-1</t>
  </si>
  <si>
    <t>ամբիոն</t>
  </si>
  <si>
    <t>39711320-1</t>
  </si>
  <si>
    <t>փոքր էլեկտրական կամ գազային սալիկներ</t>
  </si>
  <si>
    <t>39714200-1</t>
  </si>
  <si>
    <t>օդորակիչ</t>
  </si>
  <si>
    <t>39714200-2</t>
  </si>
  <si>
    <t>39714200-3</t>
  </si>
  <si>
    <t>39714200-4</t>
  </si>
  <si>
    <t>ք/մ</t>
  </si>
  <si>
    <t>44221200-1</t>
  </si>
  <si>
    <t>սահող դռներ</t>
  </si>
  <si>
    <t>44322100-1</t>
  </si>
  <si>
    <t>մալուխ համակարգչի, UTP cable 6 level</t>
  </si>
  <si>
    <t>44421310-1</t>
  </si>
  <si>
    <t>պահարան` մետաղյա չհրկիզվող</t>
  </si>
  <si>
    <t>44482340-1</t>
  </si>
  <si>
    <t>կրակմարիչ, փոշային, ԿՖ-10</t>
  </si>
  <si>
    <t>44511100-10</t>
  </si>
  <si>
    <t>44511100-11</t>
  </si>
  <si>
    <t>48821200-1</t>
  </si>
  <si>
    <t>համակարգչային սերվերներ</t>
  </si>
  <si>
    <t>31151120-3</t>
  </si>
  <si>
    <t>30211280-3</t>
  </si>
  <si>
    <t>30211280-4</t>
  </si>
  <si>
    <t>71241200-1</t>
  </si>
  <si>
    <t>նախագծերի պատրաստում, ծախսերի գնահատում</t>
  </si>
  <si>
    <t>71241200-2</t>
  </si>
  <si>
    <t>71241200-3</t>
  </si>
  <si>
    <t>71241200-4</t>
  </si>
  <si>
    <t>71241200-5</t>
  </si>
  <si>
    <t>71241200-6</t>
  </si>
  <si>
    <t>71241200-7</t>
  </si>
  <si>
    <t>71241200-8</t>
  </si>
  <si>
    <t>44211530-1</t>
  </si>
  <si>
    <t>44211530-2</t>
  </si>
  <si>
    <t>երեսպատվածքներ</t>
  </si>
  <si>
    <t>Նախագծահետազոտական ծախսեր</t>
  </si>
  <si>
    <t>50511900-1</t>
  </si>
  <si>
    <t>06. 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 և այլ վճարովի ծառայություններ</t>
  </si>
  <si>
    <t xml:space="preserve"> - Շենքերի և կառույցների ընթացիկ նորոգում և պահպանում</t>
  </si>
  <si>
    <t>-Ընթացիկ դրամաշնորհներ պետական և համայնքային ոչ առևտրային կազմակերպություններին</t>
  </si>
  <si>
    <t>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 և այլ վճարովի ծառայություններ</t>
  </si>
  <si>
    <t>06</t>
  </si>
  <si>
    <t xml:space="preserve"> Շենքերի, շինությունների կառուցման աշխատանքների տեխնիկական հսկողություն /Իջևանի ՀՔԲ/ </t>
  </si>
  <si>
    <t xml:space="preserve">  Շենքերի, շինությունների կառուցման աշխատանքների հեղինակային հսկողություն /Իջևանի ՀՔԲ/ </t>
  </si>
  <si>
    <t>Շենքերի, շինությունների կապիտալ վերանորոգման տեխնիկական  հսկողություն /Մասիսի ՈԲ/</t>
  </si>
  <si>
    <t>Շենքերի, շինությունների կապիտալ վերանորոգման հեղինակային հսկողություն  /Մասիսի ՈԲ/</t>
  </si>
  <si>
    <t>Շենքերի, շինությունների կապիտալ վերանորոգման տեխնիկական  հսկողություն /հենակետեր 4 հատ/</t>
  </si>
  <si>
    <t>Շենքերի, շինությունների կապիտալ վերանորոգման հեղինակային հսկողություն /հենակետեր 4 հատ/</t>
  </si>
  <si>
    <t>Տեխնիկական հսկողության ծառայություններ /Մեղրիի բաժնի Ագարակի բաժ-ի ջեռուցում/</t>
  </si>
  <si>
    <t>Նախագծերի պատրաստում, ծախսերի գնահատում /Մասիսի ՈԲ/</t>
  </si>
  <si>
    <t>Նախագծերի պատրաստում, ծախսերի գնահատում /թվով 4 հենակետեր/</t>
  </si>
  <si>
    <r>
      <t xml:space="preserve"> 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t>
    </r>
    <r>
      <rPr>
        <sz val="12"/>
        <color indexed="10"/>
        <rFont val="GHEA Grapalat"/>
        <family val="3"/>
      </rPr>
      <t xml:space="preserve"> </t>
    </r>
    <r>
      <rPr>
        <sz val="12"/>
        <rFont val="GHEA Grapalat"/>
        <family val="3"/>
      </rPr>
      <t>և այլ վճարովի ծառայություններ</t>
    </r>
  </si>
  <si>
    <t>&lt;&lt;Լուսանշան&gt;&gt; ՊՈԱԿ</t>
  </si>
  <si>
    <t xml:space="preserve"> 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 և այլ վճարովի ծառայություններ</t>
  </si>
  <si>
    <t>ՀՀ կառավարությանն առընթեր ՀՀ ոստիկանություն (ճանապարհային ոստիկանություն)</t>
  </si>
  <si>
    <t>Իրավախախտումների համար գործադիր, դատական մարմինների կողմից կիրառվող պատժամիջոցներից մուտքեր</t>
  </si>
  <si>
    <t>արտաբյուջետային միջոցներ, այդ թվում՝</t>
  </si>
  <si>
    <t>4.22.2</t>
  </si>
  <si>
    <t>ՀՀ ոստիկանության ՃՈ Իջևանի ՀՔԲ նոր վարչական շենքի կառուցում, հեղինակային և տեխնիկական հսկողություն</t>
  </si>
  <si>
    <t>ՀՀ ոստիկանության Շիրակի մարզային վարչության Կումայրիի բաժնի նոր վարչական շենքի կառուցում</t>
  </si>
  <si>
    <t>ՀՀ ոստիկանության Մեղրիի ՈԲ և  Ագարակի բաժ-ի ջեռուցման համակարգի մոնտաժում, տեխնիկական հսկողություն</t>
  </si>
  <si>
    <t>ՀՀ ոստիկանության Մասիսի ՈԲ վարչական շենքի կապիտալ վերանորոգման նախագծային և շինարարական աշխատանքներ, հեղինակային և տեխնիկական հսկողություն</t>
  </si>
  <si>
    <t>ՀՀ ոստիկանության բաժանմունքներին կից թվով 4 հենակետերի կառուցման նախագծային և շինարարական աշխատանքներ, տեխնիկական և հեղինակային հսկողություն</t>
  </si>
  <si>
    <t>ՀՀ ոստիկանության Մեղրիի ՈԲ վարչական շենքի ջեռուցման համակարգի մոնտաժման տեխնիկական հսկողության ծառայություններ</t>
  </si>
  <si>
    <t>ՀՀ Ո Էրեբունու ՈԲ արտաքին գազատարի մոնտաժման նախագծային աշխատանքներ</t>
  </si>
  <si>
    <t>ՀՀ Ո Ավանի ՈԲ արտաքին գազատարի մոնտաժման նախագծային աշխատանքներ</t>
  </si>
  <si>
    <t>ՀՀ Ո Շենգավիթի ՈԲ Չարբախի բաժ-ի արտաքին գազատարի մոնտաժման նախագծային աշխատանքներ</t>
  </si>
  <si>
    <t>ՀՀ Ո Թալինի անձնագ. բաժ-ի արտաքին գազատարի մոնտաժման նախագծային աշխատանքներ</t>
  </si>
  <si>
    <t>ՀՀ Ո Կոտայքի անձնագ. բաժ-ի արտաքին գազատարի մոնտաժման նախագծային աշխատանքներ</t>
  </si>
  <si>
    <t>ՀՀ Ո Մալաթիայի անձնագ. բաժ-ի արտաքին գազատարի մոնտաժման նախագծային աշխատանքներ</t>
  </si>
  <si>
    <t>71241200-9</t>
  </si>
  <si>
    <t>09211110-4</t>
  </si>
  <si>
    <t xml:space="preserve">ՀՀ ոստիկանության ՃՈ Կապանի ՀՔԲ-ի վարչական շենքում ջեռուցման համակարգի նախագծային և մոնտաժման աշխատանքներ </t>
  </si>
  <si>
    <t>ՀԱՎԵԼՎԱԾ N 9</t>
  </si>
  <si>
    <t>Ծրագրային դասիչը
1175 ԱԾ 01</t>
  </si>
  <si>
    <t xml:space="preserve">                    ՑՈՒՑԱՆԻՇՆԵՐԻ   ՓՈՓՈԽՈՒԹՅՈՒՆ   
(ցուցանիշների ավելացումները բերված են դրական նշանով)                                                                                                                                                        </t>
  </si>
  <si>
    <t xml:space="preserve">      Առաջին եռամսյակ</t>
  </si>
  <si>
    <t>Հաշվառման համարանիշեր</t>
  </si>
  <si>
    <t>Վարորդական իրավունքի վկայականներ</t>
  </si>
  <si>
    <t>Տրանսպորտային միջոցների հաշվառման վկայագրեր</t>
  </si>
  <si>
    <t>Ծրագրային դասիչը
1175 ԿՀ 01</t>
  </si>
  <si>
    <t xml:space="preserve">                          ՑՈՒՑԱՆԻՇՆԵՐԻ   ՓՈՓՈԽՈՒԹՅՈՒՆ                                                                                                                                                                                                               (ցուցանիշների ավելացումները բերված են դրական նշանով)   </t>
  </si>
  <si>
    <t>Մատուցվող ծառայության վրա կատարվող ծախսը (հազար դրամ)</t>
  </si>
  <si>
    <t>Վերջնական արդյունքի նկարագրությունը
ՀՀ ոստիկանության Ճանապարհային ոստիկանության և այլ ստորաբաժանումների շենքային պայմանների բարելավում</t>
  </si>
  <si>
    <t>Ծրագրային դասիչը
1175 ԿՀ 02</t>
  </si>
  <si>
    <t xml:space="preserve">                    ՑՈՒՑԱՆԻՇՆԵՐԻ   ՓՈՓՈԽՈՒԹՅՈՒՆ                                                                                                                                                                                                               (ցուցանիշների ավելացումները բերված են դրական նշանով)   </t>
  </si>
  <si>
    <t xml:space="preserve">Քանակական       </t>
  </si>
  <si>
    <t>Մեղրիի և Ագարակի ՈԲ-ների տեղային լոկալ ջեռուցում</t>
  </si>
  <si>
    <t>Ծրագրային դասիչը
1175 ԿՀ 03</t>
  </si>
  <si>
    <t>Ծրագրային դասիչը
1175 ԿՀ 04</t>
  </si>
  <si>
    <t>Գրասենյակային կահույք</t>
  </si>
  <si>
    <t>Վերջնական արդյունքի նկարագրությունը
ՀՀ ոստիկանության Ճանապարհային ոստիկանության և այլ ստորաբաժանումների նյութական հագեցվածության պատշաճ մակարդակ</t>
  </si>
  <si>
    <t>Ծրագրային դասիչը
1175 ԿՀ 05</t>
  </si>
  <si>
    <t xml:space="preserve">Քանակական                            </t>
  </si>
  <si>
    <t>Ծրագրային դասիչը
1175 ԿՀ 06</t>
  </si>
  <si>
    <t>ՀՀ ՈՍ ճանապարհային ոստիկանության վարչական շենքերիի կապիտալ վերանորման համար</t>
  </si>
  <si>
    <t>Աղյուսակ N2</t>
  </si>
  <si>
    <t>Ճանապարհային երթևեկության անվտանգության կազմակերպում, իրականացում և ճանապարհատրանսպորտային պատահարների կանխարգելում</t>
  </si>
  <si>
    <t xml:space="preserve">Ճանապարհային երթևեկության կարգավորում, ճանապարհային երթևեկության անվտանգության ապահովման բնագավառի օրենսդրության, ճանապարհային երթեւեկության կանոնների, տեխնիկական նորմերի պահանջների կատարման նկատմամբ վերահսկողություն, ճանապարհապարեկային ծառայության իրականացում, ճանապարհատրանսպորտային պատահարների եւ ճանապարհային երթեւեկության բնագավառում վարչական իրավախախտումների պետական հաշվառում, ճանապարհային անվտանգության կանխարգելում, երթեւեկության մասնակիցներին վարորդական վկայական ստանալու քննությունների ընդունում եւ վարորդական վկայականների տրամադրում  </t>
  </si>
  <si>
    <t>Ճանապարհային երթևեկության անվտանգության ապահովման պատշաճ մակարդակ</t>
  </si>
  <si>
    <t>ՀՀ ոստիկանության ճանապարհային ոստիկանություն</t>
  </si>
  <si>
    <t>ՀՀ ոստիկանության ճանապարհային ոստիկանության և ոստիկանության այլ ստորաբաժանումների նյութական ապահովում, մատուցած ծառայությունների մակարդակի բարձրացում</t>
  </si>
  <si>
    <t xml:space="preserve">3. Կապիտալ ծրագրեր և քաղաքականության միջոցառումներ </t>
  </si>
  <si>
    <t>Աղյուսակ 3. Հանրության կողմից օգտագործվող ոչ ֆինանսական ակտիվների ձեռքբերման, կառուցման կամ հիմնանորոգման գծով ծրագրեր և քաղաքականության միջոցառումներ</t>
  </si>
  <si>
    <t>Ճանապարհային անվտանգության ապահովում</t>
  </si>
  <si>
    <t xml:space="preserve">1175 ԿՀ01 Ճանապարհային անվտանգության ապահովում  </t>
  </si>
  <si>
    <t xml:space="preserve">1175 ԿՀ02 Ճանապարհային անվտանգության ապահովում  </t>
  </si>
  <si>
    <t xml:space="preserve">ՀՀ ոստիկանության և ճանապարհային ոստիկանության ավտոպարկերի թարմացման և գործառույթների արդյունավետությունը բարելավելու նպատակով:              </t>
  </si>
  <si>
    <t xml:space="preserve">1175 ԿՀ03 Ճանապարհային անվտանգության ապահովում  </t>
  </si>
  <si>
    <t xml:space="preserve">Նախատեսվում է ձեռք բերել համակարգչային սարքավորումներ,  կահույք, խախտումների արձանագրման և արագության չափման, նկարահանման տեսախցիկներ              </t>
  </si>
  <si>
    <t xml:space="preserve">1175 ԿՀ04 Ճանապարհային անվտանգության ապահովում  </t>
  </si>
  <si>
    <t>Շենքերի և շինությունների կապիտալ վերանորոգման նախագծահետազոտական ծախսեր</t>
  </si>
  <si>
    <t xml:space="preserve">Նախատեսվում է ՀՀ ոստիկանության  թվով 19 տորաբաժանումների լոկալ ջեռուցման և ՃՈ թվով 4 վարչական շենք:      </t>
  </si>
  <si>
    <t>ԿՀ 05</t>
  </si>
  <si>
    <t>Այլ մեքենաներ և սարքավորումներ</t>
  </si>
  <si>
    <t xml:space="preserve">1175 ԿՀ05 Ճանապարհային անվտանգության ապահովում  </t>
  </si>
  <si>
    <t>ԿՀ 06</t>
  </si>
  <si>
    <t xml:space="preserve">Նախատեսվում է իրականացնել կապիտալ շինարարությունների իրականացման համար  նախագծանախահաշվային փաստաթղթերի կազմում </t>
  </si>
  <si>
    <t xml:space="preserve">1175 ԿՀ06 Ճանապարհային անվտանգության ապահովում  </t>
  </si>
  <si>
    <t xml:space="preserve">ՀՀ կառավարության 
2016 թվականի _______-ի
 N _____ -Ն որոշման </t>
  </si>
  <si>
    <t xml:space="preserve">Ծրագիրը, որի շրջանակներում իրականացվում է քաղաքականության միջոցառումը
1175 ԿՀ01 Ճանապարհային անվտանգության ապահովում  </t>
  </si>
  <si>
    <t>ՀՀ ոստիկանության Շիրակի ՄՎ Կումայրիի ՈԲ նոր վարչական շենքի կառուցում</t>
  </si>
  <si>
    <t xml:space="preserve">Ծրագիրը, որի շրջանակներում իրականացվում է քաղաքականության միջոցառումը
1175 ԿՀ02 Ճանապարհային անվտանգության ապահովում  </t>
  </si>
  <si>
    <t>Անվանումը`  
 Շենքերի և շինությունների շինարարություն
Նկարագրություն`
Նախատեսվում է ՀՀ ոստիկանության  ՃՈ  Իջևանի ՀՔԲ-ի և Շիրակի ՄՎ Կումայրիի ՈԲ համար նոր վարչական շենքերի շինարարությունները 2016 թվականին շարունակելու, ինչպես նաև ՀՀ ոստիկանության թվով 4 հենակետերի կառուցման նպատակով:</t>
  </si>
  <si>
    <t>ՀՀ ոստիկանության թվով 4 հենակետերի կառուցում, հեղինակային և տեխնիկական հսկողություն</t>
  </si>
  <si>
    <t>ՀՀ ոստիկանության Մասիսի ՈԲ վարչական շենքի կապիտալ վերանորոգման շինարարական աշխատանքներ, հեղինակային և տեխնիկական հսկողություն</t>
  </si>
  <si>
    <t>ՀՀ ոստիկանության ՃՈ Կապանի ՀՔԲ-ի վարչական շենքում ջեռուցման համակարգի մոնտաժման աշխատանքներ</t>
  </si>
  <si>
    <t>ՀՀ կառավարության 
2016 թվականի------ -ի
N     -Ն որոշման</t>
  </si>
  <si>
    <t>Նախատեսվում է ՀՀ ոստիկանության  ՃՈ  Իջևանի ՀՔԲ-ի և Շիրակի ՄՎ Կումայրիի ՈԲ համար նոր վարչական շենքերի շինարարությունները 2016 թվականին շարունակելու, ինչպես նաև ՀՀ ոստիկանության թվով 4 հենակետերի կառուցման նպատակով:</t>
  </si>
  <si>
    <t>Նախատեսվում է ՀՀ ոստիկանության Մասիսի ՈԲ վարչական շենքի կապիտալ վերանորոգման, ինչպես նաև Մեղրիի ՈԲ Ագարակի բաժանմունքի և ՀՀ Ո ՃՈ Կապանի ՀՔԲ-ի վարչական շենքերում ջեռուցման համակարգերի մոնտաժում:</t>
  </si>
  <si>
    <t xml:space="preserve">Նախատեսվում է մարել 2015 թվականին առաջացած պարտավորությունը  </t>
  </si>
  <si>
    <t>ՀԱՅԱՍՏԱՆԻ ՀԱՆՐԱՊԵՏՈՒԹՅԱՆ ԿԱՌԱՎԱՐՈՒԹՅԱՆՆ ԱՌԸՆԹԵՐ ՈՍՏԻԿԱՆՈՒԹՅԱՆ «ՀՀ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 ԵՎ ԱՅԼ ՎՃԱՐՈՎԻ ԾԱՌԱՅՈՒԹՅՈՒՆՆԵՐ» ԾՐԱԳՐԻ ԱՐՏԱԲՅՈՒՋԵՏԱՅԻՆ ՀԱՇՎԻ ՄԻՋՈՑՆԵՐԻ 2016 ԹՎԱԿԱՆԻ ԾԱԽՍՄԱՆ ՆԱԽԱՀԱՇՎԻ ՑՈՒՑԱՆԻՇՆԵՐԸ, ԻՆՉՊԵՍ ՆԱԵՎ  &lt;&lt;ՀԱՅԱՍՏԱՆԻ ՀԱՆՐԱՊԵՏՈՒԹՅԱՆ 2016 ԹՎԱԿԱՆԻ ՊԵՏԱԿԱՆ ԲՅՈՒՋԵԻ ՄԱՍԻՆ&gt;&gt; ՀՀ ՕՐԵՆՔԻ N 1 ՀԱՎԵԼՎԱԾՈՒՄ ԵՎ ՀՀ ԿԱՌԱՎԱՐՈՒԹՅԱՆ 2015 ԹՎԱԿԱՆԻ ԴԵԿՏԵՄԲԵՐԻ 24-Ի N 1555-Ն ՈՐՈՇՄԱՆ N 5 ՀԱՎԵԼՎԱԾՈՒՄ ԿԱՏԱՐՎՈՂ ՓՈՓՈԽՈՒԹՅՈՒՆՆԵՐԸ ԵՎ ԼՐԱՑՈՒՄՆԵՐԸ</t>
  </si>
  <si>
    <t xml:space="preserve"> որից ըստ բյուջետային ծախսերի տնտեսագիտական դասակարգման հոդվածների`</t>
  </si>
  <si>
    <t>98391190-1</t>
  </si>
  <si>
    <t>ներկրայացուցչական ծառայությունների հետ կապված ծախսեր</t>
  </si>
  <si>
    <t>72411810-1</t>
  </si>
  <si>
    <t>09132200-3</t>
  </si>
  <si>
    <t>72411810-2</t>
  </si>
  <si>
    <t>72411810-3</t>
  </si>
  <si>
    <t xml:space="preserve"> ցանցային սերվերներ</t>
  </si>
  <si>
    <t>48821100-1</t>
  </si>
  <si>
    <t>Որակական</t>
  </si>
  <si>
    <t>մշակված չէ</t>
  </si>
  <si>
    <t>Ժամկետայնության</t>
  </si>
  <si>
    <t xml:space="preserve"> Իջևանի ՀՔԲ-ի կառուցման աշխատանքներ, հեղինակային և տեխնիկական հսկողություն </t>
  </si>
  <si>
    <t>Տեխնիկական միջոցներ</t>
  </si>
  <si>
    <t xml:space="preserve">Ծրագիրը, որի շրջանակներում իրականացվում է քաղաքականության միջոցառումը
1175 ԿՀ05 Ճանապարհային անվտանգության ապահովում  </t>
  </si>
  <si>
    <t xml:space="preserve">Անվանումը`  
Ճանապարհային երթեւեկության անվտանգության կազմակերպում, իրականացում եւ 
ճանապարհատրանսպորտային պատահարների կանխարգելում   
Նկարագրություն`
Ճանապարհային երթևեկության կարգավորում, ճանապարհային երթևեկության անվտանգության ապահովման բնագավառի օրենսդրության, ճանապարհային երթևեկության կանոնների, տեխնիկական նորմերի պահանջների կատարման նկատմամբ վերահսկողություն, ճանապարհապարեկային ծառայության իրականացում, ճանապարհատրանսպորտային պատահարների եւ ճանապարհային երթեւեկության բնագավառում վարչական իրավախախտումների պետական հաշվառում, ճանապարհային անվտանգության կանխարգելում, երթեւեկության մասնակիցներին վարորդական վկայական ստանալու քննությունների ընդունում եւ վարորդական վկայականների տրամադրում         </t>
  </si>
  <si>
    <t xml:space="preserve">Ծրագիրը, որի շրջանակներում իրականացվում է քաղաքականության միջոցառումը
1175 ԱԾ01 Ճանապարհային անվտանգության ապահովում  </t>
  </si>
  <si>
    <t>Վերջնական արդյունքի նկարագրությունը
Ճանապարհային երթեւեկության անվտանգության ապահովման պատշաճ մակարդակ</t>
  </si>
  <si>
    <t>Ծառայություն մատուցողի անվանումը
ՀՀ Ոստիկանության ճանապարհային ոստիկանություն</t>
  </si>
  <si>
    <t>Անվանումը`  
Շենքերի և շինություններ կապիտալ վերանորոգում   
Նկարագրություն`
Նախատեսվում է ՀՀ ոստիկանության Մասիսի ՈԲ վարչական շենքի կապիտալ վերանորոգման, ինչպես նաև Մեղրիի ՈԲ Ագարակի բաժանմունքի և ՀՀ Ո ՃՈ Կապանի ՀՔԲ-ի վարչական շենքերում ջեռուցման համակարգերի մոնտաժում:</t>
  </si>
  <si>
    <t xml:space="preserve">Ծրագիրը, որի շրջանակներում իրականացվում է քաղաքականության միջոցառումը
1175 ԿՀ03 Ճանապարհային անվտանգության ապահովում  </t>
  </si>
  <si>
    <t xml:space="preserve">Անվանումը`  
Տրանսպորտային սարքավորումներ                                                                                                                                                                                                                      
Նկարագրություն`
ՀՀ ոստիկանության և ճանապարհային ոստիկանության ավտոպարկերի թարմացման և գործառույթների արդյունավետությունը բարելավելու նպատակով:                           </t>
  </si>
  <si>
    <t xml:space="preserve">Ծրագիրը, որի շրջանակներում իրականացվում է քաղաքականության միջոցառումը
1175 ԿՀ04 Ճանապարհային անվտանգության ապահովում  </t>
  </si>
  <si>
    <t xml:space="preserve">Անվանումը`  
Վարչական սարքավորումներ    
Նկարագրություն`
Նախատեսվում է ձեռքբերել համակարգչային սարքավորումներ,  կահույք, խախտումների արձանագրման և արագության չափման, նկարահանման տեսախցիկներ                                                                  </t>
  </si>
  <si>
    <t xml:space="preserve">Անվանումը`  
Այլ մեքենաներ և սարքավորումներ
Նկարագրություն`
Նախատեսվում է մարել 2015 թվականին առաջացած պարտավորությունը                                       </t>
  </si>
  <si>
    <t xml:space="preserve">Ծրագիրը, որի շրջանակներում իրականացվում է քաղաքականության միջոցառումը
1175 ԿՀ06 Ճանապարհային անվտանգության ապահովում  </t>
  </si>
  <si>
    <t xml:space="preserve">Անվանումը`  
Նախագծահետազոտական ծախսեր
Նկարագրություն`
Նախատեսվում է իրականացնել կապիտալ շինարարությունների իրականացման համար  նախագծանախահաշվային փաստաթղթերի կազմում </t>
  </si>
  <si>
    <t>Անվանումը`  
Շենքերի և շինություններ կապիտալ վերանորոգման նախագծահետազոտական ծախսեր
Նկարագրություն`
Նախատեսվում է ՀՀ ոստիկանության  թվով 19 տորաբաժանումների լոկալ ջեռուցման և ՃՈ թվով 4 վարչական շենք:</t>
  </si>
  <si>
    <t xml:space="preserve">Ծրագիրը, որի շրջանակներում իրականացվում է քաղաքականության միջոցառումը
1175 ԿՀ4 Ճանապարհային անվտանգության ապահովում  </t>
  </si>
  <si>
    <t>09132100-2</t>
  </si>
  <si>
    <t>09132200-4</t>
  </si>
  <si>
    <t>09134200-4</t>
  </si>
  <si>
    <t>09134200-5</t>
  </si>
  <si>
    <t>09134200-6</t>
  </si>
  <si>
    <t>32333100-1</t>
  </si>
  <si>
    <t>տեսագրման և վերարտադրման սարքավորումներ</t>
  </si>
  <si>
    <t>32333100-2</t>
  </si>
  <si>
    <t>71631261-2</t>
  </si>
  <si>
    <t>63711130-2</t>
  </si>
  <si>
    <t>64111200-2</t>
  </si>
  <si>
    <t>30211280-5</t>
  </si>
  <si>
    <t>39831280-2</t>
  </si>
  <si>
    <t>44511370-1</t>
  </si>
  <si>
    <t>30211200-1</t>
  </si>
  <si>
    <t>30237240-1</t>
  </si>
  <si>
    <t>5.9.11</t>
  </si>
  <si>
    <t xml:space="preserve">Քանակական                 </t>
  </si>
  <si>
    <t>Արտաբյուջետային հաշվի միջոցների փոփոխություն</t>
  </si>
  <si>
    <t>Արտաբյուջետային հաշվի ժամանակավորապես ազատ միջոցներ</t>
  </si>
  <si>
    <t>Ցուցանիշների փոփոխություն (մուտքերի նվազեցումը նշված է փակագծերում)</t>
  </si>
  <si>
    <t xml:space="preserve"> ՏԵՂԵԿԱՆՔ «ՀԱՅԱՍՏԱՆԻ ՀԱՆՐԱՊԵՏՈՒԹՅԱՆ ԿԱՌԱՎԱՐՈՒԹՅԱՆՆ ԱՌԸՆԹԵՐ ՀԱՅԱՍՏԱՆԻ ՀԱՆՐԱՊԵՏՈՒԹՅԱՆ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ՎՃԱՐՈՒՄՆԵՐԻ ԵՎ ԱՅԼ ՎՃԱՐՈՎԻ ԾԱՌԱՅՈՒԹՅՈՒՆՆԵՐ» ԾՐԱԳՐԻ ԳԾՈՎ ԱՐՏԱԲՅՈՒՋԵՏԱՅԻՆ ՄԻՋՈՑՆԵՐԻ ՀԱՇՎԻՆ ԲԱՆԱԿՑԱՅԻՆ ԸՆԹԱՑԱԿԱՐԳՈՎ ԱՌԱՆՑ ԳՆՈՒՄՆԵՐԻ ՄԱՍԻՆ ՀԱՅՏԱՐԱՐՈՒԹՅՈՒՆԸ ՆԱԾԱՊԵՍ ՀՐԱՊԱՐԱԿԵԼՈՒ ԳՆՄԱՆ ՁԵՎՈՎ ԳՆՈՒՄՆԵՐԻ ՄԱՍԻՆ</t>
  </si>
</sst>
</file>

<file path=xl/styles.xml><?xml version="1.0" encoding="utf-8"?>
<styleSheet xmlns="http://schemas.openxmlformats.org/spreadsheetml/2006/main">
  <numFmts count="12">
    <numFmt numFmtId="43" formatCode="_(* #,##0.00_);_(* \(#,##0.00\);_(* &quot;-&quot;??_);_(@_)"/>
    <numFmt numFmtId="164" formatCode="_-* #,##0.00\ _դ_ր_._-;\-* #,##0.00\ _դ_ր_._-;_-* &quot;-&quot;??\ _դ_ր_._-;_-@_-"/>
    <numFmt numFmtId="165" formatCode="_-* #,##0.00_р_._-;\-* #,##0.00_р_._-;_-* &quot;-&quot;??_р_._-;_-@_-"/>
    <numFmt numFmtId="166" formatCode="#,##0.0"/>
    <numFmt numFmtId="167" formatCode="_(* #,##0.0_);_(* \(#,##0.0\);_(* &quot;-&quot;??_);_(@_)"/>
    <numFmt numFmtId="168" formatCode="_-* #,##0.0_р_._-;\-* #,##0.0_р_._-;_-* &quot;-&quot;??_р_._-;_-@_-"/>
    <numFmt numFmtId="169" formatCode="0.0"/>
    <numFmt numFmtId="170" formatCode="#,##0.0_);\(#,##0.0\)"/>
    <numFmt numFmtId="171" formatCode="_-* #,##0.0_р_._-;\-* #,##0.0_р_._-;_-* &quot;-&quot;?_р_._-;_-@_-"/>
    <numFmt numFmtId="172" formatCode="_(* #,##0.000_);_(* \(#,##0.000\);_(* &quot;-&quot;??_);_(@_)"/>
    <numFmt numFmtId="173" formatCode="_-* #,##0.0\ _р_._-;\-* #,##0.0\ _р_._-;_-* &quot;-&quot;?\ _р_._-;_-@_-"/>
    <numFmt numFmtId="174" formatCode="#,##0.000"/>
  </numFmts>
  <fonts count="82">
    <font>
      <sz val="10"/>
      <name val="Arial"/>
      <charset val="204"/>
    </font>
    <font>
      <sz val="10"/>
      <name val="Arial"/>
      <family val="2"/>
    </font>
    <font>
      <sz val="10"/>
      <name val="Arial Armenian"/>
      <family val="2"/>
    </font>
    <font>
      <sz val="10"/>
      <name val="Times Armenian"/>
      <family val="1"/>
    </font>
    <font>
      <sz val="10"/>
      <name val="Arial Armenian"/>
      <family val="2"/>
    </font>
    <font>
      <sz val="8"/>
      <name val="Arial"/>
      <family val="2"/>
      <charset val="204"/>
    </font>
    <font>
      <sz val="10"/>
      <name val="Arial Armenian"/>
      <family val="2"/>
    </font>
    <font>
      <sz val="10"/>
      <name val="Star"/>
      <family val="1"/>
    </font>
    <font>
      <sz val="9"/>
      <name val="Arial Armenian"/>
      <family val="2"/>
    </font>
    <font>
      <sz val="10"/>
      <name val="Arial"/>
      <family val="2"/>
      <charset val="204"/>
    </font>
    <font>
      <sz val="10"/>
      <color indexed="8"/>
      <name val="MS Sans Serif"/>
      <family val="2"/>
      <charset val="204"/>
    </font>
    <font>
      <sz val="11"/>
      <color indexed="8"/>
      <name val="Times Armenian"/>
      <family val="2"/>
    </font>
    <font>
      <sz val="11"/>
      <color indexed="9"/>
      <name val="Times Armenian"/>
      <family val="2"/>
    </font>
    <font>
      <sz val="11"/>
      <color indexed="20"/>
      <name val="Times Armenian"/>
      <family val="2"/>
    </font>
    <font>
      <b/>
      <sz val="11"/>
      <color indexed="52"/>
      <name val="Times Armenian"/>
      <family val="2"/>
    </font>
    <font>
      <b/>
      <sz val="11"/>
      <color indexed="9"/>
      <name val="Times Armenian"/>
      <family val="2"/>
    </font>
    <font>
      <i/>
      <sz val="11"/>
      <color indexed="23"/>
      <name val="Times Armenian"/>
      <family val="2"/>
    </font>
    <font>
      <sz val="11"/>
      <color indexed="17"/>
      <name val="Times Armenian"/>
      <family val="2"/>
    </font>
    <font>
      <b/>
      <sz val="15"/>
      <color indexed="56"/>
      <name val="Times Armenian"/>
      <family val="2"/>
    </font>
    <font>
      <b/>
      <sz val="13"/>
      <color indexed="56"/>
      <name val="Times Armenian"/>
      <family val="2"/>
    </font>
    <font>
      <b/>
      <sz val="11"/>
      <color indexed="56"/>
      <name val="Times Armenian"/>
      <family val="2"/>
    </font>
    <font>
      <sz val="11"/>
      <color indexed="62"/>
      <name val="Times Armenian"/>
      <family val="2"/>
    </font>
    <font>
      <sz val="11"/>
      <color indexed="52"/>
      <name val="Times Armenian"/>
      <family val="2"/>
    </font>
    <font>
      <sz val="11"/>
      <color indexed="60"/>
      <name val="Times Armenian"/>
      <family val="2"/>
    </font>
    <font>
      <sz val="10"/>
      <name val="Arial"/>
      <family val="2"/>
      <charset val="204"/>
    </font>
    <font>
      <b/>
      <sz val="11"/>
      <color indexed="63"/>
      <name val="Times Armenian"/>
      <family val="2"/>
    </font>
    <font>
      <b/>
      <sz val="18"/>
      <color indexed="56"/>
      <name val="Cambria"/>
      <family val="2"/>
    </font>
    <font>
      <b/>
      <sz val="11"/>
      <color indexed="8"/>
      <name val="Times Armenian"/>
      <family val="2"/>
    </font>
    <font>
      <sz val="11"/>
      <color indexed="10"/>
      <name val="Times Armenian"/>
      <family val="2"/>
    </font>
    <font>
      <b/>
      <sz val="10"/>
      <name val="GHEA Mariam"/>
      <family val="3"/>
    </font>
    <font>
      <sz val="10"/>
      <name val="GHEA Mariam"/>
      <family val="3"/>
    </font>
    <font>
      <sz val="8"/>
      <name val="GHEA Mariam"/>
      <family val="3"/>
    </font>
    <font>
      <sz val="9"/>
      <name val="GHEA Mariam"/>
      <family val="3"/>
    </font>
    <font>
      <b/>
      <sz val="9"/>
      <name val="GHEA Mariam"/>
      <family val="3"/>
    </font>
    <font>
      <sz val="10"/>
      <color indexed="10"/>
      <name val="GHEA Mariam"/>
      <family val="3"/>
    </font>
    <font>
      <b/>
      <sz val="10"/>
      <color indexed="8"/>
      <name val="GHEA Mariam"/>
      <family val="3"/>
    </font>
    <font>
      <sz val="11"/>
      <name val="GHEA Mariam"/>
      <family val="3"/>
    </font>
    <font>
      <b/>
      <u/>
      <sz val="10"/>
      <name val="GHEA Mariam"/>
      <family val="3"/>
    </font>
    <font>
      <i/>
      <sz val="9"/>
      <name val="GHEA Mariam"/>
      <family val="3"/>
    </font>
    <font>
      <sz val="10"/>
      <name val="Arial"/>
      <family val="2"/>
      <charset val="204"/>
    </font>
    <font>
      <b/>
      <sz val="10"/>
      <name val="GHEA Grapalat"/>
      <family val="3"/>
    </font>
    <font>
      <sz val="10"/>
      <name val="GHEA Grapalat"/>
      <family val="3"/>
    </font>
    <font>
      <sz val="10"/>
      <name val="Arial"/>
      <family val="2"/>
    </font>
    <font>
      <sz val="8"/>
      <color indexed="81"/>
      <name val="Times Armenian"/>
      <family val="1"/>
    </font>
    <font>
      <sz val="8"/>
      <name val="GHEA Grapalat"/>
      <family val="3"/>
    </font>
    <font>
      <b/>
      <sz val="12"/>
      <name val="GHEA Grapalat"/>
      <family val="3"/>
    </font>
    <font>
      <sz val="12"/>
      <name val="GHEA Grapalat"/>
      <family val="3"/>
    </font>
    <font>
      <b/>
      <sz val="12"/>
      <color indexed="8"/>
      <name val="GHEA Grapalat"/>
      <family val="3"/>
    </font>
    <font>
      <sz val="12"/>
      <color indexed="8"/>
      <name val="GHEA Grapalat"/>
      <family val="3"/>
    </font>
    <font>
      <i/>
      <sz val="12"/>
      <name val="GHEA Grapalat"/>
      <family val="3"/>
    </font>
    <font>
      <u/>
      <sz val="12"/>
      <color indexed="8"/>
      <name val="GHEA Grapalat"/>
      <family val="3"/>
    </font>
    <font>
      <sz val="11"/>
      <color indexed="8"/>
      <name val="GHEA Grapalat"/>
      <family val="3"/>
    </font>
    <font>
      <u/>
      <sz val="12"/>
      <name val="GHEA Grapalat"/>
      <family val="3"/>
    </font>
    <font>
      <b/>
      <sz val="11"/>
      <color indexed="8"/>
      <name val="GHEA Grapalat"/>
      <family val="3"/>
    </font>
    <font>
      <b/>
      <sz val="11"/>
      <name val="GHEA Grapalat"/>
      <family val="3"/>
    </font>
    <font>
      <sz val="9"/>
      <name val="GHEA Grapalat"/>
      <family val="3"/>
    </font>
    <font>
      <b/>
      <sz val="12"/>
      <color indexed="10"/>
      <name val="GHEA Grapalat"/>
      <family val="3"/>
    </font>
    <font>
      <sz val="10"/>
      <name val="Arial"/>
      <family val="2"/>
    </font>
    <font>
      <sz val="8"/>
      <name val="Arial"/>
      <family val="2"/>
    </font>
    <font>
      <b/>
      <sz val="8"/>
      <color indexed="81"/>
      <name val="Tahoma"/>
      <family val="2"/>
    </font>
    <font>
      <sz val="8"/>
      <color indexed="81"/>
      <name val="Tahoma"/>
      <family val="2"/>
    </font>
    <font>
      <b/>
      <sz val="9"/>
      <color indexed="81"/>
      <name val="Tahoma"/>
      <family val="2"/>
    </font>
    <font>
      <sz val="9"/>
      <color indexed="81"/>
      <name val="Tahoma"/>
      <family val="2"/>
    </font>
    <font>
      <sz val="12"/>
      <color indexed="9"/>
      <name val="GHEA Grapalat"/>
      <family val="3"/>
    </font>
    <font>
      <b/>
      <sz val="12"/>
      <color indexed="9"/>
      <name val="GHEA Grapalat"/>
      <family val="3"/>
    </font>
    <font>
      <sz val="10"/>
      <name val="Arial"/>
      <family val="2"/>
    </font>
    <font>
      <sz val="10"/>
      <color indexed="8"/>
      <name val="MS Sans Serif"/>
      <family val="2"/>
    </font>
    <font>
      <sz val="10"/>
      <color indexed="8"/>
      <name val="Arial Armenian"/>
      <family val="2"/>
    </font>
    <font>
      <sz val="10"/>
      <color indexed="8"/>
      <name val="GHEA Grapalat"/>
      <family val="3"/>
    </font>
    <font>
      <sz val="12"/>
      <color theme="1"/>
      <name val="GHEA Grapalat"/>
      <family val="3"/>
    </font>
    <font>
      <b/>
      <sz val="9"/>
      <color indexed="81"/>
      <name val="Tahoma"/>
      <family val="2"/>
      <charset val="204"/>
    </font>
    <font>
      <sz val="9"/>
      <color indexed="81"/>
      <name val="Tahoma"/>
      <family val="2"/>
      <charset val="204"/>
    </font>
    <font>
      <b/>
      <sz val="12"/>
      <color theme="1"/>
      <name val="GHEA Grapalat"/>
      <family val="3"/>
    </font>
    <font>
      <sz val="14"/>
      <color indexed="81"/>
      <name val="Tahoma"/>
      <family val="2"/>
    </font>
    <font>
      <sz val="12"/>
      <name val="Arial AM"/>
      <family val="2"/>
    </font>
    <font>
      <sz val="12"/>
      <color indexed="10"/>
      <name val="GHEA Grapalat"/>
      <family val="3"/>
    </font>
    <font>
      <b/>
      <sz val="10"/>
      <color indexed="8"/>
      <name val="GHEA Grapalat"/>
      <family val="3"/>
    </font>
    <font>
      <sz val="12"/>
      <color indexed="8"/>
      <name val="Arial Armenian"/>
      <family val="2"/>
    </font>
    <font>
      <sz val="12"/>
      <name val="Arial LatArm"/>
      <family val="2"/>
    </font>
    <font>
      <u/>
      <sz val="12"/>
      <name val="Arial LatArm"/>
      <family val="2"/>
    </font>
    <font>
      <b/>
      <sz val="12"/>
      <name val="Arial"/>
      <family val="2"/>
    </font>
    <font>
      <sz val="12"/>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64"/>
      </patternFill>
    </fill>
    <fill>
      <patternFill patternType="solid">
        <fgColor indexed="49"/>
        <bgColor indexed="64"/>
      </patternFill>
    </fill>
    <fill>
      <patternFill patternType="solid">
        <fgColor theme="0"/>
        <bgColor indexed="64"/>
      </patternFill>
    </fill>
  </fills>
  <borders count="5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hair">
        <color indexed="64"/>
      </right>
      <top/>
      <bottom style="hair">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s>
  <cellStyleXfs count="120">
    <xf numFmtId="0" fontId="0" fillId="0" borderId="0"/>
    <xf numFmtId="0" fontId="1"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165" fontId="1"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0" fontId="6" fillId="0" borderId="0" applyFont="0" applyFill="0" applyBorder="0" applyAlignment="0" applyProtection="0"/>
    <xf numFmtId="43" fontId="6" fillId="0" borderId="0" applyFont="0" applyFill="0" applyBorder="0" applyAlignment="0" applyProtection="0"/>
    <xf numFmtId="165" fontId="9" fillId="0" borderId="0" applyFont="0" applyFill="0" applyBorder="0" applyAlignment="0" applyProtection="0"/>
    <xf numFmtId="165" fontId="39" fillId="0" borderId="0" applyFont="0" applyFill="0" applyBorder="0" applyAlignment="0" applyProtection="0"/>
    <xf numFmtId="171" fontId="42" fillId="0" borderId="0" applyFont="0" applyFill="0" applyBorder="0" applyAlignment="0" applyProtection="0"/>
    <xf numFmtId="165" fontId="65" fillId="0" borderId="0" applyFont="0" applyFill="0" applyBorder="0" applyAlignment="0" applyProtection="0"/>
    <xf numFmtId="165" fontId="4"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9" fillId="0" borderId="0"/>
    <xf numFmtId="0" fontId="6" fillId="0" borderId="0"/>
    <xf numFmtId="0" fontId="2" fillId="0" borderId="0"/>
    <xf numFmtId="0" fontId="2" fillId="0" borderId="0"/>
    <xf numFmtId="0" fontId="24" fillId="0" borderId="0"/>
    <xf numFmtId="0" fontId="9" fillId="0" borderId="0"/>
    <xf numFmtId="0" fontId="9" fillId="0" borderId="0"/>
    <xf numFmtId="0" fontId="42" fillId="0" borderId="0"/>
    <xf numFmtId="0" fontId="66" fillId="0" borderId="0"/>
    <xf numFmtId="0" fontId="4" fillId="0" borderId="0"/>
    <xf numFmtId="0" fontId="4" fillId="0" borderId="0"/>
    <xf numFmtId="0" fontId="2" fillId="0" borderId="0"/>
    <xf numFmtId="0" fontId="10" fillId="0" borderId="0"/>
    <xf numFmtId="0" fontId="6" fillId="0" borderId="0"/>
    <xf numFmtId="0" fontId="8" fillId="0" borderId="0"/>
    <xf numFmtId="0" fontId="3" fillId="0" borderId="0"/>
    <xf numFmtId="0" fontId="3" fillId="0" borderId="0">
      <alignment vertical="center"/>
    </xf>
    <xf numFmtId="0" fontId="7" fillId="0" borderId="0"/>
    <xf numFmtId="0" fontId="11" fillId="23" borderId="7" applyNumberFormat="0" applyFont="0" applyAlignment="0" applyProtection="0"/>
    <xf numFmtId="0" fontId="25" fillId="20" borderId="8" applyNumberFormat="0" applyAlignment="0" applyProtection="0"/>
    <xf numFmtId="9" fontId="6"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0" fontId="42" fillId="0" borderId="0"/>
    <xf numFmtId="0" fontId="10" fillId="0" borderId="0"/>
    <xf numFmtId="172" fontId="42" fillId="0" borderId="0" applyFont="0" applyFill="0" applyBorder="0" applyAlignment="0" applyProtection="0"/>
    <xf numFmtId="165" fontId="42" fillId="0" borderId="0" applyFont="0" applyFill="0" applyBorder="0" applyAlignment="0" applyProtection="0"/>
    <xf numFmtId="165" fontId="57" fillId="0" borderId="0" applyFont="0" applyFill="0" applyBorder="0" applyAlignment="0" applyProtection="0"/>
    <xf numFmtId="0" fontId="66" fillId="0" borderId="0"/>
    <xf numFmtId="0" fontId="9" fillId="0" borderId="0"/>
    <xf numFmtId="0" fontId="66" fillId="0" borderId="0"/>
    <xf numFmtId="0" fontId="66" fillId="0" borderId="0"/>
    <xf numFmtId="164" fontId="9" fillId="0" borderId="0" applyFont="0" applyFill="0" applyBorder="0" applyAlignment="0" applyProtection="0"/>
    <xf numFmtId="164"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66" fillId="0" borderId="0"/>
  </cellStyleXfs>
  <cellXfs count="772">
    <xf numFmtId="0" fontId="0" fillId="0" borderId="0" xfId="0"/>
    <xf numFmtId="0" fontId="30" fillId="0" borderId="0" xfId="0" applyFont="1"/>
    <xf numFmtId="0" fontId="30" fillId="0" borderId="0" xfId="0" applyFont="1" applyAlignment="1">
      <alignment vertical="center"/>
    </xf>
    <xf numFmtId="0" fontId="30" fillId="0" borderId="0" xfId="0" applyFont="1" applyFill="1" applyBorder="1" applyAlignment="1">
      <alignment horizontal="center" vertical="center"/>
    </xf>
    <xf numFmtId="0" fontId="30" fillId="0" borderId="0" xfId="0" applyFont="1" applyFill="1" applyBorder="1"/>
    <xf numFmtId="0" fontId="30" fillId="0" borderId="0" xfId="0" applyFont="1" applyFill="1"/>
    <xf numFmtId="167" fontId="30" fillId="0" borderId="0" xfId="0" applyNumberFormat="1" applyFont="1" applyFill="1" applyBorder="1"/>
    <xf numFmtId="43" fontId="30" fillId="0" borderId="0" xfId="0" applyNumberFormat="1" applyFont="1" applyFill="1" applyBorder="1"/>
    <xf numFmtId="0" fontId="30" fillId="0" borderId="0" xfId="0" applyFont="1" applyFill="1" applyAlignment="1">
      <alignment wrapText="1"/>
    </xf>
    <xf numFmtId="0" fontId="30" fillId="0" borderId="0" xfId="0" applyFont="1" applyBorder="1" applyAlignment="1">
      <alignment wrapText="1"/>
    </xf>
    <xf numFmtId="0" fontId="30" fillId="0" borderId="0" xfId="0" applyFont="1" applyFill="1" applyAlignment="1">
      <alignment horizontal="center" vertical="center"/>
    </xf>
    <xf numFmtId="49" fontId="30" fillId="0" borderId="10" xfId="0" applyNumberFormat="1" applyFont="1" applyFill="1" applyBorder="1" applyAlignment="1">
      <alignment horizontal="center" wrapText="1"/>
    </xf>
    <xf numFmtId="0" fontId="30" fillId="0" borderId="10" xfId="0" applyFont="1" applyFill="1" applyBorder="1" applyAlignment="1">
      <alignment wrapText="1"/>
    </xf>
    <xf numFmtId="49" fontId="29" fillId="0" borderId="11" xfId="0" applyNumberFormat="1" applyFont="1" applyFill="1" applyBorder="1" applyAlignment="1">
      <alignment wrapText="1"/>
    </xf>
    <xf numFmtId="49" fontId="29" fillId="0" borderId="11" xfId="0" applyNumberFormat="1" applyFont="1" applyFill="1" applyBorder="1" applyAlignment="1">
      <alignment horizontal="center" wrapText="1"/>
    </xf>
    <xf numFmtId="0" fontId="37" fillId="0" borderId="11" xfId="0" applyFont="1" applyFill="1" applyBorder="1" applyAlignment="1">
      <alignment wrapText="1"/>
    </xf>
    <xf numFmtId="167" fontId="29" fillId="0" borderId="11" xfId="29" applyNumberFormat="1" applyFont="1" applyFill="1" applyBorder="1"/>
    <xf numFmtId="49" fontId="30" fillId="0" borderId="10" xfId="0" applyNumberFormat="1" applyFont="1" applyFill="1" applyBorder="1" applyAlignment="1">
      <alignment wrapText="1"/>
    </xf>
    <xf numFmtId="167" fontId="30" fillId="0" borderId="10" xfId="29" applyNumberFormat="1" applyFont="1" applyFill="1" applyBorder="1"/>
    <xf numFmtId="0" fontId="30" fillId="0" borderId="11" xfId="0" applyFont="1" applyFill="1" applyBorder="1" applyAlignment="1">
      <alignment horizontal="left" wrapText="1"/>
    </xf>
    <xf numFmtId="0" fontId="30" fillId="0" borderId="11" xfId="0" applyFont="1" applyFill="1" applyBorder="1" applyAlignment="1">
      <alignment wrapText="1"/>
    </xf>
    <xf numFmtId="0" fontId="37" fillId="0" borderId="10" xfId="0" applyFont="1" applyFill="1" applyBorder="1" applyAlignment="1">
      <alignment wrapText="1"/>
    </xf>
    <xf numFmtId="167" fontId="29" fillId="0" borderId="10" xfId="29" applyNumberFormat="1" applyFont="1" applyFill="1" applyBorder="1"/>
    <xf numFmtId="49" fontId="30" fillId="0" borderId="10" xfId="0" applyNumberFormat="1" applyFont="1" applyFill="1" applyBorder="1"/>
    <xf numFmtId="49" fontId="30" fillId="0" borderId="10" xfId="0" applyNumberFormat="1" applyFont="1" applyFill="1" applyBorder="1" applyAlignment="1">
      <alignment horizontal="center"/>
    </xf>
    <xf numFmtId="166" fontId="30" fillId="0" borderId="0" xfId="0" applyNumberFormat="1" applyFont="1" applyFill="1" applyAlignment="1">
      <alignment wrapText="1"/>
    </xf>
    <xf numFmtId="49" fontId="29" fillId="0" borderId="0" xfId="49" applyNumberFormat="1" applyFont="1" applyFill="1" applyAlignment="1">
      <alignment horizontal="center" vertical="center" wrapText="1"/>
    </xf>
    <xf numFmtId="170" fontId="29" fillId="0" borderId="0" xfId="49" applyNumberFormat="1" applyFont="1" applyFill="1" applyAlignment="1">
      <alignment vertical="center" wrapText="1"/>
    </xf>
    <xf numFmtId="0" fontId="32" fillId="0" borderId="0" xfId="49" applyFont="1" applyFill="1" applyAlignment="1">
      <alignment vertical="center"/>
    </xf>
    <xf numFmtId="170" fontId="29" fillId="0" borderId="0" xfId="49" applyNumberFormat="1" applyFont="1" applyFill="1" applyAlignment="1">
      <alignment horizontal="center" vertical="center" wrapText="1"/>
    </xf>
    <xf numFmtId="0" fontId="33" fillId="0" borderId="0" xfId="49" applyFont="1" applyFill="1" applyAlignment="1">
      <alignment vertical="center"/>
    </xf>
    <xf numFmtId="0" fontId="32" fillId="0" borderId="0" xfId="49" applyFont="1" applyFill="1" applyBorder="1" applyAlignment="1">
      <alignment vertical="center"/>
    </xf>
    <xf numFmtId="49" fontId="29" fillId="0" borderId="0" xfId="49" applyNumberFormat="1" applyFont="1" applyFill="1" applyBorder="1" applyAlignment="1">
      <alignment horizontal="center" vertical="center" wrapText="1"/>
    </xf>
    <xf numFmtId="0" fontId="32" fillId="0" borderId="0" xfId="49" applyFont="1" applyFill="1" applyBorder="1" applyAlignment="1">
      <alignment vertical="center" wrapText="1"/>
    </xf>
    <xf numFmtId="170" fontId="29" fillId="0" borderId="0" xfId="49" applyNumberFormat="1" applyFont="1" applyFill="1" applyBorder="1" applyAlignment="1">
      <alignment horizontal="center" vertical="center" wrapText="1"/>
    </xf>
    <xf numFmtId="170" fontId="30" fillId="0" borderId="0" xfId="49" applyNumberFormat="1" applyFont="1" applyFill="1" applyBorder="1" applyAlignment="1">
      <alignment horizontal="center" vertical="center" wrapText="1"/>
    </xf>
    <xf numFmtId="0" fontId="32" fillId="0" borderId="0" xfId="49" applyFont="1" applyFill="1" applyAlignment="1">
      <alignment vertical="center" wrapText="1"/>
    </xf>
    <xf numFmtId="170" fontId="30" fillId="0" borderId="0" xfId="49" applyNumberFormat="1" applyFont="1" applyFill="1" applyAlignment="1">
      <alignment horizontal="center" vertical="center" wrapText="1"/>
    </xf>
    <xf numFmtId="170" fontId="30" fillId="0" borderId="13" xfId="49" applyNumberFormat="1" applyFont="1" applyFill="1" applyBorder="1" applyAlignment="1">
      <alignment horizontal="center" vertical="center" wrapText="1"/>
    </xf>
    <xf numFmtId="49" fontId="38" fillId="24" borderId="14" xfId="0" applyNumberFormat="1" applyFont="1" applyFill="1" applyBorder="1" applyAlignment="1">
      <alignment horizontal="center" vertical="center"/>
    </xf>
    <xf numFmtId="49" fontId="38" fillId="24" borderId="10" xfId="0" applyNumberFormat="1" applyFont="1" applyFill="1" applyBorder="1" applyAlignment="1">
      <alignment horizontal="center" vertical="center"/>
    </xf>
    <xf numFmtId="0" fontId="30" fillId="0" borderId="0" xfId="58" applyFont="1" applyAlignment="1">
      <alignment vertical="center"/>
    </xf>
    <xf numFmtId="0" fontId="36" fillId="0" borderId="0" xfId="58" applyFont="1" applyAlignment="1">
      <alignment vertical="center"/>
    </xf>
    <xf numFmtId="0" fontId="30" fillId="0" borderId="0" xfId="58" applyFont="1" applyBorder="1" applyAlignment="1">
      <alignment vertical="center"/>
    </xf>
    <xf numFmtId="0" fontId="30" fillId="0" borderId="0" xfId="57" applyFont="1" applyAlignment="1">
      <alignment vertical="center"/>
    </xf>
    <xf numFmtId="166" fontId="30" fillId="0" borderId="0" xfId="57" applyNumberFormat="1" applyFont="1" applyAlignment="1">
      <alignment vertical="center"/>
    </xf>
    <xf numFmtId="0" fontId="36" fillId="0" borderId="0" xfId="61" applyFont="1" applyAlignment="1">
      <alignment horizontal="center" vertical="center" wrapText="1"/>
    </xf>
    <xf numFmtId="0" fontId="36" fillId="0" borderId="0" xfId="61" applyFont="1" applyBorder="1" applyAlignment="1">
      <alignment horizontal="center" vertical="center" wrapText="1"/>
    </xf>
    <xf numFmtId="0" fontId="36" fillId="0" borderId="10" xfId="61" applyFont="1" applyBorder="1" applyAlignment="1">
      <alignment horizontal="center" vertical="center" wrapText="1"/>
    </xf>
    <xf numFmtId="0" fontId="36" fillId="0" borderId="10" xfId="61" applyFont="1" applyBorder="1" applyAlignment="1">
      <alignment vertical="center" wrapText="1"/>
    </xf>
    <xf numFmtId="0" fontId="31" fillId="0" borderId="10" xfId="61" applyFont="1" applyBorder="1" applyAlignment="1">
      <alignment horizontal="center" vertical="center" wrapText="1"/>
    </xf>
    <xf numFmtId="0" fontId="31" fillId="0" borderId="15" xfId="61" applyFont="1" applyBorder="1" applyAlignment="1">
      <alignment horizontal="center" vertical="center" wrapText="1"/>
    </xf>
    <xf numFmtId="167" fontId="36" fillId="0" borderId="15" xfId="29" applyNumberFormat="1" applyFont="1" applyBorder="1" applyAlignment="1">
      <alignment horizontal="center" vertical="center" wrapText="1"/>
    </xf>
    <xf numFmtId="0" fontId="30" fillId="0" borderId="0" xfId="59" applyFont="1" applyFill="1" applyAlignment="1">
      <alignment vertical="center" wrapText="1"/>
    </xf>
    <xf numFmtId="0" fontId="31" fillId="0" borderId="0" xfId="59" applyFont="1" applyFill="1" applyAlignment="1">
      <alignment vertical="center" wrapText="1"/>
    </xf>
    <xf numFmtId="0" fontId="30" fillId="0" borderId="0" xfId="63" applyFont="1" applyFill="1" applyAlignment="1">
      <alignment horizontal="center" vertical="center" wrapText="1"/>
    </xf>
    <xf numFmtId="0" fontId="30" fillId="0" borderId="0" xfId="0" applyFont="1" applyAlignment="1"/>
    <xf numFmtId="0" fontId="30" fillId="0" borderId="0" xfId="0" applyFont="1" applyAlignment="1">
      <alignment vertical="center" wrapText="1"/>
    </xf>
    <xf numFmtId="0" fontId="30" fillId="0" borderId="0" xfId="0" applyFont="1" applyBorder="1" applyAlignment="1">
      <alignment vertical="center"/>
    </xf>
    <xf numFmtId="0" fontId="30" fillId="0" borderId="16" xfId="0" applyFont="1" applyBorder="1" applyAlignment="1">
      <alignment vertical="center"/>
    </xf>
    <xf numFmtId="168" fontId="30" fillId="0" borderId="17" xfId="35" applyNumberFormat="1" applyFont="1" applyBorder="1" applyAlignment="1">
      <alignment vertical="center"/>
    </xf>
    <xf numFmtId="165" fontId="30" fillId="0" borderId="0" xfId="35" applyFont="1" applyAlignment="1">
      <alignment vertical="center"/>
    </xf>
    <xf numFmtId="0" fontId="30" fillId="0" borderId="17" xfId="0" applyFont="1" applyBorder="1" applyAlignment="1">
      <alignment vertical="center"/>
    </xf>
    <xf numFmtId="0" fontId="32" fillId="0" borderId="10" xfId="49" applyFont="1" applyFill="1" applyBorder="1" applyAlignment="1">
      <alignment vertical="center" wrapText="1"/>
    </xf>
    <xf numFmtId="0" fontId="41" fillId="0" borderId="0" xfId="0" applyFont="1" applyFill="1" applyAlignment="1">
      <alignment horizontal="right"/>
    </xf>
    <xf numFmtId="0" fontId="41" fillId="0" borderId="0" xfId="0" applyFont="1"/>
    <xf numFmtId="0" fontId="41" fillId="0" borderId="0" xfId="0" applyFont="1" applyFill="1" applyAlignment="1">
      <alignment horizontal="center"/>
    </xf>
    <xf numFmtId="0" fontId="44" fillId="0" borderId="0" xfId="0" applyFont="1" applyFill="1" applyAlignment="1">
      <alignment wrapText="1"/>
    </xf>
    <xf numFmtId="0" fontId="40" fillId="0" borderId="0" xfId="0" applyFont="1" applyBorder="1" applyAlignment="1">
      <alignment wrapText="1"/>
    </xf>
    <xf numFmtId="0" fontId="45" fillId="0" borderId="0" xfId="0" applyFont="1" applyBorder="1" applyAlignment="1">
      <alignment horizontal="center" wrapText="1"/>
    </xf>
    <xf numFmtId="0" fontId="46" fillId="0" borderId="0" xfId="0" applyFont="1" applyBorder="1" applyAlignment="1">
      <alignment horizontal="center" wrapText="1"/>
    </xf>
    <xf numFmtId="0" fontId="41" fillId="0" borderId="0" xfId="0" applyFont="1" applyBorder="1"/>
    <xf numFmtId="0" fontId="46" fillId="0" borderId="23" xfId="0" applyFont="1" applyBorder="1" applyAlignment="1">
      <alignment horizontal="center" vertical="center" wrapText="1"/>
    </xf>
    <xf numFmtId="0" fontId="46" fillId="0" borderId="24" xfId="0" applyFont="1" applyBorder="1" applyAlignment="1">
      <alignment horizontal="center" vertical="center" wrapText="1"/>
    </xf>
    <xf numFmtId="166" fontId="41" fillId="0" borderId="0" xfId="0" applyNumberFormat="1" applyFont="1"/>
    <xf numFmtId="0" fontId="46" fillId="0" borderId="0" xfId="0" applyFont="1"/>
    <xf numFmtId="0" fontId="46" fillId="0" borderId="0" xfId="0" applyFont="1" applyAlignment="1"/>
    <xf numFmtId="0" fontId="46" fillId="0" borderId="0" xfId="0" applyFont="1" applyFill="1"/>
    <xf numFmtId="0" fontId="46" fillId="0" borderId="0" xfId="0" applyFont="1" applyFill="1" applyAlignment="1">
      <alignment wrapText="1"/>
    </xf>
    <xf numFmtId="49" fontId="46" fillId="0" borderId="14" xfId="0" applyNumberFormat="1" applyFont="1" applyFill="1" applyBorder="1" applyAlignment="1">
      <alignment wrapText="1"/>
    </xf>
    <xf numFmtId="49" fontId="46" fillId="0" borderId="10" xfId="0" applyNumberFormat="1" applyFont="1" applyFill="1" applyBorder="1" applyAlignment="1">
      <alignment wrapText="1"/>
    </xf>
    <xf numFmtId="49" fontId="46" fillId="0" borderId="10" xfId="0" applyNumberFormat="1" applyFont="1" applyFill="1" applyBorder="1" applyAlignment="1">
      <alignment horizontal="center" wrapText="1"/>
    </xf>
    <xf numFmtId="0" fontId="46" fillId="24" borderId="0" xfId="0" applyFont="1" applyFill="1" applyBorder="1" applyAlignment="1">
      <alignment horizontal="center" wrapText="1"/>
    </xf>
    <xf numFmtId="0" fontId="46" fillId="0" borderId="25" xfId="0" applyFont="1" applyBorder="1" applyAlignment="1">
      <alignment horizontal="center" vertical="center" wrapText="1"/>
    </xf>
    <xf numFmtId="0" fontId="48" fillId="0" borderId="10" xfId="49" applyFont="1" applyFill="1" applyBorder="1" applyAlignment="1">
      <alignment horizontal="center" vertical="center" wrapText="1"/>
    </xf>
    <xf numFmtId="49" fontId="46" fillId="24" borderId="10" xfId="0" applyNumberFormat="1" applyFont="1" applyFill="1" applyBorder="1" applyAlignment="1">
      <alignment horizontal="center" vertical="center"/>
    </xf>
    <xf numFmtId="49" fontId="49" fillId="24" borderId="10" xfId="0" applyNumberFormat="1" applyFont="1" applyFill="1" applyBorder="1" applyAlignment="1">
      <alignment horizontal="center" vertical="center"/>
    </xf>
    <xf numFmtId="0" fontId="46" fillId="0" borderId="0" xfId="58" applyFont="1" applyFill="1" applyBorder="1" applyAlignment="1">
      <alignment horizontal="center" vertical="center"/>
    </xf>
    <xf numFmtId="167" fontId="46" fillId="0" borderId="0" xfId="58" applyNumberFormat="1" applyFont="1" applyFill="1" applyBorder="1" applyAlignment="1">
      <alignment vertical="center"/>
    </xf>
    <xf numFmtId="167" fontId="46" fillId="0" borderId="0" xfId="58" applyNumberFormat="1" applyFont="1" applyFill="1" applyBorder="1" applyAlignment="1">
      <alignment horizontal="center" vertical="center"/>
    </xf>
    <xf numFmtId="166" fontId="46" fillId="0" borderId="10" xfId="65" applyNumberFormat="1" applyFont="1" applyFill="1" applyBorder="1" applyAlignment="1">
      <alignment horizontal="center" vertical="center" wrapText="1"/>
    </xf>
    <xf numFmtId="0" fontId="46" fillId="0" borderId="10" xfId="57" applyFont="1" applyFill="1" applyBorder="1" applyAlignment="1">
      <alignment horizontal="center" vertical="center" wrapText="1"/>
    </xf>
    <xf numFmtId="0" fontId="46" fillId="0" borderId="10" xfId="62" applyFont="1" applyFill="1" applyBorder="1" applyAlignment="1">
      <alignment horizontal="left" vertical="center" wrapText="1"/>
    </xf>
    <xf numFmtId="166" fontId="46" fillId="0" borderId="10" xfId="29" applyNumberFormat="1" applyFont="1" applyFill="1" applyBorder="1" applyAlignment="1">
      <alignment horizontal="center" vertical="center" wrapText="1"/>
    </xf>
    <xf numFmtId="0" fontId="46" fillId="0" borderId="10" xfId="59" applyFont="1" applyFill="1" applyBorder="1" applyAlignment="1">
      <alignment vertical="center" wrapText="1"/>
    </xf>
    <xf numFmtId="0" fontId="46" fillId="25" borderId="27" xfId="0" applyFont="1" applyFill="1" applyBorder="1" applyAlignment="1">
      <alignment horizontal="center" vertical="center" wrapText="1"/>
    </xf>
    <xf numFmtId="0" fontId="46" fillId="24" borderId="15" xfId="0" applyFont="1" applyFill="1" applyBorder="1" applyAlignment="1">
      <alignment horizontal="left" vertical="center"/>
    </xf>
    <xf numFmtId="0" fontId="46" fillId="26" borderId="15" xfId="0" applyFont="1" applyFill="1" applyBorder="1" applyAlignment="1">
      <alignment vertical="center" wrapText="1"/>
    </xf>
    <xf numFmtId="0" fontId="46" fillId="0" borderId="28" xfId="73" applyFont="1" applyFill="1" applyBorder="1" applyAlignment="1">
      <alignment vertical="center" wrapText="1"/>
    </xf>
    <xf numFmtId="0" fontId="52" fillId="25" borderId="10" xfId="0" applyFont="1" applyFill="1" applyBorder="1" applyAlignment="1">
      <alignment horizontal="left" vertical="center" wrapText="1"/>
    </xf>
    <xf numFmtId="0" fontId="46" fillId="26" borderId="15" xfId="0" applyFont="1" applyFill="1" applyBorder="1" applyAlignment="1">
      <alignment horizontal="left" vertical="center"/>
    </xf>
    <xf numFmtId="0" fontId="46" fillId="26" borderId="15" xfId="0" applyFont="1" applyFill="1" applyBorder="1" applyAlignment="1">
      <alignment vertical="center"/>
    </xf>
    <xf numFmtId="0" fontId="46" fillId="0" borderId="11" xfId="0" applyFont="1" applyBorder="1" applyAlignment="1">
      <alignment vertical="center" wrapText="1"/>
    </xf>
    <xf numFmtId="0" fontId="46" fillId="0" borderId="10" xfId="0" applyFont="1" applyBorder="1" applyAlignment="1">
      <alignment horizontal="left" vertical="center" wrapText="1"/>
    </xf>
    <xf numFmtId="0" fontId="46" fillId="0" borderId="10" xfId="0" applyFont="1" applyFill="1" applyBorder="1" applyAlignment="1">
      <alignment horizontal="left" vertical="center" wrapText="1"/>
    </xf>
    <xf numFmtId="169" fontId="41" fillId="0" borderId="0" xfId="64" applyNumberFormat="1" applyFont="1" applyFill="1" applyBorder="1" applyAlignment="1">
      <alignment horizontal="right" vertical="center" wrapText="1"/>
    </xf>
    <xf numFmtId="0" fontId="41" fillId="0" borderId="0" xfId="0" applyFont="1" applyFill="1"/>
    <xf numFmtId="0" fontId="46" fillId="0" borderId="10" xfId="0" applyFont="1" applyFill="1" applyBorder="1" applyAlignment="1">
      <alignment vertical="center" wrapText="1"/>
    </xf>
    <xf numFmtId="49" fontId="46" fillId="0" borderId="0" xfId="49" applyNumberFormat="1" applyFont="1" applyFill="1" applyAlignment="1">
      <alignment horizontal="center" vertical="center" wrapText="1"/>
    </xf>
    <xf numFmtId="0" fontId="46" fillId="0" borderId="0" xfId="49" applyFont="1" applyFill="1" applyAlignment="1">
      <alignment vertical="center" wrapText="1"/>
    </xf>
    <xf numFmtId="170" fontId="46" fillId="0" borderId="0" xfId="49" applyNumberFormat="1" applyFont="1" applyFill="1" applyAlignment="1">
      <alignment horizontal="center" vertical="center" wrapText="1"/>
    </xf>
    <xf numFmtId="49" fontId="48" fillId="0" borderId="10" xfId="49" applyNumberFormat="1" applyFont="1" applyFill="1" applyBorder="1" applyAlignment="1">
      <alignment horizontal="center" vertical="center" wrapText="1"/>
    </xf>
    <xf numFmtId="49" fontId="48" fillId="0" borderId="10" xfId="49" applyNumberFormat="1" applyFont="1" applyFill="1" applyBorder="1" applyAlignment="1">
      <alignment horizontal="center" vertical="center" textRotation="90" wrapText="1"/>
    </xf>
    <xf numFmtId="170" fontId="48" fillId="0" borderId="10" xfId="49" applyNumberFormat="1" applyFont="1" applyFill="1" applyBorder="1" applyAlignment="1">
      <alignment horizontal="center" vertical="center" wrapText="1"/>
    </xf>
    <xf numFmtId="0" fontId="50" fillId="0" borderId="10" xfId="49" applyFont="1" applyFill="1" applyBorder="1" applyAlignment="1">
      <alignment horizontal="center" vertical="center" wrapText="1"/>
    </xf>
    <xf numFmtId="170" fontId="41" fillId="0" borderId="0" xfId="49" applyNumberFormat="1" applyFont="1" applyFill="1" applyAlignment="1">
      <alignment vertical="center" wrapText="1"/>
    </xf>
    <xf numFmtId="0" fontId="55" fillId="0" borderId="0" xfId="0" applyFont="1" applyAlignment="1">
      <alignment horizontal="right" vertical="center"/>
    </xf>
    <xf numFmtId="0" fontId="48" fillId="0" borderId="0" xfId="0" applyFont="1" applyAlignment="1">
      <alignment horizontal="center" vertical="center" wrapText="1"/>
    </xf>
    <xf numFmtId="0" fontId="52" fillId="24" borderId="10" xfId="0" applyFont="1" applyFill="1" applyBorder="1" applyAlignment="1">
      <alignment horizontal="center" vertical="center" wrapText="1"/>
    </xf>
    <xf numFmtId="0" fontId="46" fillId="24" borderId="10" xfId="0" applyFont="1" applyFill="1" applyBorder="1" applyAlignment="1">
      <alignment horizontal="left" vertical="center" wrapText="1"/>
    </xf>
    <xf numFmtId="0" fontId="46" fillId="0" borderId="0" xfId="58" applyFont="1" applyFill="1" applyAlignment="1">
      <alignment horizontal="center" vertical="center" wrapText="1"/>
    </xf>
    <xf numFmtId="169" fontId="41" fillId="0" borderId="0" xfId="64" applyNumberFormat="1" applyFont="1" applyFill="1" applyBorder="1" applyAlignment="1">
      <alignment horizontal="left" vertical="center" wrapText="1"/>
    </xf>
    <xf numFmtId="0" fontId="41" fillId="0" borderId="0" xfId="58" applyFont="1" applyAlignment="1">
      <alignment vertical="center"/>
    </xf>
    <xf numFmtId="167" fontId="41" fillId="0" borderId="0" xfId="38" applyNumberFormat="1" applyFont="1" applyFill="1" applyBorder="1" applyAlignment="1">
      <alignment horizontal="center" vertical="center"/>
    </xf>
    <xf numFmtId="0" fontId="44" fillId="0" borderId="0" xfId="58" applyFont="1" applyFill="1" applyBorder="1" applyAlignment="1">
      <alignment horizontal="left" vertical="center"/>
    </xf>
    <xf numFmtId="167" fontId="44" fillId="0" borderId="0" xfId="58" applyNumberFormat="1" applyFont="1" applyFill="1" applyBorder="1" applyAlignment="1">
      <alignment horizontal="center" vertical="center"/>
    </xf>
    <xf numFmtId="0" fontId="46" fillId="0" borderId="0" xfId="0" applyFont="1" applyAlignment="1">
      <alignment vertical="center"/>
    </xf>
    <xf numFmtId="0" fontId="46" fillId="0" borderId="0" xfId="0" applyFont="1" applyAlignment="1">
      <alignment horizontal="centerContinuous" vertical="center"/>
    </xf>
    <xf numFmtId="0" fontId="46" fillId="26" borderId="15" xfId="0" applyFont="1" applyFill="1" applyBorder="1" applyAlignment="1">
      <alignment horizontal="justify" vertical="center" wrapText="1"/>
    </xf>
    <xf numFmtId="0" fontId="46" fillId="26" borderId="10" xfId="0" applyFont="1" applyFill="1" applyBorder="1" applyAlignment="1">
      <alignment horizontal="justify" vertical="top" wrapText="1"/>
    </xf>
    <xf numFmtId="0" fontId="46" fillId="26" borderId="15" xfId="0" applyFont="1" applyFill="1" applyBorder="1" applyAlignment="1">
      <alignment horizontal="justify" vertical="top" wrapText="1"/>
    </xf>
    <xf numFmtId="0" fontId="46" fillId="0" borderId="10" xfId="0" applyFont="1" applyBorder="1" applyAlignment="1">
      <alignment vertical="center" wrapText="1"/>
    </xf>
    <xf numFmtId="0" fontId="46" fillId="26" borderId="10" xfId="0" applyFont="1" applyFill="1" applyBorder="1" applyAlignment="1">
      <alignment vertical="top" wrapText="1"/>
    </xf>
    <xf numFmtId="0" fontId="46" fillId="0" borderId="30" xfId="73" applyFont="1" applyFill="1" applyBorder="1" applyAlignment="1">
      <alignment horizontal="left" vertical="center" wrapText="1"/>
    </xf>
    <xf numFmtId="0" fontId="46" fillId="0" borderId="31" xfId="73" applyFont="1" applyFill="1" applyBorder="1" applyAlignment="1">
      <alignment horizontal="left" vertical="center" wrapText="1"/>
    </xf>
    <xf numFmtId="0" fontId="46" fillId="0" borderId="32" xfId="73" applyFont="1" applyFill="1" applyBorder="1" applyAlignment="1">
      <alignment vertical="center" wrapText="1"/>
    </xf>
    <xf numFmtId="0" fontId="46" fillId="25" borderId="0" xfId="0" applyFont="1" applyFill="1" applyBorder="1" applyAlignment="1">
      <alignment horizontal="center" vertical="top" wrapText="1"/>
    </xf>
    <xf numFmtId="0" fontId="46" fillId="0" borderId="0" xfId="0" applyFont="1" applyAlignment="1">
      <alignment horizontal="justify"/>
    </xf>
    <xf numFmtId="0" fontId="46" fillId="26" borderId="29" xfId="0" applyFont="1" applyFill="1" applyBorder="1" applyAlignment="1">
      <alignment vertical="top" wrapText="1"/>
    </xf>
    <xf numFmtId="49" fontId="46" fillId="0" borderId="20" xfId="0" applyNumberFormat="1" applyFont="1" applyFill="1" applyBorder="1" applyAlignment="1">
      <alignment wrapText="1"/>
    </xf>
    <xf numFmtId="49" fontId="46" fillId="0" borderId="12" xfId="0" applyNumberFormat="1" applyFont="1" applyFill="1" applyBorder="1" applyAlignment="1">
      <alignment horizontal="center" wrapText="1"/>
    </xf>
    <xf numFmtId="0" fontId="46" fillId="0" borderId="12" xfId="0" applyFont="1" applyFill="1" applyBorder="1" applyAlignment="1">
      <alignment vertical="center" wrapText="1"/>
    </xf>
    <xf numFmtId="0" fontId="30" fillId="0" borderId="0" xfId="72" applyFont="1" applyFill="1"/>
    <xf numFmtId="0" fontId="30" fillId="0" borderId="0" xfId="72" applyFont="1" applyFill="1" applyAlignment="1">
      <alignment wrapText="1"/>
    </xf>
    <xf numFmtId="0" fontId="29" fillId="0" borderId="0" xfId="72" applyFont="1" applyFill="1" applyAlignment="1">
      <alignment horizontal="center"/>
    </xf>
    <xf numFmtId="0" fontId="45" fillId="0" borderId="0" xfId="72" applyFont="1" applyFill="1" applyBorder="1" applyAlignment="1">
      <alignment horizontal="center" wrapText="1"/>
    </xf>
    <xf numFmtId="168" fontId="46" fillId="0" borderId="21" xfId="74" applyNumberFormat="1" applyFont="1" applyFill="1" applyBorder="1" applyAlignment="1">
      <alignment horizontal="center" vertical="center" wrapText="1"/>
    </xf>
    <xf numFmtId="49" fontId="30" fillId="0" borderId="11" xfId="72" applyNumberFormat="1" applyFont="1" applyFill="1" applyBorder="1" applyAlignment="1">
      <alignment horizontal="center" vertical="center" wrapText="1"/>
    </xf>
    <xf numFmtId="0" fontId="29" fillId="0" borderId="11" xfId="72" applyFont="1" applyFill="1" applyBorder="1" applyAlignment="1">
      <alignment horizontal="center" vertical="center" wrapText="1"/>
    </xf>
    <xf numFmtId="168" fontId="29" fillId="0" borderId="11" xfId="74" applyNumberFormat="1" applyFont="1" applyFill="1" applyBorder="1" applyAlignment="1">
      <alignment horizontal="center" vertical="center" wrapText="1"/>
    </xf>
    <xf numFmtId="166" fontId="30" fillId="0" borderId="11" xfId="72" applyNumberFormat="1" applyFont="1" applyFill="1" applyBorder="1" applyAlignment="1">
      <alignment horizontal="center" vertical="center" wrapText="1"/>
    </xf>
    <xf numFmtId="0" fontId="30" fillId="0" borderId="11" xfId="72" applyFont="1" applyFill="1" applyBorder="1" applyAlignment="1">
      <alignment horizontal="center" vertical="center" wrapText="1"/>
    </xf>
    <xf numFmtId="0" fontId="48" fillId="0" borderId="10" xfId="49" applyFont="1" applyFill="1" applyBorder="1" applyAlignment="1">
      <alignment vertical="center" wrapText="1"/>
    </xf>
    <xf numFmtId="0" fontId="46" fillId="0" borderId="10" xfId="62" applyFont="1" applyFill="1" applyBorder="1" applyAlignment="1">
      <alignment horizontal="center" vertical="center" wrapText="1"/>
    </xf>
    <xf numFmtId="167" fontId="41" fillId="0" borderId="0" xfId="0" applyNumberFormat="1" applyFont="1"/>
    <xf numFmtId="0" fontId="41" fillId="0" borderId="0" xfId="0" applyFont="1" applyAlignment="1">
      <alignment horizontal="right"/>
    </xf>
    <xf numFmtId="0" fontId="40" fillId="0" borderId="0" xfId="0" applyFont="1" applyAlignment="1">
      <alignment horizontal="right" vertical="center"/>
    </xf>
    <xf numFmtId="0" fontId="41" fillId="0" borderId="0" xfId="0" applyFont="1" applyAlignment="1">
      <alignment horizontal="right" vertical="center"/>
    </xf>
    <xf numFmtId="0" fontId="41" fillId="0" borderId="0" xfId="0" applyFont="1" applyAlignment="1">
      <alignment vertical="center"/>
    </xf>
    <xf numFmtId="0" fontId="46" fillId="0" borderId="10" xfId="54" applyFont="1" applyBorder="1" applyAlignment="1">
      <alignment horizontal="left" vertical="center" wrapText="1"/>
    </xf>
    <xf numFmtId="49" fontId="29" fillId="0" borderId="10" xfId="49" applyNumberFormat="1" applyFont="1" applyFill="1" applyBorder="1" applyAlignment="1">
      <alignment horizontal="center" vertical="center" wrapText="1"/>
    </xf>
    <xf numFmtId="0" fontId="46" fillId="0" borderId="10" xfId="49" applyFont="1" applyFill="1" applyBorder="1" applyAlignment="1">
      <alignment vertical="center" wrapText="1"/>
    </xf>
    <xf numFmtId="0" fontId="30" fillId="0" borderId="10" xfId="0" applyFont="1" applyBorder="1"/>
    <xf numFmtId="166" fontId="46" fillId="0" borderId="10" xfId="29" applyNumberFormat="1" applyFont="1" applyBorder="1" applyAlignment="1">
      <alignment horizontal="right" vertical="center"/>
    </xf>
    <xf numFmtId="166" fontId="46" fillId="0" borderId="10" xfId="0" applyNumberFormat="1" applyFont="1" applyBorder="1" applyAlignment="1">
      <alignment vertical="center"/>
    </xf>
    <xf numFmtId="0" fontId="34" fillId="0" borderId="0" xfId="0" applyFont="1"/>
    <xf numFmtId="0" fontId="56" fillId="0" borderId="0" xfId="0" applyFont="1" applyBorder="1" applyAlignment="1">
      <alignment horizontal="center" wrapText="1"/>
    </xf>
    <xf numFmtId="0" fontId="30" fillId="0" borderId="0" xfId="0" applyFont="1" applyFill="1" applyBorder="1" applyAlignment="1">
      <alignment wrapText="1"/>
    </xf>
    <xf numFmtId="0" fontId="48" fillId="0" borderId="10" xfId="0" applyFont="1" applyFill="1" applyBorder="1" applyAlignment="1">
      <alignment horizontal="center" vertical="center" wrapText="1"/>
    </xf>
    <xf numFmtId="168" fontId="30" fillId="0" borderId="0" xfId="0" applyNumberFormat="1" applyFont="1" applyFill="1" applyBorder="1" applyAlignment="1">
      <alignment wrapText="1"/>
    </xf>
    <xf numFmtId="49" fontId="46" fillId="0" borderId="10" xfId="72" applyNumberFormat="1" applyFont="1" applyFill="1" applyBorder="1" applyAlignment="1">
      <alignment horizontal="center" vertical="center" wrapText="1"/>
    </xf>
    <xf numFmtId="166" fontId="46" fillId="0" borderId="10" xfId="72" applyNumberFormat="1" applyFont="1" applyFill="1" applyBorder="1" applyAlignment="1">
      <alignment horizontal="center" vertical="center" wrapText="1"/>
    </xf>
    <xf numFmtId="0" fontId="46" fillId="0" borderId="0" xfId="0" applyFont="1" applyBorder="1" applyAlignment="1">
      <alignment wrapText="1"/>
    </xf>
    <xf numFmtId="166" fontId="41" fillId="0" borderId="0" xfId="58" applyNumberFormat="1" applyFont="1" applyFill="1" applyBorder="1" applyAlignment="1">
      <alignment horizontal="right" vertical="center"/>
    </xf>
    <xf numFmtId="49" fontId="35" fillId="0" borderId="10" xfId="49" applyNumberFormat="1" applyFont="1" applyFill="1" applyBorder="1" applyAlignment="1">
      <alignment horizontal="center" vertical="center" wrapText="1"/>
    </xf>
    <xf numFmtId="0" fontId="46" fillId="0" borderId="10" xfId="50" applyFont="1" applyFill="1" applyBorder="1" applyAlignment="1">
      <alignment horizontal="left" vertical="center" wrapText="1"/>
    </xf>
    <xf numFmtId="0" fontId="46" fillId="0" borderId="0" xfId="55" applyFont="1" applyFill="1"/>
    <xf numFmtId="0" fontId="46" fillId="0" borderId="0" xfId="55" applyFont="1" applyFill="1" applyAlignment="1">
      <alignment wrapText="1"/>
    </xf>
    <xf numFmtId="0" fontId="46" fillId="0" borderId="0" xfId="55" applyFont="1" applyFill="1" applyBorder="1"/>
    <xf numFmtId="0" fontId="46" fillId="0" borderId="0" xfId="55" applyFont="1" applyFill="1" applyBorder="1" applyAlignment="1">
      <alignment horizontal="center" wrapText="1"/>
    </xf>
    <xf numFmtId="49" fontId="46" fillId="0" borderId="14" xfId="55" applyNumberFormat="1" applyFont="1" applyFill="1" applyBorder="1" applyAlignment="1">
      <alignment wrapText="1"/>
    </xf>
    <xf numFmtId="49" fontId="46" fillId="0" borderId="10" xfId="55" applyNumberFormat="1" applyFont="1" applyFill="1" applyBorder="1" applyAlignment="1">
      <alignment wrapText="1"/>
    </xf>
    <xf numFmtId="49" fontId="46" fillId="0" borderId="10" xfId="55" applyNumberFormat="1" applyFont="1" applyFill="1" applyBorder="1" applyAlignment="1">
      <alignment horizontal="center" wrapText="1"/>
    </xf>
    <xf numFmtId="49" fontId="46" fillId="0" borderId="14" xfId="55" applyNumberFormat="1" applyFont="1" applyFill="1" applyBorder="1" applyAlignment="1">
      <alignment horizontal="center" wrapText="1"/>
    </xf>
    <xf numFmtId="166" fontId="46" fillId="0" borderId="10" xfId="36" applyNumberFormat="1" applyFont="1" applyFill="1" applyBorder="1" applyAlignment="1">
      <alignment horizontal="center"/>
    </xf>
    <xf numFmtId="49" fontId="46" fillId="0" borderId="10" xfId="55" applyNumberFormat="1" applyFont="1" applyFill="1" applyBorder="1" applyAlignment="1">
      <alignment vertical="top" wrapText="1"/>
    </xf>
    <xf numFmtId="166" fontId="46" fillId="0" borderId="25" xfId="36" applyNumberFormat="1" applyFont="1" applyFill="1" applyBorder="1" applyAlignment="1">
      <alignment horizontal="center"/>
    </xf>
    <xf numFmtId="171" fontId="46" fillId="0" borderId="0" xfId="55" applyNumberFormat="1" applyFont="1" applyFill="1" applyBorder="1" applyAlignment="1">
      <alignment wrapText="1"/>
    </xf>
    <xf numFmtId="0" fontId="46" fillId="0" borderId="0" xfId="55" applyFont="1" applyFill="1" applyBorder="1" applyAlignment="1">
      <alignment wrapText="1"/>
    </xf>
    <xf numFmtId="167" fontId="46" fillId="0" borderId="0" xfId="36" applyNumberFormat="1" applyFont="1" applyFill="1" applyBorder="1"/>
    <xf numFmtId="0" fontId="46" fillId="24" borderId="0" xfId="0" applyFont="1" applyFill="1"/>
    <xf numFmtId="0" fontId="47" fillId="0" borderId="0" xfId="0" applyFont="1" applyBorder="1" applyAlignment="1">
      <alignment horizontal="center" vertical="center" wrapText="1"/>
    </xf>
    <xf numFmtId="0" fontId="46" fillId="24" borderId="0" xfId="0" applyFont="1" applyFill="1" applyBorder="1"/>
    <xf numFmtId="0" fontId="47" fillId="24" borderId="0" xfId="0" applyFont="1" applyFill="1" applyBorder="1" applyAlignment="1">
      <alignment horizontal="center" wrapText="1"/>
    </xf>
    <xf numFmtId="0" fontId="63" fillId="24" borderId="0" xfId="0" applyFont="1" applyFill="1" applyBorder="1"/>
    <xf numFmtId="0" fontId="63" fillId="24" borderId="0" xfId="0" applyFont="1" applyFill="1" applyBorder="1" applyAlignment="1">
      <alignment vertical="center"/>
    </xf>
    <xf numFmtId="0" fontId="46" fillId="24" borderId="0" xfId="0" applyFont="1" applyFill="1" applyBorder="1" applyAlignment="1">
      <alignment vertical="center"/>
    </xf>
    <xf numFmtId="166" fontId="46" fillId="0" borderId="10" xfId="0" applyNumberFormat="1" applyFont="1" applyBorder="1" applyAlignment="1">
      <alignment horizontal="right" vertical="center"/>
    </xf>
    <xf numFmtId="0" fontId="63" fillId="24" borderId="0" xfId="0" applyFont="1" applyFill="1"/>
    <xf numFmtId="0" fontId="64" fillId="24" borderId="0" xfId="0" applyFont="1" applyFill="1" applyBorder="1" applyAlignment="1">
      <alignment vertical="center"/>
    </xf>
    <xf numFmtId="0" fontId="45" fillId="24" borderId="0" xfId="0" applyFont="1" applyFill="1" applyBorder="1" applyAlignment="1">
      <alignment vertical="center"/>
    </xf>
    <xf numFmtId="0" fontId="64" fillId="24" borderId="0" xfId="0" applyFont="1" applyFill="1"/>
    <xf numFmtId="0" fontId="45" fillId="24" borderId="0" xfId="0" applyFont="1" applyFill="1"/>
    <xf numFmtId="0" fontId="63" fillId="24" borderId="33" xfId="0" applyFont="1" applyFill="1" applyBorder="1" applyAlignment="1"/>
    <xf numFmtId="0" fontId="46" fillId="24" borderId="33" xfId="0" applyFont="1" applyFill="1" applyBorder="1" applyAlignment="1"/>
    <xf numFmtId="0" fontId="46" fillId="24" borderId="34" xfId="0" applyFont="1" applyFill="1" applyBorder="1" applyAlignment="1"/>
    <xf numFmtId="0" fontId="63" fillId="24" borderId="0" xfId="0" applyFont="1" applyFill="1" applyBorder="1" applyAlignment="1"/>
    <xf numFmtId="0" fontId="46" fillId="24" borderId="0" xfId="0" applyFont="1" applyFill="1" applyBorder="1" applyAlignment="1"/>
    <xf numFmtId="0" fontId="46" fillId="24" borderId="35" xfId="0" applyFont="1" applyFill="1" applyBorder="1" applyAlignment="1"/>
    <xf numFmtId="0" fontId="63" fillId="24" borderId="36" xfId="0" applyFont="1" applyFill="1" applyBorder="1" applyAlignment="1"/>
    <xf numFmtId="0" fontId="46" fillId="24" borderId="36" xfId="0" applyFont="1" applyFill="1" applyBorder="1" applyAlignment="1"/>
    <xf numFmtId="0" fontId="46" fillId="24" borderId="37" xfId="0" applyFont="1" applyFill="1" applyBorder="1" applyAlignment="1"/>
    <xf numFmtId="0" fontId="63" fillId="0" borderId="0" xfId="0" applyFont="1" applyFill="1" applyBorder="1"/>
    <xf numFmtId="0" fontId="46" fillId="0" borderId="0" xfId="0" applyFont="1" applyFill="1" applyBorder="1"/>
    <xf numFmtId="0" fontId="48" fillId="24" borderId="0" xfId="0" applyFont="1" applyFill="1" applyBorder="1" applyAlignment="1">
      <alignment wrapText="1"/>
    </xf>
    <xf numFmtId="0" fontId="41" fillId="0" borderId="0" xfId="0" applyFont="1" applyFill="1" applyAlignment="1"/>
    <xf numFmtId="49" fontId="46" fillId="0" borderId="0" xfId="55" applyNumberFormat="1" applyFont="1" applyFill="1" applyAlignment="1">
      <alignment wrapText="1"/>
    </xf>
    <xf numFmtId="0" fontId="41" fillId="0" borderId="0" xfId="0" applyFont="1" applyBorder="1" applyAlignment="1">
      <alignment horizontal="right" wrapText="1"/>
    </xf>
    <xf numFmtId="0" fontId="46" fillId="0" borderId="15" xfId="0" applyFont="1" applyFill="1" applyBorder="1" applyAlignment="1">
      <alignment horizontal="left" vertical="center"/>
    </xf>
    <xf numFmtId="0" fontId="46" fillId="25" borderId="10" xfId="0" applyFont="1" applyFill="1" applyBorder="1" applyAlignment="1">
      <alignment horizontal="justify" vertical="top" wrapText="1"/>
    </xf>
    <xf numFmtId="0" fontId="52" fillId="0" borderId="0" xfId="0" applyFont="1" applyAlignment="1">
      <alignment horizontal="centerContinuous" vertical="center"/>
    </xf>
    <xf numFmtId="0" fontId="46" fillId="25" borderId="10" xfId="0" applyFont="1" applyFill="1" applyBorder="1" applyAlignment="1">
      <alignment vertical="top" wrapText="1"/>
    </xf>
    <xf numFmtId="0" fontId="46" fillId="26" borderId="26" xfId="0" applyFont="1" applyFill="1" applyBorder="1" applyAlignment="1">
      <alignment vertical="top" wrapText="1"/>
    </xf>
    <xf numFmtId="0" fontId="49" fillId="0" borderId="0" xfId="0" applyFont="1" applyAlignment="1">
      <alignment horizontal="justify"/>
    </xf>
    <xf numFmtId="0" fontId="46" fillId="0" borderId="0" xfId="0" applyFont="1" applyAlignment="1">
      <alignment horizontal="left" indent="2"/>
    </xf>
    <xf numFmtId="43" fontId="46" fillId="0" borderId="0" xfId="55" applyNumberFormat="1" applyFont="1" applyFill="1" applyBorder="1"/>
    <xf numFmtId="167" fontId="46" fillId="0" borderId="0" xfId="55" applyNumberFormat="1" applyFont="1" applyFill="1" applyBorder="1"/>
    <xf numFmtId="0" fontId="41" fillId="0" borderId="0" xfId="0" applyFont="1" applyFill="1" applyAlignment="1">
      <alignment horizontal="right"/>
    </xf>
    <xf numFmtId="3" fontId="46" fillId="27" borderId="10" xfId="29" applyNumberFormat="1" applyFont="1" applyFill="1" applyBorder="1" applyAlignment="1" applyProtection="1">
      <alignment horizontal="center" vertical="center" wrapText="1"/>
      <protection locked="0"/>
    </xf>
    <xf numFmtId="3" fontId="46" fillId="27" borderId="10" xfId="0" applyNumberFormat="1" applyFont="1" applyFill="1" applyBorder="1" applyAlignment="1" applyProtection="1">
      <alignment horizontal="center" vertical="center" wrapText="1"/>
      <protection locked="0"/>
    </xf>
    <xf numFmtId="3" fontId="46" fillId="27" borderId="10" xfId="0" applyNumberFormat="1" applyFont="1" applyFill="1" applyBorder="1" applyAlignment="1">
      <alignment horizontal="center" vertical="center"/>
    </xf>
    <xf numFmtId="49" fontId="46" fillId="0" borderId="12" xfId="55" applyNumberFormat="1" applyFont="1" applyFill="1" applyBorder="1" applyAlignment="1">
      <alignment vertical="top" wrapText="1"/>
    </xf>
    <xf numFmtId="0" fontId="46" fillId="0" borderId="25" xfId="55" applyFont="1" applyFill="1" applyBorder="1" applyAlignment="1">
      <alignment horizontal="center" vertical="center" wrapText="1"/>
    </xf>
    <xf numFmtId="0" fontId="46" fillId="0" borderId="10" xfId="55" applyFont="1" applyFill="1" applyBorder="1" applyAlignment="1">
      <alignment horizontal="left" vertical="center" wrapText="1"/>
    </xf>
    <xf numFmtId="49" fontId="46" fillId="0" borderId="20" xfId="55" applyNumberFormat="1" applyFont="1" applyFill="1" applyBorder="1" applyAlignment="1">
      <alignment wrapText="1"/>
    </xf>
    <xf numFmtId="49" fontId="46" fillId="0" borderId="12" xfId="55" applyNumberFormat="1" applyFont="1" applyFill="1" applyBorder="1" applyAlignment="1">
      <alignment horizontal="center" wrapText="1"/>
    </xf>
    <xf numFmtId="166" fontId="46" fillId="0" borderId="25" xfId="0" applyNumberFormat="1" applyFont="1" applyBorder="1" applyAlignment="1">
      <alignment horizontal="right" vertical="center"/>
    </xf>
    <xf numFmtId="0" fontId="46" fillId="0" borderId="14" xfId="0" applyFont="1" applyBorder="1" applyAlignment="1">
      <alignment vertical="center"/>
    </xf>
    <xf numFmtId="0" fontId="46" fillId="0" borderId="20" xfId="0" applyFont="1" applyBorder="1" applyAlignment="1">
      <alignment vertical="center"/>
    </xf>
    <xf numFmtId="0" fontId="46" fillId="0" borderId="10" xfId="0" applyFont="1" applyFill="1" applyBorder="1" applyAlignment="1">
      <alignment horizontal="center" vertical="center" wrapText="1"/>
    </xf>
    <xf numFmtId="0" fontId="48" fillId="0" borderId="10" xfId="49" applyFont="1" applyFill="1" applyBorder="1" applyAlignment="1">
      <alignment horizontal="center" vertical="center" wrapText="1"/>
    </xf>
    <xf numFmtId="49" fontId="48" fillId="0" borderId="10" xfId="49" applyNumberFormat="1" applyFont="1" applyFill="1" applyBorder="1" applyAlignment="1">
      <alignment horizontal="center" vertical="center" wrapText="1"/>
    </xf>
    <xf numFmtId="0" fontId="46" fillId="0" borderId="0" xfId="0" applyFont="1" applyFill="1" applyBorder="1" applyAlignment="1">
      <alignment vertical="center" wrapText="1"/>
    </xf>
    <xf numFmtId="170" fontId="46" fillId="24" borderId="25" xfId="0" applyNumberFormat="1" applyFont="1" applyFill="1" applyBorder="1" applyAlignment="1">
      <alignment horizontal="right" vertical="center" wrapText="1"/>
    </xf>
    <xf numFmtId="170" fontId="46" fillId="24" borderId="21" xfId="0" applyNumberFormat="1" applyFont="1" applyFill="1" applyBorder="1" applyAlignment="1">
      <alignment horizontal="right" vertical="center" wrapText="1"/>
    </xf>
    <xf numFmtId="166" fontId="46" fillId="0" borderId="10" xfId="76" applyNumberFormat="1" applyFont="1" applyFill="1" applyBorder="1" applyAlignment="1">
      <alignment horizontal="right" vertical="center" wrapText="1"/>
    </xf>
    <xf numFmtId="166" fontId="46" fillId="0" borderId="12" xfId="76" applyNumberFormat="1" applyFont="1" applyFill="1" applyBorder="1" applyAlignment="1">
      <alignment horizontal="right" vertical="center" wrapText="1"/>
    </xf>
    <xf numFmtId="166" fontId="48" fillId="0" borderId="10" xfId="0" applyNumberFormat="1" applyFont="1" applyFill="1" applyBorder="1" applyAlignment="1">
      <alignment horizontal="right" vertical="center" wrapText="1"/>
    </xf>
    <xf numFmtId="166" fontId="46" fillId="0" borderId="25" xfId="0" applyNumberFormat="1" applyFont="1" applyFill="1" applyBorder="1" applyAlignment="1">
      <alignment horizontal="right" vertical="center"/>
    </xf>
    <xf numFmtId="0" fontId="46" fillId="0" borderId="14" xfId="0" applyFont="1" applyBorder="1" applyAlignment="1">
      <alignment horizontal="center" vertical="center"/>
    </xf>
    <xf numFmtId="0" fontId="46" fillId="0" borderId="14" xfId="0" applyFont="1" applyBorder="1" applyAlignment="1">
      <alignment horizontal="left" vertical="center" wrapText="1" indent="1"/>
    </xf>
    <xf numFmtId="0" fontId="46" fillId="0" borderId="20" xfId="0" applyFont="1" applyBorder="1" applyAlignment="1">
      <alignment horizontal="left" vertical="center" wrapText="1" indent="1"/>
    </xf>
    <xf numFmtId="166" fontId="46" fillId="0" borderId="25" xfId="35" applyNumberFormat="1" applyFont="1" applyBorder="1" applyAlignment="1">
      <alignment horizontal="right"/>
    </xf>
    <xf numFmtId="166" fontId="46" fillId="0" borderId="10" xfId="0" applyNumberFormat="1" applyFont="1" applyBorder="1" applyAlignment="1">
      <alignment horizontal="right" vertical="center" wrapText="1"/>
    </xf>
    <xf numFmtId="166" fontId="46" fillId="0" borderId="10" xfId="0" applyNumberFormat="1" applyFont="1" applyBorder="1" applyAlignment="1">
      <alignment horizontal="right" vertical="center" wrapText="1" indent="1"/>
    </xf>
    <xf numFmtId="166" fontId="46" fillId="0" borderId="12" xfId="0" applyNumberFormat="1" applyFont="1" applyBorder="1" applyAlignment="1">
      <alignment horizontal="right" vertical="center" wrapText="1"/>
    </xf>
    <xf numFmtId="166" fontId="46" fillId="0" borderId="21" xfId="29" applyNumberFormat="1" applyFont="1" applyFill="1" applyBorder="1" applyAlignment="1">
      <alignment horizontal="right" vertical="center" wrapText="1"/>
    </xf>
    <xf numFmtId="49" fontId="46" fillId="0" borderId="14" xfId="0" applyNumberFormat="1" applyFont="1" applyFill="1" applyBorder="1" applyAlignment="1">
      <alignment horizontal="center" vertical="center" wrapText="1"/>
    </xf>
    <xf numFmtId="49" fontId="46" fillId="0" borderId="10" xfId="0" applyNumberFormat="1" applyFont="1" applyFill="1" applyBorder="1" applyAlignment="1">
      <alignment horizontal="center" vertical="center" wrapText="1"/>
    </xf>
    <xf numFmtId="166" fontId="46" fillId="0" borderId="10" xfId="0" applyNumberFormat="1" applyFont="1" applyFill="1" applyBorder="1" applyAlignment="1">
      <alignment horizontal="right" vertical="center" wrapText="1"/>
    </xf>
    <xf numFmtId="166" fontId="46" fillId="0" borderId="12" xfId="29" applyNumberFormat="1" applyFont="1" applyFill="1" applyBorder="1" applyAlignment="1">
      <alignment horizontal="right" vertical="center" wrapText="1"/>
    </xf>
    <xf numFmtId="166" fontId="46" fillId="24" borderId="10" xfId="0" applyNumberFormat="1" applyFont="1" applyFill="1" applyBorder="1" applyAlignment="1">
      <alignment horizontal="right" vertical="center" wrapText="1"/>
    </xf>
    <xf numFmtId="166" fontId="46" fillId="24" borderId="25" xfId="0" applyNumberFormat="1" applyFont="1" applyFill="1" applyBorder="1" applyAlignment="1">
      <alignment horizontal="right" vertical="center" wrapText="1"/>
    </xf>
    <xf numFmtId="166" fontId="46" fillId="0" borderId="25" xfId="0" applyNumberFormat="1" applyFont="1" applyFill="1" applyBorder="1" applyAlignment="1">
      <alignment horizontal="right" vertical="center" wrapText="1"/>
    </xf>
    <xf numFmtId="166" fontId="46" fillId="24" borderId="10" xfId="37" applyNumberFormat="1" applyFont="1" applyFill="1" applyBorder="1" applyAlignment="1">
      <alignment horizontal="right" vertical="center" wrapText="1"/>
    </xf>
    <xf numFmtId="166" fontId="46" fillId="0" borderId="25" xfId="37" applyNumberFormat="1" applyFont="1" applyFill="1" applyBorder="1" applyAlignment="1">
      <alignment horizontal="right" vertical="center" wrapText="1"/>
    </xf>
    <xf numFmtId="166" fontId="46" fillId="24" borderId="12" xfId="37" applyNumberFormat="1" applyFont="1" applyFill="1" applyBorder="1" applyAlignment="1">
      <alignment horizontal="right" vertical="center"/>
    </xf>
    <xf numFmtId="0" fontId="46" fillId="24" borderId="14" xfId="0" applyFont="1" applyFill="1" applyBorder="1" applyAlignment="1">
      <alignment horizontal="left" vertical="center" wrapText="1"/>
    </xf>
    <xf numFmtId="0" fontId="49" fillId="0" borderId="14" xfId="0" applyFont="1" applyFill="1" applyBorder="1" applyAlignment="1">
      <alignment horizontal="left" vertical="center" wrapText="1"/>
    </xf>
    <xf numFmtId="49" fontId="48" fillId="0" borderId="14" xfId="0" applyNumberFormat="1" applyFont="1" applyFill="1" applyBorder="1" applyAlignment="1">
      <alignment vertical="center" wrapText="1"/>
    </xf>
    <xf numFmtId="49" fontId="46" fillId="24" borderId="20" xfId="0" applyNumberFormat="1" applyFont="1" applyFill="1" applyBorder="1" applyAlignment="1">
      <alignment vertical="center" wrapText="1"/>
    </xf>
    <xf numFmtId="49" fontId="46" fillId="0" borderId="10" xfId="55" applyNumberFormat="1" applyFont="1" applyFill="1" applyBorder="1" applyAlignment="1">
      <alignment horizontal="left" vertical="center" wrapText="1"/>
    </xf>
    <xf numFmtId="166" fontId="46" fillId="0" borderId="10" xfId="55" applyNumberFormat="1" applyFont="1" applyFill="1" applyBorder="1" applyAlignment="1">
      <alignment horizontal="right" vertical="center"/>
    </xf>
    <xf numFmtId="166" fontId="46" fillId="0" borderId="25" xfId="55" applyNumberFormat="1" applyFont="1" applyFill="1" applyBorder="1" applyAlignment="1">
      <alignment horizontal="right" vertical="center"/>
    </xf>
    <xf numFmtId="166" fontId="46" fillId="0" borderId="25" xfId="55" applyNumberFormat="1" applyFont="1" applyFill="1" applyBorder="1" applyAlignment="1">
      <alignment horizontal="right" vertical="center" wrapText="1"/>
    </xf>
    <xf numFmtId="166" fontId="46" fillId="0" borderId="10" xfId="36" applyNumberFormat="1" applyFont="1" applyFill="1" applyBorder="1" applyAlignment="1">
      <alignment horizontal="right" vertical="center"/>
    </xf>
    <xf numFmtId="166" fontId="46" fillId="0" borderId="10" xfId="55" applyNumberFormat="1" applyFont="1" applyFill="1" applyBorder="1" applyAlignment="1">
      <alignment horizontal="right" vertical="center" wrapText="1"/>
    </xf>
    <xf numFmtId="166" fontId="46" fillId="0" borderId="25" xfId="36" applyNumberFormat="1" applyFont="1" applyFill="1" applyBorder="1" applyAlignment="1">
      <alignment horizontal="right" vertical="center"/>
    </xf>
    <xf numFmtId="166" fontId="48" fillId="0" borderId="10" xfId="49" applyNumberFormat="1" applyFont="1" applyFill="1" applyBorder="1" applyAlignment="1">
      <alignment horizontal="right" vertical="center" wrapText="1"/>
    </xf>
    <xf numFmtId="166" fontId="48" fillId="0" borderId="10" xfId="30" applyNumberFormat="1" applyFont="1" applyFill="1" applyBorder="1" applyAlignment="1">
      <alignment horizontal="right" vertical="center" wrapText="1"/>
    </xf>
    <xf numFmtId="166" fontId="35" fillId="0" borderId="10" xfId="49" applyNumberFormat="1" applyFont="1" applyFill="1" applyBorder="1" applyAlignment="1">
      <alignment horizontal="right" vertical="center" wrapText="1"/>
    </xf>
    <xf numFmtId="166" fontId="46" fillId="0" borderId="10" xfId="49" applyNumberFormat="1" applyFont="1" applyFill="1" applyBorder="1" applyAlignment="1">
      <alignment horizontal="right" vertical="center" wrapText="1"/>
    </xf>
    <xf numFmtId="166" fontId="32" fillId="0" borderId="10" xfId="49" applyNumberFormat="1" applyFont="1" applyFill="1" applyBorder="1" applyAlignment="1">
      <alignment horizontal="right" vertical="center"/>
    </xf>
    <xf numFmtId="166" fontId="30" fillId="0" borderId="10" xfId="49" applyNumberFormat="1" applyFont="1" applyFill="1" applyBorder="1" applyAlignment="1">
      <alignment horizontal="right" vertical="center" wrapText="1"/>
    </xf>
    <xf numFmtId="166" fontId="46" fillId="24" borderId="10" xfId="29" applyNumberFormat="1" applyFont="1" applyFill="1" applyBorder="1" applyAlignment="1">
      <alignment horizontal="right" vertical="center" wrapText="1"/>
    </xf>
    <xf numFmtId="166" fontId="48" fillId="0" borderId="10" xfId="29" applyNumberFormat="1" applyFont="1" applyFill="1" applyBorder="1" applyAlignment="1">
      <alignment horizontal="right" vertical="center" wrapText="1"/>
    </xf>
    <xf numFmtId="166" fontId="46" fillId="24" borderId="10" xfId="0" applyNumberFormat="1" applyFont="1" applyFill="1" applyBorder="1" applyAlignment="1">
      <alignment horizontal="center" vertical="center" wrapText="1"/>
    </xf>
    <xf numFmtId="166" fontId="32" fillId="0" borderId="10" xfId="29" applyNumberFormat="1" applyFont="1" applyFill="1" applyBorder="1" applyAlignment="1">
      <alignment horizontal="center" vertical="center" wrapText="1"/>
    </xf>
    <xf numFmtId="166" fontId="30" fillId="0" borderId="10" xfId="29" applyNumberFormat="1" applyFont="1" applyFill="1" applyBorder="1" applyAlignment="1">
      <alignment horizontal="center" vertical="center" wrapText="1"/>
    </xf>
    <xf numFmtId="49" fontId="46" fillId="24" borderId="14" xfId="0" applyNumberFormat="1" applyFont="1" applyFill="1" applyBorder="1" applyAlignment="1">
      <alignment horizontal="center" vertical="center"/>
    </xf>
    <xf numFmtId="166" fontId="48" fillId="0" borderId="25" xfId="29" applyNumberFormat="1" applyFont="1" applyFill="1" applyBorder="1" applyAlignment="1">
      <alignment horizontal="right" vertical="center" wrapText="1"/>
    </xf>
    <xf numFmtId="49" fontId="49" fillId="24" borderId="14" xfId="0" applyNumberFormat="1" applyFont="1" applyFill="1" applyBorder="1" applyAlignment="1">
      <alignment horizontal="center" vertical="center"/>
    </xf>
    <xf numFmtId="166" fontId="46" fillId="0" borderId="25" xfId="29" applyNumberFormat="1" applyFont="1" applyBorder="1" applyAlignment="1">
      <alignment horizontal="center" vertical="center" wrapText="1"/>
    </xf>
    <xf numFmtId="49" fontId="48" fillId="0" borderId="14" xfId="49" applyNumberFormat="1" applyFont="1" applyFill="1" applyBorder="1" applyAlignment="1">
      <alignment horizontal="center" vertical="center" wrapText="1"/>
    </xf>
    <xf numFmtId="166" fontId="32" fillId="0" borderId="25" xfId="29" applyNumberFormat="1" applyFont="1" applyFill="1" applyBorder="1" applyAlignment="1">
      <alignment horizontal="center" vertical="center" wrapText="1"/>
    </xf>
    <xf numFmtId="166" fontId="30" fillId="0" borderId="25" xfId="29" applyNumberFormat="1" applyFont="1" applyFill="1" applyBorder="1" applyAlignment="1">
      <alignment horizontal="center" vertical="center" wrapText="1"/>
    </xf>
    <xf numFmtId="168" fontId="46" fillId="0" borderId="10" xfId="74" applyNumberFormat="1" applyFont="1" applyFill="1" applyBorder="1" applyAlignment="1">
      <alignment horizontal="center" vertical="center" wrapText="1"/>
    </xf>
    <xf numFmtId="49" fontId="46" fillId="0" borderId="14" xfId="72" applyNumberFormat="1" applyFont="1" applyFill="1" applyBorder="1" applyAlignment="1">
      <alignment horizontal="center" vertical="center" wrapText="1"/>
    </xf>
    <xf numFmtId="0" fontId="41" fillId="0" borderId="0" xfId="0" applyFont="1" applyFill="1" applyAlignment="1">
      <alignment horizontal="right"/>
    </xf>
    <xf numFmtId="0" fontId="46" fillId="0" borderId="0" xfId="55" applyFont="1" applyFill="1" applyBorder="1" applyAlignment="1">
      <alignment horizontal="center" vertical="center" wrapText="1"/>
    </xf>
    <xf numFmtId="49" fontId="41" fillId="0" borderId="0" xfId="55" applyNumberFormat="1" applyFont="1" applyFill="1" applyAlignment="1">
      <alignment wrapText="1"/>
    </xf>
    <xf numFmtId="0" fontId="41" fillId="0" borderId="0" xfId="55" applyFont="1" applyFill="1" applyBorder="1"/>
    <xf numFmtId="0" fontId="41" fillId="0" borderId="0" xfId="55" applyFont="1" applyFill="1" applyBorder="1" applyAlignment="1">
      <alignment horizontal="right"/>
    </xf>
    <xf numFmtId="49" fontId="48" fillId="0" borderId="10" xfId="49" applyNumberFormat="1" applyFont="1" applyFill="1" applyBorder="1" applyAlignment="1">
      <alignment horizontal="center" vertical="center" wrapText="1"/>
    </xf>
    <xf numFmtId="0" fontId="45" fillId="27" borderId="14" xfId="0" applyFont="1" applyFill="1" applyBorder="1" applyAlignment="1">
      <alignment horizontal="left" vertical="center"/>
    </xf>
    <xf numFmtId="0" fontId="45" fillId="27" borderId="10" xfId="53" applyFont="1" applyFill="1" applyBorder="1" applyAlignment="1" applyProtection="1">
      <alignment horizontal="left" vertical="center" wrapText="1"/>
      <protection locked="0"/>
    </xf>
    <xf numFmtId="0" fontId="46" fillId="27" borderId="10" xfId="60" applyFont="1" applyFill="1" applyBorder="1" applyAlignment="1" applyProtection="1">
      <alignment horizontal="center" vertical="center" wrapText="1"/>
      <protection locked="0"/>
    </xf>
    <xf numFmtId="3" fontId="46" fillId="27" borderId="10" xfId="53" applyNumberFormat="1" applyFont="1" applyFill="1" applyBorder="1" applyAlignment="1" applyProtection="1">
      <alignment horizontal="center" vertical="center" wrapText="1"/>
      <protection locked="0"/>
    </xf>
    <xf numFmtId="166" fontId="45" fillId="27" borderId="25" xfId="29" applyNumberFormat="1" applyFont="1" applyFill="1" applyBorder="1" applyAlignment="1" applyProtection="1">
      <alignment horizontal="right" vertical="center" wrapText="1"/>
      <protection locked="0"/>
    </xf>
    <xf numFmtId="49" fontId="46" fillId="27" borderId="0" xfId="29" applyNumberFormat="1" applyFont="1" applyFill="1" applyBorder="1" applyAlignment="1" applyProtection="1">
      <alignment horizontal="right" vertical="center"/>
      <protection locked="0"/>
    </xf>
    <xf numFmtId="0" fontId="46" fillId="27" borderId="0" xfId="60" applyFont="1" applyFill="1"/>
    <xf numFmtId="3" fontId="69" fillId="27" borderId="10" xfId="0" applyNumberFormat="1" applyFont="1" applyFill="1" applyBorder="1" applyAlignment="1" applyProtection="1">
      <alignment horizontal="center" vertical="center" wrapText="1"/>
      <protection locked="0"/>
    </xf>
    <xf numFmtId="166" fontId="69" fillId="27" borderId="25" xfId="29" applyNumberFormat="1" applyFont="1" applyFill="1" applyBorder="1" applyAlignment="1" applyProtection="1">
      <alignment horizontal="right" vertical="center" wrapText="1"/>
      <protection locked="0"/>
    </xf>
    <xf numFmtId="0" fontId="46" fillId="27" borderId="10" xfId="48" applyFont="1" applyFill="1" applyBorder="1" applyAlignment="1">
      <alignment horizontal="left" vertical="center" wrapText="1"/>
    </xf>
    <xf numFmtId="3" fontId="69" fillId="27" borderId="10" xfId="0" applyNumberFormat="1" applyFont="1" applyFill="1" applyBorder="1" applyAlignment="1">
      <alignment horizontal="center" vertical="center"/>
    </xf>
    <xf numFmtId="0" fontId="69" fillId="27" borderId="10" xfId="48" applyFont="1" applyFill="1" applyBorder="1" applyAlignment="1">
      <alignment horizontal="center" vertical="center" wrapText="1"/>
    </xf>
    <xf numFmtId="0" fontId="69" fillId="27" borderId="10" xfId="48" applyFont="1" applyFill="1" applyBorder="1" applyAlignment="1">
      <alignment horizontal="left" vertical="center" wrapText="1"/>
    </xf>
    <xf numFmtId="3" fontId="69" fillId="27" borderId="10" xfId="29" applyNumberFormat="1" applyFont="1" applyFill="1" applyBorder="1" applyAlignment="1" applyProtection="1">
      <alignment horizontal="center" vertical="center" wrapText="1"/>
      <protection locked="0"/>
    </xf>
    <xf numFmtId="3" fontId="69" fillId="27" borderId="10" xfId="29" applyNumberFormat="1" applyFont="1" applyFill="1" applyBorder="1" applyAlignment="1">
      <alignment horizontal="center" vertical="center"/>
    </xf>
    <xf numFmtId="49" fontId="69" fillId="27" borderId="0" xfId="29" applyNumberFormat="1" applyFont="1" applyFill="1" applyBorder="1" applyAlignment="1" applyProtection="1">
      <alignment horizontal="right" vertical="center"/>
      <protection locked="0"/>
    </xf>
    <xf numFmtId="0" fontId="69" fillId="27" borderId="0" xfId="60" applyFont="1" applyFill="1" applyAlignment="1">
      <alignment vertical="center"/>
    </xf>
    <xf numFmtId="0" fontId="69" fillId="27" borderId="0" xfId="60" applyFont="1" applyFill="1"/>
    <xf numFmtId="0" fontId="69" fillId="27" borderId="10" xfId="77" applyFont="1" applyFill="1" applyBorder="1" applyAlignment="1">
      <alignment horizontal="left" vertical="center" wrapText="1"/>
    </xf>
    <xf numFmtId="0" fontId="69" fillId="27" borderId="0" xfId="60" applyFont="1" applyFill="1" applyAlignment="1">
      <alignment horizontal="center" wrapText="1"/>
    </xf>
    <xf numFmtId="0" fontId="69" fillId="27" borderId="0" xfId="0" applyFont="1" applyFill="1"/>
    <xf numFmtId="166" fontId="69" fillId="27" borderId="25" xfId="29" applyNumberFormat="1" applyFont="1" applyFill="1" applyBorder="1" applyAlignment="1">
      <alignment horizontal="right" vertical="center"/>
    </xf>
    <xf numFmtId="0" fontId="45" fillId="27" borderId="14" xfId="60" applyFont="1" applyFill="1" applyBorder="1" applyAlignment="1">
      <alignment horizontal="left" vertical="center"/>
    </xf>
    <xf numFmtId="0" fontId="45" fillId="27" borderId="10" xfId="60" applyFont="1" applyFill="1" applyBorder="1" applyAlignment="1" applyProtection="1">
      <alignment horizontal="left" vertical="center" wrapText="1"/>
      <protection locked="0"/>
    </xf>
    <xf numFmtId="0" fontId="46" fillId="27" borderId="10" xfId="60" applyFont="1" applyFill="1" applyBorder="1" applyAlignment="1" applyProtection="1">
      <alignment horizontal="center" vertical="center"/>
      <protection locked="0"/>
    </xf>
    <xf numFmtId="3" fontId="45" fillId="27" borderId="10" xfId="29" applyNumberFormat="1" applyFont="1" applyFill="1" applyBorder="1" applyAlignment="1" applyProtection="1">
      <alignment horizontal="center" vertical="center"/>
      <protection locked="0"/>
    </xf>
    <xf numFmtId="3" fontId="45" fillId="27" borderId="10" xfId="60" applyNumberFormat="1" applyFont="1" applyFill="1" applyBorder="1" applyProtection="1">
      <protection locked="0"/>
    </xf>
    <xf numFmtId="166" fontId="45" fillId="27" borderId="25" xfId="29" applyNumberFormat="1" applyFont="1" applyFill="1" applyBorder="1" applyAlignment="1" applyProtection="1">
      <alignment horizontal="right" vertical="center"/>
      <protection locked="0"/>
    </xf>
    <xf numFmtId="0" fontId="45" fillId="27" borderId="0" xfId="60" applyFont="1" applyFill="1"/>
    <xf numFmtId="0" fontId="46" fillId="27" borderId="10" xfId="48" applyFont="1" applyFill="1" applyBorder="1" applyAlignment="1">
      <alignment vertical="center" wrapText="1"/>
    </xf>
    <xf numFmtId="0" fontId="46" fillId="27" borderId="10" xfId="48" applyFont="1" applyFill="1" applyBorder="1" applyAlignment="1">
      <alignment horizontal="center" vertical="center" wrapText="1"/>
    </xf>
    <xf numFmtId="49" fontId="74" fillId="0" borderId="14" xfId="55" applyNumberFormat="1" applyFont="1" applyFill="1" applyBorder="1" applyAlignment="1">
      <alignment wrapText="1"/>
    </xf>
    <xf numFmtId="49" fontId="74" fillId="0" borderId="10" xfId="55" applyNumberFormat="1" applyFont="1" applyFill="1" applyBorder="1" applyAlignment="1">
      <alignment horizontal="center" wrapText="1"/>
    </xf>
    <xf numFmtId="166" fontId="74" fillId="0" borderId="10" xfId="55" applyNumberFormat="1" applyFont="1" applyFill="1" applyBorder="1" applyAlignment="1">
      <alignment horizontal="right" vertical="center" wrapText="1"/>
    </xf>
    <xf numFmtId="166" fontId="74" fillId="0" borderId="25" xfId="55" applyNumberFormat="1" applyFont="1" applyFill="1" applyBorder="1" applyAlignment="1">
      <alignment horizontal="right" vertical="center" wrapText="1"/>
    </xf>
    <xf numFmtId="43" fontId="74" fillId="0" borderId="0" xfId="55" applyNumberFormat="1" applyFont="1" applyFill="1" applyBorder="1"/>
    <xf numFmtId="0" fontId="74" fillId="0" borderId="0" xfId="55" applyFont="1" applyFill="1" applyBorder="1"/>
    <xf numFmtId="0" fontId="74" fillId="0" borderId="0" xfId="55" applyFont="1" applyFill="1"/>
    <xf numFmtId="0" fontId="46" fillId="0" borderId="10" xfId="54" applyFont="1" applyFill="1" applyBorder="1" applyAlignment="1">
      <alignment horizontal="left" vertical="center" wrapText="1"/>
    </xf>
    <xf numFmtId="0" fontId="46" fillId="0" borderId="10" xfId="48" applyFont="1" applyBorder="1" applyAlignment="1">
      <alignment horizontal="left" vertical="center" wrapText="1"/>
    </xf>
    <xf numFmtId="170" fontId="30" fillId="0" borderId="10" xfId="49" applyNumberFormat="1" applyFont="1" applyFill="1" applyBorder="1" applyAlignment="1">
      <alignment horizontal="center" vertical="center" wrapText="1"/>
    </xf>
    <xf numFmtId="168" fontId="45" fillId="0" borderId="10" xfId="29" applyNumberFormat="1" applyFont="1" applyFill="1" applyBorder="1" applyAlignment="1">
      <alignment horizontal="center" vertical="center" wrapText="1"/>
    </xf>
    <xf numFmtId="166" fontId="46" fillId="0" borderId="10" xfId="0" applyNumberFormat="1" applyFont="1" applyBorder="1" applyAlignment="1">
      <alignment horizontal="center" vertical="center" wrapText="1"/>
    </xf>
    <xf numFmtId="0" fontId="46" fillId="0" borderId="10" xfId="59" applyFont="1" applyFill="1" applyBorder="1" applyAlignment="1">
      <alignment horizontal="left" vertical="center" wrapText="1"/>
    </xf>
    <xf numFmtId="166" fontId="46" fillId="0" borderId="10" xfId="65" applyNumberFormat="1" applyFont="1" applyFill="1" applyBorder="1" applyAlignment="1">
      <alignment vertical="center" wrapText="1"/>
    </xf>
    <xf numFmtId="0" fontId="46" fillId="0" borderId="0" xfId="59" applyFont="1" applyAlignment="1">
      <alignment vertical="center"/>
    </xf>
    <xf numFmtId="0" fontId="46" fillId="0" borderId="10" xfId="59" applyFont="1" applyFill="1" applyBorder="1" applyAlignment="1">
      <alignment horizontal="center" vertical="center" wrapText="1"/>
    </xf>
    <xf numFmtId="0" fontId="46" fillId="0" borderId="10" xfId="59" applyFont="1" applyFill="1" applyBorder="1" applyAlignment="1">
      <alignment vertical="center"/>
    </xf>
    <xf numFmtId="170" fontId="41" fillId="0" borderId="0" xfId="0" applyNumberFormat="1" applyFont="1"/>
    <xf numFmtId="166" fontId="30" fillId="0" borderId="0" xfId="0" applyNumberFormat="1" applyFont="1" applyAlignment="1">
      <alignment vertical="center"/>
    </xf>
    <xf numFmtId="0" fontId="46" fillId="25" borderId="15" xfId="0" applyFont="1" applyFill="1" applyBorder="1" applyAlignment="1">
      <alignment horizontal="center" vertical="center" wrapText="1"/>
    </xf>
    <xf numFmtId="0" fontId="46" fillId="25" borderId="26" xfId="0" applyFont="1" applyFill="1" applyBorder="1" applyAlignment="1">
      <alignment horizontal="center" vertical="center" wrapText="1"/>
    </xf>
    <xf numFmtId="0" fontId="46" fillId="25" borderId="11" xfId="0" applyFont="1" applyFill="1" applyBorder="1" applyAlignment="1">
      <alignment horizontal="center" vertical="center" wrapText="1"/>
    </xf>
    <xf numFmtId="0" fontId="46" fillId="25" borderId="10" xfId="0" applyFont="1" applyFill="1" applyBorder="1" applyAlignment="1">
      <alignment horizontal="center" vertical="center" wrapText="1"/>
    </xf>
    <xf numFmtId="0" fontId="46" fillId="0" borderId="10" xfId="55" applyFont="1" applyFill="1" applyBorder="1" applyAlignment="1">
      <alignment horizontal="center" vertical="center" wrapText="1"/>
    </xf>
    <xf numFmtId="49" fontId="48" fillId="0" borderId="10" xfId="49" applyNumberFormat="1" applyFont="1" applyFill="1" applyBorder="1" applyAlignment="1">
      <alignment horizontal="center" vertical="center" wrapText="1"/>
    </xf>
    <xf numFmtId="0" fontId="46" fillId="24" borderId="10" xfId="0" applyFont="1" applyFill="1" applyBorder="1" applyAlignment="1">
      <alignment horizontal="center" vertical="center" wrapText="1"/>
    </xf>
    <xf numFmtId="0" fontId="46" fillId="24" borderId="25" xfId="0" applyFont="1" applyFill="1" applyBorder="1" applyAlignment="1">
      <alignment horizontal="center" vertical="center" wrapText="1"/>
    </xf>
    <xf numFmtId="0" fontId="46" fillId="0" borderId="10" xfId="0" applyFont="1" applyBorder="1" applyAlignment="1">
      <alignment horizontal="center" vertical="center" wrapText="1"/>
    </xf>
    <xf numFmtId="0" fontId="51" fillId="0" borderId="0" xfId="79" applyFont="1" applyAlignment="1">
      <alignment vertical="center" wrapText="1"/>
    </xf>
    <xf numFmtId="0" fontId="67" fillId="0" borderId="0" xfId="79" applyFont="1" applyAlignment="1">
      <alignment vertical="center" wrapText="1"/>
    </xf>
    <xf numFmtId="0" fontId="51" fillId="0" borderId="0" xfId="79" applyFont="1" applyAlignment="1">
      <alignment horizontal="right" vertical="center" wrapText="1"/>
    </xf>
    <xf numFmtId="0" fontId="48" fillId="0" borderId="0" xfId="79" applyFont="1" applyBorder="1" applyAlignment="1">
      <alignment vertical="center" wrapText="1"/>
    </xf>
    <xf numFmtId="0" fontId="47" fillId="0" borderId="0" xfId="79" applyFont="1" applyBorder="1" applyAlignment="1">
      <alignment vertical="center" wrapText="1"/>
    </xf>
    <xf numFmtId="166" fontId="48" fillId="0" borderId="10" xfId="79" applyNumberFormat="1" applyFont="1" applyBorder="1" applyAlignment="1">
      <alignment horizontal="center" vertical="center" wrapText="1"/>
    </xf>
    <xf numFmtId="166" fontId="48" fillId="0" borderId="15" xfId="79" applyNumberFormat="1" applyFont="1" applyBorder="1" applyAlignment="1">
      <alignment horizontal="center" vertical="center" wrapText="1"/>
    </xf>
    <xf numFmtId="170" fontId="48" fillId="0" borderId="15" xfId="79" applyNumberFormat="1" applyFont="1" applyBorder="1" applyAlignment="1">
      <alignment horizontal="center" vertical="center" wrapText="1"/>
    </xf>
    <xf numFmtId="170" fontId="48" fillId="0" borderId="10" xfId="79" applyNumberFormat="1" applyFont="1" applyBorder="1" applyAlignment="1">
      <alignment horizontal="center" vertical="center" wrapText="1"/>
    </xf>
    <xf numFmtId="170" fontId="48" fillId="0" borderId="45" xfId="79" applyNumberFormat="1" applyFont="1" applyBorder="1" applyAlignment="1">
      <alignment horizontal="center" vertical="center" wrapText="1"/>
    </xf>
    <xf numFmtId="0" fontId="48" fillId="0" borderId="0" xfId="79" applyFont="1" applyAlignment="1">
      <alignment vertical="center" wrapText="1"/>
    </xf>
    <xf numFmtId="39" fontId="67" fillId="0" borderId="0" xfId="79" applyNumberFormat="1" applyFont="1" applyAlignment="1">
      <alignment vertical="center" wrapText="1"/>
    </xf>
    <xf numFmtId="169" fontId="48" fillId="0" borderId="25" xfId="79" applyNumberFormat="1" applyFont="1" applyBorder="1" applyAlignment="1">
      <alignment horizontal="center" vertical="center" wrapText="1"/>
    </xf>
    <xf numFmtId="0" fontId="48" fillId="0" borderId="18" xfId="79" applyFont="1" applyBorder="1" applyAlignment="1">
      <alignment vertical="center" wrapText="1"/>
    </xf>
    <xf numFmtId="0" fontId="48" fillId="0" borderId="38" xfId="79" applyFont="1" applyBorder="1" applyAlignment="1">
      <alignment vertical="center" wrapText="1"/>
    </xf>
    <xf numFmtId="1" fontId="48" fillId="0" borderId="10" xfId="79" applyNumberFormat="1" applyFont="1" applyBorder="1" applyAlignment="1">
      <alignment horizontal="center" vertical="center" wrapText="1"/>
    </xf>
    <xf numFmtId="167" fontId="46" fillId="0" borderId="10" xfId="29" applyNumberFormat="1" applyFont="1" applyFill="1" applyBorder="1"/>
    <xf numFmtId="0" fontId="77" fillId="0" borderId="0" xfId="79" applyFont="1" applyAlignment="1">
      <alignment vertical="center" wrapText="1"/>
    </xf>
    <xf numFmtId="0" fontId="51" fillId="0" borderId="0" xfId="80" applyFont="1" applyAlignment="1">
      <alignment vertical="center" wrapText="1"/>
    </xf>
    <xf numFmtId="0" fontId="76" fillId="0" borderId="0" xfId="79" applyFont="1" applyAlignment="1">
      <alignment horizontal="right" vertical="center" wrapText="1"/>
    </xf>
    <xf numFmtId="0" fontId="51" fillId="0" borderId="0" xfId="80" applyFont="1" applyAlignment="1">
      <alignment horizontal="right" vertical="center" wrapText="1"/>
    </xf>
    <xf numFmtId="168" fontId="51" fillId="0" borderId="0" xfId="29" applyNumberFormat="1" applyFont="1" applyAlignment="1">
      <alignment horizontal="right" vertical="center" wrapText="1"/>
    </xf>
    <xf numFmtId="0" fontId="53" fillId="0" borderId="0" xfId="80" applyFont="1" applyAlignment="1">
      <alignment vertical="center" wrapText="1"/>
    </xf>
    <xf numFmtId="168" fontId="51" fillId="0" borderId="0" xfId="29" applyNumberFormat="1" applyFont="1" applyAlignment="1">
      <alignment vertical="center" wrapText="1"/>
    </xf>
    <xf numFmtId="168" fontId="46" fillId="0" borderId="0" xfId="29" applyNumberFormat="1" applyFont="1" applyAlignment="1">
      <alignment horizontal="centerContinuous" vertical="center"/>
    </xf>
    <xf numFmtId="168" fontId="46" fillId="25" borderId="26" xfId="29" applyNumberFormat="1" applyFont="1" applyFill="1" applyBorder="1" applyAlignment="1">
      <alignment horizontal="center" vertical="center" wrapText="1"/>
    </xf>
    <xf numFmtId="168" fontId="46" fillId="25" borderId="27" xfId="29" applyNumberFormat="1" applyFont="1" applyFill="1" applyBorder="1" applyAlignment="1">
      <alignment horizontal="center" vertical="center" wrapText="1"/>
    </xf>
    <xf numFmtId="168" fontId="46" fillId="26" borderId="29" xfId="29" applyNumberFormat="1" applyFont="1" applyFill="1" applyBorder="1" applyAlignment="1">
      <alignment vertical="center" wrapText="1"/>
    </xf>
    <xf numFmtId="168" fontId="46" fillId="26" borderId="29" xfId="29" applyNumberFormat="1" applyFont="1" applyFill="1" applyBorder="1" applyAlignment="1">
      <alignment horizontal="justify" vertical="center" wrapText="1"/>
    </xf>
    <xf numFmtId="0" fontId="78" fillId="0" borderId="32" xfId="73" applyFont="1" applyFill="1" applyBorder="1" applyAlignment="1">
      <alignment vertical="center" wrapText="1"/>
    </xf>
    <xf numFmtId="0" fontId="78" fillId="0" borderId="0" xfId="0" applyFont="1" applyFill="1"/>
    <xf numFmtId="0" fontId="78" fillId="0" borderId="0" xfId="0" applyFont="1"/>
    <xf numFmtId="0" fontId="78" fillId="0" borderId="10" xfId="0" applyFont="1" applyBorder="1" applyAlignment="1">
      <alignment vertical="center" wrapText="1"/>
    </xf>
    <xf numFmtId="0" fontId="79" fillId="25" borderId="10" xfId="0" applyFont="1" applyFill="1" applyBorder="1" applyAlignment="1">
      <alignment horizontal="left" vertical="center" wrapText="1"/>
    </xf>
    <xf numFmtId="0" fontId="78" fillId="0" borderId="10" xfId="0" applyFont="1" applyBorder="1" applyAlignment="1">
      <alignment horizontal="left" vertical="center" wrapText="1"/>
    </xf>
    <xf numFmtId="0" fontId="78" fillId="26" borderId="10" xfId="0" applyFont="1" applyFill="1" applyBorder="1" applyAlignment="1">
      <alignment vertical="top" wrapText="1"/>
    </xf>
    <xf numFmtId="0" fontId="78" fillId="26" borderId="15" xfId="0" applyFont="1" applyFill="1" applyBorder="1" applyAlignment="1">
      <alignment horizontal="left" vertical="center"/>
    </xf>
    <xf numFmtId="168" fontId="78" fillId="26" borderId="29" xfId="29" applyNumberFormat="1" applyFont="1" applyFill="1" applyBorder="1" applyAlignment="1">
      <alignment horizontal="justify" vertical="center" wrapText="1"/>
    </xf>
    <xf numFmtId="0" fontId="78" fillId="24" borderId="15" xfId="0" applyFont="1" applyFill="1" applyBorder="1" applyAlignment="1">
      <alignment horizontal="left" vertical="center"/>
    </xf>
    <xf numFmtId="0" fontId="78" fillId="26" borderId="29" xfId="0" applyFont="1" applyFill="1" applyBorder="1" applyAlignment="1">
      <alignment horizontal="left" vertical="center"/>
    </xf>
    <xf numFmtId="0" fontId="78" fillId="26" borderId="15" xfId="0" applyFont="1" applyFill="1" applyBorder="1" applyAlignment="1">
      <alignment horizontal="justify" vertical="center" wrapText="1"/>
    </xf>
    <xf numFmtId="0" fontId="78" fillId="26" borderId="15" xfId="0" applyFont="1" applyFill="1" applyBorder="1" applyAlignment="1">
      <alignment horizontal="center" vertical="center" wrapText="1"/>
    </xf>
    <xf numFmtId="168" fontId="78" fillId="26" borderId="29" xfId="29" applyNumberFormat="1" applyFont="1" applyFill="1" applyBorder="1" applyAlignment="1">
      <alignment vertical="center" wrapText="1"/>
    </xf>
    <xf numFmtId="0" fontId="78" fillId="0" borderId="28" xfId="73" applyFont="1" applyFill="1" applyBorder="1" applyAlignment="1">
      <alignment vertical="center" wrapText="1"/>
    </xf>
    <xf numFmtId="0" fontId="78" fillId="0" borderId="30" xfId="73" applyFont="1" applyFill="1" applyBorder="1" applyAlignment="1">
      <alignment horizontal="left" vertical="center" wrapText="1"/>
    </xf>
    <xf numFmtId="0" fontId="78" fillId="0" borderId="31" xfId="73" applyFont="1" applyFill="1" applyBorder="1" applyAlignment="1">
      <alignment horizontal="left" vertical="center" wrapText="1"/>
    </xf>
    <xf numFmtId="0" fontId="78" fillId="26" borderId="10" xfId="0" applyFont="1" applyFill="1" applyBorder="1" applyAlignment="1">
      <alignment horizontal="justify" vertical="top" wrapText="1"/>
    </xf>
    <xf numFmtId="0" fontId="78" fillId="26" borderId="15" xfId="0" applyFont="1" applyFill="1" applyBorder="1" applyAlignment="1">
      <alignment horizontal="justify" vertical="top" wrapText="1"/>
    </xf>
    <xf numFmtId="0" fontId="78" fillId="26" borderId="15" xfId="0" applyFont="1" applyFill="1" applyBorder="1" applyAlignment="1">
      <alignment vertical="center" wrapText="1"/>
    </xf>
    <xf numFmtId="0" fontId="78" fillId="0" borderId="30" xfId="73" applyFont="1" applyFill="1" applyBorder="1" applyAlignment="1">
      <alignment vertical="top" wrapText="1"/>
    </xf>
    <xf numFmtId="0" fontId="78" fillId="0" borderId="32" xfId="73" applyFont="1" applyFill="1" applyBorder="1" applyAlignment="1">
      <alignment horizontal="left" vertical="center" wrapText="1"/>
    </xf>
    <xf numFmtId="0" fontId="78" fillId="0" borderId="30" xfId="73" applyFont="1" applyFill="1" applyBorder="1" applyAlignment="1">
      <alignment vertical="center" wrapText="1"/>
    </xf>
    <xf numFmtId="0" fontId="78" fillId="0" borderId="0" xfId="0" applyFont="1" applyAlignment="1">
      <alignment vertical="center"/>
    </xf>
    <xf numFmtId="0" fontId="78" fillId="0" borderId="0" xfId="0" applyFont="1" applyAlignment="1">
      <alignment horizontal="left" vertical="center" wrapText="1"/>
    </xf>
    <xf numFmtId="0" fontId="78" fillId="0" borderId="0" xfId="0" applyFont="1" applyAlignment="1">
      <alignment vertical="center" wrapText="1"/>
    </xf>
    <xf numFmtId="0" fontId="78" fillId="25" borderId="0" xfId="0" applyFont="1" applyFill="1" applyBorder="1" applyAlignment="1">
      <alignment horizontal="center" vertical="top" wrapText="1"/>
    </xf>
    <xf numFmtId="0" fontId="78" fillId="24" borderId="15" xfId="0" applyFont="1" applyFill="1" applyBorder="1" applyAlignment="1">
      <alignment horizontal="left" vertical="center" wrapText="1"/>
    </xf>
    <xf numFmtId="0" fontId="78" fillId="25" borderId="26" xfId="0" applyFont="1" applyFill="1" applyBorder="1" applyAlignment="1">
      <alignment horizontal="center" vertical="top" wrapText="1"/>
    </xf>
    <xf numFmtId="0" fontId="78" fillId="0" borderId="11" xfId="0" applyFont="1" applyBorder="1" applyAlignment="1">
      <alignment wrapText="1"/>
    </xf>
    <xf numFmtId="0" fontId="78" fillId="25" borderId="27" xfId="0" applyFont="1" applyFill="1" applyBorder="1" applyAlignment="1">
      <alignment horizontal="center" vertical="top" wrapText="1"/>
    </xf>
    <xf numFmtId="0" fontId="79" fillId="25" borderId="10" xfId="0" applyFont="1" applyFill="1" applyBorder="1" applyAlignment="1">
      <alignment horizontal="left" wrapText="1" indent="1"/>
    </xf>
    <xf numFmtId="0" fontId="78" fillId="0" borderId="10" xfId="0" applyFont="1" applyBorder="1" applyAlignment="1">
      <alignment horizontal="justify" wrapText="1"/>
    </xf>
    <xf numFmtId="0" fontId="78" fillId="0" borderId="26" xfId="0" applyFont="1" applyBorder="1" applyAlignment="1">
      <alignment horizontal="justify" wrapText="1"/>
    </xf>
    <xf numFmtId="0" fontId="78" fillId="25" borderId="11" xfId="0" applyFont="1" applyFill="1" applyBorder="1" applyAlignment="1">
      <alignment horizontal="center" vertical="top" wrapText="1"/>
    </xf>
    <xf numFmtId="168" fontId="78" fillId="0" borderId="0" xfId="29" applyNumberFormat="1" applyFont="1" applyBorder="1" applyAlignment="1">
      <alignment horizontal="center" vertical="center" wrapText="1"/>
    </xf>
    <xf numFmtId="0" fontId="78" fillId="0" borderId="0" xfId="0" applyFont="1" applyAlignment="1">
      <alignment horizontal="justify"/>
    </xf>
    <xf numFmtId="168" fontId="78" fillId="0" borderId="0" xfId="29" applyNumberFormat="1" applyFont="1"/>
    <xf numFmtId="0" fontId="78" fillId="0" borderId="0" xfId="0" applyFont="1" applyAlignment="1">
      <alignment horizontal="center" vertical="center"/>
    </xf>
    <xf numFmtId="168" fontId="78" fillId="0" borderId="0" xfId="29" applyNumberFormat="1" applyFont="1" applyAlignment="1">
      <alignment horizontal="center" vertical="center"/>
    </xf>
    <xf numFmtId="0" fontId="78" fillId="25" borderId="26" xfId="0" applyFont="1" applyFill="1" applyBorder="1" applyAlignment="1">
      <alignment horizontal="center" vertical="center" wrapText="1"/>
    </xf>
    <xf numFmtId="168" fontId="78" fillId="25" borderId="26" xfId="29" applyNumberFormat="1" applyFont="1" applyFill="1" applyBorder="1" applyAlignment="1">
      <alignment horizontal="center" vertical="center" wrapText="1"/>
    </xf>
    <xf numFmtId="0" fontId="78" fillId="25" borderId="10" xfId="0" applyFont="1" applyFill="1" applyBorder="1" applyAlignment="1">
      <alignment horizontal="center" vertical="center" wrapText="1"/>
    </xf>
    <xf numFmtId="0" fontId="78" fillId="25" borderId="15" xfId="0" applyFont="1" applyFill="1" applyBorder="1" applyAlignment="1">
      <alignment horizontal="center" vertical="center" wrapText="1"/>
    </xf>
    <xf numFmtId="0" fontId="78" fillId="25" borderId="11" xfId="0" applyFont="1" applyFill="1" applyBorder="1" applyAlignment="1">
      <alignment horizontal="center" vertical="center" wrapText="1"/>
    </xf>
    <xf numFmtId="168" fontId="78" fillId="25" borderId="27" xfId="29" applyNumberFormat="1" applyFont="1" applyFill="1" applyBorder="1" applyAlignment="1">
      <alignment horizontal="center" vertical="center" wrapText="1"/>
    </xf>
    <xf numFmtId="0" fontId="78" fillId="0" borderId="15" xfId="0" applyFont="1" applyFill="1" applyBorder="1" applyAlignment="1">
      <alignment horizontal="left" vertical="center"/>
    </xf>
    <xf numFmtId="0" fontId="78" fillId="26" borderId="29" xfId="0" applyFont="1" applyFill="1" applyBorder="1" applyAlignment="1">
      <alignment horizontal="center" vertical="top" wrapText="1"/>
    </xf>
    <xf numFmtId="0" fontId="78" fillId="26" borderId="15" xfId="0" applyFont="1" applyFill="1" applyBorder="1" applyAlignment="1">
      <alignment horizontal="center" vertical="center"/>
    </xf>
    <xf numFmtId="168" fontId="78" fillId="26" borderId="29" xfId="29" applyNumberFormat="1" applyFont="1" applyFill="1" applyBorder="1" applyAlignment="1">
      <alignment vertical="center"/>
    </xf>
    <xf numFmtId="168" fontId="46" fillId="0" borderId="27" xfId="29" applyNumberFormat="1" applyFont="1" applyBorder="1" applyAlignment="1">
      <alignment vertical="center" wrapText="1"/>
    </xf>
    <xf numFmtId="168" fontId="46" fillId="26" borderId="29" xfId="29" applyNumberFormat="1" applyFont="1" applyFill="1" applyBorder="1" applyAlignment="1"/>
    <xf numFmtId="168" fontId="46" fillId="0" borderId="0" xfId="29" applyNumberFormat="1" applyFont="1"/>
    <xf numFmtId="168" fontId="46" fillId="26" borderId="29" xfId="29" applyNumberFormat="1" applyFont="1" applyFill="1" applyBorder="1" applyAlignment="1">
      <alignment vertical="center"/>
    </xf>
    <xf numFmtId="168" fontId="46" fillId="0" borderId="26" xfId="29" applyNumberFormat="1" applyFont="1" applyBorder="1" applyAlignment="1">
      <alignment vertical="center" wrapText="1"/>
    </xf>
    <xf numFmtId="0" fontId="48" fillId="0" borderId="14" xfId="0" applyFont="1" applyFill="1" applyBorder="1" applyAlignment="1">
      <alignment vertical="center" wrapText="1"/>
    </xf>
    <xf numFmtId="0" fontId="46" fillId="0" borderId="20" xfId="73" applyFont="1" applyFill="1" applyBorder="1" applyAlignment="1">
      <alignment vertical="center" wrapText="1"/>
    </xf>
    <xf numFmtId="49" fontId="46" fillId="0" borderId="14" xfId="55" applyNumberFormat="1" applyFont="1" applyFill="1" applyBorder="1" applyAlignment="1">
      <alignment horizontal="left" vertical="center" wrapText="1"/>
    </xf>
    <xf numFmtId="166" fontId="46" fillId="24" borderId="21" xfId="37" applyNumberFormat="1" applyFont="1" applyFill="1" applyBorder="1" applyAlignment="1">
      <alignment horizontal="right" vertical="center"/>
    </xf>
    <xf numFmtId="166" fontId="46" fillId="0" borderId="12" xfId="55" applyNumberFormat="1" applyFont="1" applyFill="1" applyBorder="1" applyAlignment="1">
      <alignment horizontal="right" vertical="center" wrapText="1"/>
    </xf>
    <xf numFmtId="166" fontId="46" fillId="0" borderId="21" xfId="55" applyNumberFormat="1" applyFont="1" applyFill="1" applyBorder="1" applyAlignment="1">
      <alignment horizontal="right" vertical="center" wrapText="1"/>
    </xf>
    <xf numFmtId="0" fontId="32" fillId="24" borderId="10" xfId="0" applyFont="1" applyFill="1" applyBorder="1" applyAlignment="1">
      <alignment horizontal="center" vertical="center" wrapText="1"/>
    </xf>
    <xf numFmtId="166" fontId="32" fillId="24" borderId="10" xfId="0" applyNumberFormat="1" applyFont="1" applyFill="1" applyBorder="1" applyAlignment="1">
      <alignment horizontal="center" vertical="center" wrapText="1"/>
    </xf>
    <xf numFmtId="166" fontId="29" fillId="0" borderId="25" xfId="29" applyNumberFormat="1" applyFont="1" applyBorder="1" applyAlignment="1">
      <alignment horizontal="center" vertical="center" wrapText="1"/>
    </xf>
    <xf numFmtId="166" fontId="46" fillId="0" borderId="25" xfId="0" applyNumberFormat="1" applyFont="1" applyBorder="1" applyAlignment="1">
      <alignment vertical="center"/>
    </xf>
    <xf numFmtId="0" fontId="30" fillId="0" borderId="14" xfId="0" applyFont="1" applyBorder="1"/>
    <xf numFmtId="0" fontId="30" fillId="0" borderId="20" xfId="0" applyFont="1" applyBorder="1"/>
    <xf numFmtId="0" fontId="30" fillId="0" borderId="12" xfId="0" applyFont="1" applyBorder="1"/>
    <xf numFmtId="0" fontId="46" fillId="0" borderId="12" xfId="54" applyFont="1" applyBorder="1" applyAlignment="1">
      <alignment horizontal="left" vertical="center" wrapText="1"/>
    </xf>
    <xf numFmtId="166" fontId="46" fillId="0" borderId="12" xfId="0" applyNumberFormat="1" applyFont="1" applyBorder="1" applyAlignment="1">
      <alignment vertical="center"/>
    </xf>
    <xf numFmtId="166" fontId="46" fillId="0" borderId="21" xfId="0" applyNumberFormat="1" applyFont="1" applyBorder="1" applyAlignment="1">
      <alignment vertical="center"/>
    </xf>
    <xf numFmtId="3" fontId="46" fillId="27" borderId="10" xfId="29" applyNumberFormat="1" applyFont="1" applyFill="1" applyBorder="1" applyAlignment="1">
      <alignment horizontal="center" vertical="center" wrapText="1"/>
    </xf>
    <xf numFmtId="166" fontId="69" fillId="27" borderId="10" xfId="29" applyNumberFormat="1" applyFont="1" applyFill="1" applyBorder="1" applyAlignment="1">
      <alignment horizontal="right" vertical="center" wrapText="1"/>
    </xf>
    <xf numFmtId="166" fontId="46" fillId="27" borderId="10" xfId="29" applyNumberFormat="1" applyFont="1" applyFill="1" applyBorder="1" applyAlignment="1" applyProtection="1">
      <alignment horizontal="right" vertical="center" wrapText="1"/>
      <protection locked="0"/>
    </xf>
    <xf numFmtId="166" fontId="46" fillId="27" borderId="10" xfId="29" applyNumberFormat="1" applyFont="1" applyFill="1" applyBorder="1" applyAlignment="1">
      <alignment horizontal="right" vertical="center"/>
    </xf>
    <xf numFmtId="166" fontId="46" fillId="27" borderId="10" xfId="29" applyNumberFormat="1" applyFont="1" applyFill="1" applyBorder="1" applyAlignment="1" applyProtection="1">
      <alignment horizontal="right" vertical="center"/>
      <protection locked="0"/>
    </xf>
    <xf numFmtId="49" fontId="46" fillId="27" borderId="14" xfId="0" applyNumberFormat="1" applyFont="1" applyFill="1" applyBorder="1" applyAlignment="1">
      <alignment horizontal="left" vertical="center"/>
    </xf>
    <xf numFmtId="0" fontId="48" fillId="0" borderId="10" xfId="79" applyFont="1" applyBorder="1" applyAlignment="1">
      <alignment horizontal="center" vertical="center" wrapText="1"/>
    </xf>
    <xf numFmtId="0" fontId="48" fillId="0" borderId="25" xfId="79" applyFont="1" applyBorder="1" applyAlignment="1">
      <alignment horizontal="center" vertical="center" wrapText="1"/>
    </xf>
    <xf numFmtId="0" fontId="46" fillId="0" borderId="10" xfId="54" applyFont="1" applyBorder="1" applyAlignment="1">
      <alignment vertical="center" wrapText="1"/>
    </xf>
    <xf numFmtId="0" fontId="48" fillId="0" borderId="51" xfId="79" applyFont="1" applyBorder="1" applyAlignment="1">
      <alignment vertical="center" wrapText="1"/>
    </xf>
    <xf numFmtId="0" fontId="46" fillId="0" borderId="43" xfId="79" applyFont="1" applyBorder="1" applyAlignment="1">
      <alignment vertical="center" wrapText="1"/>
    </xf>
    <xf numFmtId="0" fontId="48" fillId="0" borderId="23" xfId="79" applyFont="1" applyBorder="1" applyAlignment="1">
      <alignment vertical="center" wrapText="1"/>
    </xf>
    <xf numFmtId="166" fontId="46" fillId="27" borderId="10" xfId="29" applyNumberFormat="1" applyFont="1" applyFill="1" applyBorder="1" applyAlignment="1">
      <alignment horizontal="right" vertical="center" wrapText="1"/>
    </xf>
    <xf numFmtId="0" fontId="46" fillId="24" borderId="10" xfId="0" applyFont="1" applyFill="1" applyBorder="1" applyAlignment="1">
      <alignment horizontal="center" vertical="center" wrapText="1"/>
    </xf>
    <xf numFmtId="0" fontId="46" fillId="24" borderId="25" xfId="0" applyFont="1" applyFill="1" applyBorder="1" applyAlignment="1">
      <alignment horizontal="center" vertical="center" wrapText="1"/>
    </xf>
    <xf numFmtId="0" fontId="46" fillId="0" borderId="10" xfId="72" applyFont="1" applyFill="1" applyBorder="1" applyAlignment="1">
      <alignment horizontal="center" vertical="center" wrapText="1"/>
    </xf>
    <xf numFmtId="0" fontId="46" fillId="0" borderId="25" xfId="72" applyNumberFormat="1" applyFont="1" applyFill="1" applyBorder="1" applyAlignment="1">
      <alignment horizontal="center" vertical="center" wrapText="1"/>
    </xf>
    <xf numFmtId="168" fontId="46" fillId="0" borderId="25" xfId="29" applyNumberFormat="1" applyFont="1" applyFill="1" applyBorder="1" applyAlignment="1">
      <alignment horizontal="center" vertical="center" wrapText="1"/>
    </xf>
    <xf numFmtId="49" fontId="46" fillId="0" borderId="20"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0" fontId="46" fillId="0" borderId="12" xfId="0" applyFont="1" applyFill="1" applyBorder="1" applyAlignment="1">
      <alignment horizontal="left" vertical="center" wrapText="1"/>
    </xf>
    <xf numFmtId="168" fontId="45" fillId="0" borderId="12" xfId="29" applyNumberFormat="1" applyFont="1" applyFill="1" applyBorder="1" applyAlignment="1">
      <alignment horizontal="center" vertical="center" wrapText="1"/>
    </xf>
    <xf numFmtId="166" fontId="46" fillId="0" borderId="12" xfId="0" applyNumberFormat="1" applyFont="1" applyBorder="1" applyAlignment="1">
      <alignment horizontal="center" vertical="center" wrapText="1"/>
    </xf>
    <xf numFmtId="166" fontId="46" fillId="0" borderId="25" xfId="29" applyNumberFormat="1" applyFont="1" applyFill="1" applyBorder="1" applyAlignment="1">
      <alignment horizontal="center" vertical="center" wrapText="1"/>
    </xf>
    <xf numFmtId="0" fontId="46" fillId="0" borderId="14" xfId="59" applyFont="1" applyFill="1" applyBorder="1" applyAlignment="1">
      <alignment horizontal="center" vertical="center"/>
    </xf>
    <xf numFmtId="166" fontId="46" fillId="0" borderId="25" xfId="29" applyNumberFormat="1" applyFont="1" applyFill="1" applyBorder="1" applyAlignment="1">
      <alignment vertical="center" wrapText="1"/>
    </xf>
    <xf numFmtId="166" fontId="46" fillId="0" borderId="25" xfId="65" applyNumberFormat="1" applyFont="1" applyFill="1" applyBorder="1" applyAlignment="1">
      <alignment vertical="center" wrapText="1"/>
    </xf>
    <xf numFmtId="2" fontId="46" fillId="0" borderId="14" xfId="59" applyNumberFormat="1" applyFont="1" applyFill="1" applyBorder="1" applyAlignment="1">
      <alignment horizontal="center" vertical="center"/>
    </xf>
    <xf numFmtId="0" fontId="46" fillId="0" borderId="14" xfId="57" applyFont="1" applyFill="1" applyBorder="1" applyAlignment="1">
      <alignment horizontal="center" vertical="center" wrapText="1"/>
    </xf>
    <xf numFmtId="49" fontId="46" fillId="0" borderId="14" xfId="62" applyNumberFormat="1" applyFont="1" applyFill="1" applyBorder="1" applyAlignment="1">
      <alignment horizontal="center" vertical="center"/>
    </xf>
    <xf numFmtId="0" fontId="48" fillId="24" borderId="12" xfId="62" applyFont="1" applyFill="1" applyBorder="1" applyAlignment="1">
      <alignment horizontal="left" vertical="center" wrapText="1"/>
    </xf>
    <xf numFmtId="0" fontId="46" fillId="0" borderId="12" xfId="62" applyFont="1" applyFill="1" applyBorder="1" applyAlignment="1">
      <alignment horizontal="center" vertical="center" wrapText="1"/>
    </xf>
    <xf numFmtId="167" fontId="46" fillId="0" borderId="21" xfId="29" applyNumberFormat="1" applyFont="1" applyFill="1" applyBorder="1" applyAlignment="1">
      <alignment vertical="center" wrapText="1"/>
    </xf>
    <xf numFmtId="0" fontId="46" fillId="27" borderId="0" xfId="60" applyFont="1" applyFill="1" applyAlignment="1" applyProtection="1">
      <alignment horizontal="left" wrapText="1"/>
      <protection locked="0"/>
    </xf>
    <xf numFmtId="0" fontId="45" fillId="27" borderId="0" xfId="60" applyFont="1" applyFill="1" applyAlignment="1" applyProtection="1">
      <alignment vertical="center"/>
      <protection locked="0"/>
    </xf>
    <xf numFmtId="0" fontId="45" fillId="27" borderId="0" xfId="60" applyFont="1" applyFill="1" applyAlignment="1" applyProtection="1">
      <protection locked="0"/>
    </xf>
    <xf numFmtId="0" fontId="46" fillId="27" borderId="0" xfId="60" applyFont="1" applyFill="1" applyAlignment="1" applyProtection="1">
      <alignment horizontal="right"/>
      <protection locked="0"/>
    </xf>
    <xf numFmtId="0" fontId="45" fillId="27" borderId="0" xfId="60" applyFont="1" applyFill="1" applyAlignment="1" applyProtection="1">
      <alignment horizontal="right"/>
      <protection locked="0"/>
    </xf>
    <xf numFmtId="0" fontId="45" fillId="27" borderId="0" xfId="60" applyFont="1" applyFill="1" applyAlignment="1" applyProtection="1">
      <alignment horizontal="right" vertical="center"/>
      <protection locked="0"/>
    </xf>
    <xf numFmtId="0" fontId="41" fillId="27" borderId="0" xfId="0" applyFont="1" applyFill="1" applyAlignment="1">
      <alignment horizontal="right"/>
    </xf>
    <xf numFmtId="0" fontId="46" fillId="27" borderId="0" xfId="60" applyFont="1" applyFill="1" applyAlignment="1" applyProtection="1">
      <alignment vertical="center"/>
      <protection locked="0"/>
    </xf>
    <xf numFmtId="0" fontId="46" fillId="27" borderId="0" xfId="60" applyFont="1" applyFill="1" applyAlignment="1" applyProtection="1">
      <alignment horizontal="center"/>
      <protection locked="0"/>
    </xf>
    <xf numFmtId="0" fontId="46" fillId="27" borderId="0" xfId="60" applyFont="1" applyFill="1" applyProtection="1">
      <protection locked="0"/>
    </xf>
    <xf numFmtId="0" fontId="46" fillId="27" borderId="0" xfId="60" applyFont="1" applyFill="1" applyAlignment="1" applyProtection="1">
      <alignment horizontal="center" vertical="top" wrapText="1"/>
      <protection locked="0"/>
    </xf>
    <xf numFmtId="0" fontId="46" fillId="27" borderId="0" xfId="60" applyFont="1" applyFill="1" applyBorder="1" applyAlignment="1" applyProtection="1">
      <alignment vertical="center" wrapText="1"/>
      <protection locked="0"/>
    </xf>
    <xf numFmtId="0" fontId="46" fillId="27" borderId="0" xfId="60" applyFont="1" applyFill="1" applyAlignment="1" applyProtection="1">
      <alignment horizontal="center" vertical="center"/>
      <protection locked="0"/>
    </xf>
    <xf numFmtId="0" fontId="46" fillId="27" borderId="0" xfId="60" applyFont="1" applyFill="1" applyBorder="1" applyAlignment="1" applyProtection="1">
      <alignment horizontal="center" wrapText="1"/>
      <protection locked="0"/>
    </xf>
    <xf numFmtId="0" fontId="46" fillId="27" borderId="25" xfId="60" applyFont="1" applyFill="1" applyBorder="1" applyAlignment="1" applyProtection="1">
      <alignment horizontal="center" vertical="center" wrapText="1"/>
      <protection locked="0"/>
    </xf>
    <xf numFmtId="0" fontId="46" fillId="27" borderId="0" xfId="60" applyFont="1" applyFill="1" applyBorder="1" applyAlignment="1" applyProtection="1">
      <alignment horizontal="center" vertical="center" wrapText="1"/>
      <protection locked="0"/>
    </xf>
    <xf numFmtId="0" fontId="46" fillId="27" borderId="14" xfId="60" applyFont="1" applyFill="1" applyBorder="1" applyAlignment="1">
      <alignment horizontal="center" vertical="center"/>
    </xf>
    <xf numFmtId="166" fontId="46" fillId="27" borderId="25" xfId="29" applyNumberFormat="1" applyFont="1" applyFill="1" applyBorder="1" applyAlignment="1" applyProtection="1">
      <alignment horizontal="right" vertical="center"/>
      <protection locked="0"/>
    </xf>
    <xf numFmtId="174" fontId="46" fillId="27" borderId="0" xfId="29" applyNumberFormat="1" applyFont="1" applyFill="1" applyBorder="1" applyAlignment="1" applyProtection="1">
      <alignment horizontal="right" vertical="center"/>
      <protection locked="0"/>
    </xf>
    <xf numFmtId="0" fontId="46" fillId="27" borderId="14" xfId="60" applyFont="1" applyFill="1" applyBorder="1" applyAlignment="1" applyProtection="1">
      <alignment horizontal="center" vertical="center" wrapText="1"/>
      <protection locked="0"/>
    </xf>
    <xf numFmtId="49" fontId="45" fillId="27" borderId="14" xfId="0" applyNumberFormat="1" applyFont="1" applyFill="1" applyBorder="1" applyAlignment="1">
      <alignment horizontal="left" vertical="center"/>
    </xf>
    <xf numFmtId="4" fontId="45" fillId="27" borderId="10" xfId="29" applyNumberFormat="1" applyFont="1" applyFill="1" applyBorder="1" applyAlignment="1" applyProtection="1">
      <alignment horizontal="center" vertical="center"/>
      <protection locked="0"/>
    </xf>
    <xf numFmtId="4" fontId="45" fillId="27" borderId="10" xfId="60" applyNumberFormat="1" applyFont="1" applyFill="1" applyBorder="1" applyProtection="1">
      <protection locked="0"/>
    </xf>
    <xf numFmtId="0" fontId="46" fillId="27" borderId="0" xfId="60" applyFont="1" applyFill="1" applyAlignment="1">
      <alignment vertical="center"/>
    </xf>
    <xf numFmtId="0" fontId="72" fillId="27" borderId="0" xfId="60" applyFont="1" applyFill="1" applyAlignment="1">
      <alignment horizontal="center" wrapText="1"/>
    </xf>
    <xf numFmtId="0" fontId="46" fillId="27" borderId="11" xfId="48" applyFont="1" applyFill="1" applyBorder="1" applyAlignment="1">
      <alignment horizontal="center" vertical="center" wrapText="1"/>
    </xf>
    <xf numFmtId="166" fontId="46" fillId="27" borderId="11" xfId="29" applyNumberFormat="1" applyFont="1" applyFill="1" applyBorder="1" applyAlignment="1">
      <alignment horizontal="right" vertical="center" wrapText="1"/>
    </xf>
    <xf numFmtId="3" fontId="46" fillId="27" borderId="10" xfId="29" applyNumberFormat="1" applyFont="1" applyFill="1" applyBorder="1" applyAlignment="1">
      <alignment horizontal="center" vertical="center"/>
    </xf>
    <xf numFmtId="0" fontId="45" fillId="27" borderId="10" xfId="60" applyFont="1" applyFill="1" applyBorder="1" applyAlignment="1">
      <alignment horizontal="left" vertical="center"/>
    </xf>
    <xf numFmtId="0" fontId="46" fillId="27" borderId="10" xfId="60" applyFont="1" applyFill="1" applyBorder="1" applyAlignment="1">
      <alignment horizontal="center" vertical="center"/>
    </xf>
    <xf numFmtId="3" fontId="46" fillId="27" borderId="10" xfId="60" applyNumberFormat="1" applyFont="1" applyFill="1" applyBorder="1"/>
    <xf numFmtId="3" fontId="46" fillId="27" borderId="10" xfId="60" applyNumberFormat="1" applyFont="1" applyFill="1" applyBorder="1" applyAlignment="1">
      <alignment horizontal="center" vertical="center"/>
    </xf>
    <xf numFmtId="0" fontId="45" fillId="27" borderId="10" xfId="0" applyFont="1" applyFill="1" applyBorder="1" applyAlignment="1">
      <alignment horizontal="left" vertical="center" wrapText="1"/>
    </xf>
    <xf numFmtId="0" fontId="46" fillId="27" borderId="10" xfId="0" applyFont="1" applyFill="1" applyBorder="1" applyAlignment="1">
      <alignment horizontal="center" vertical="center" wrapText="1"/>
    </xf>
    <xf numFmtId="1" fontId="46" fillId="27" borderId="10" xfId="0" applyNumberFormat="1" applyFont="1" applyFill="1" applyBorder="1" applyAlignment="1" applyProtection="1">
      <alignment horizontal="center" vertical="center" wrapText="1"/>
      <protection locked="0"/>
    </xf>
    <xf numFmtId="3" fontId="45" fillId="27" borderId="10" xfId="29" applyNumberFormat="1" applyFont="1" applyFill="1" applyBorder="1" applyAlignment="1" applyProtection="1">
      <alignment horizontal="center" vertical="center" wrapText="1"/>
      <protection locked="0"/>
    </xf>
    <xf numFmtId="3" fontId="45" fillId="27" borderId="10" xfId="0" applyNumberFormat="1" applyFont="1" applyFill="1" applyBorder="1" applyAlignment="1">
      <alignment horizontal="center" vertical="center"/>
    </xf>
    <xf numFmtId="0" fontId="45" fillId="27" borderId="29" xfId="48" applyFont="1" applyFill="1" applyBorder="1" applyAlignment="1">
      <alignment horizontal="center" vertical="center" wrapText="1"/>
    </xf>
    <xf numFmtId="0" fontId="45" fillId="27" borderId="10" xfId="48" applyFont="1" applyFill="1" applyBorder="1" applyAlignment="1">
      <alignment horizontal="left" vertical="center" wrapText="1"/>
    </xf>
    <xf numFmtId="0" fontId="45" fillId="27" borderId="10" xfId="48" applyFont="1" applyFill="1" applyBorder="1" applyAlignment="1">
      <alignment horizontal="center" vertical="center" wrapText="1"/>
    </xf>
    <xf numFmtId="3" fontId="45" fillId="27" borderId="10" xfId="29" applyNumberFormat="1" applyFont="1" applyFill="1" applyBorder="1" applyAlignment="1">
      <alignment horizontal="center" vertical="center" wrapText="1"/>
    </xf>
    <xf numFmtId="166" fontId="45" fillId="27" borderId="10" xfId="29" applyNumberFormat="1" applyFont="1" applyFill="1" applyBorder="1" applyAlignment="1">
      <alignment horizontal="right" vertical="center" wrapText="1"/>
    </xf>
    <xf numFmtId="49" fontId="45" fillId="27" borderId="0" xfId="29" applyNumberFormat="1" applyFont="1" applyFill="1" applyBorder="1" applyAlignment="1" applyProtection="1">
      <alignment horizontal="right" vertical="center"/>
      <protection locked="0"/>
    </xf>
    <xf numFmtId="0" fontId="45" fillId="27" borderId="0" xfId="60" applyFont="1" applyFill="1" applyAlignment="1">
      <alignment vertical="center"/>
    </xf>
    <xf numFmtId="3" fontId="45" fillId="27" borderId="10" xfId="29" applyNumberFormat="1" applyFont="1" applyFill="1" applyBorder="1" applyAlignment="1">
      <alignment horizontal="center" vertical="center"/>
    </xf>
    <xf numFmtId="0" fontId="46" fillId="27" borderId="10" xfId="50" applyFont="1" applyFill="1" applyBorder="1" applyAlignment="1">
      <alignment horizontal="left" vertical="center" wrapText="1"/>
    </xf>
    <xf numFmtId="167" fontId="46" fillId="27" borderId="0" xfId="29" applyNumberFormat="1" applyFont="1" applyFill="1" applyBorder="1" applyAlignment="1" applyProtection="1">
      <alignment horizontal="left" vertical="center" wrapText="1"/>
      <protection locked="0"/>
    </xf>
    <xf numFmtId="3" fontId="45" fillId="27" borderId="10" xfId="0" applyNumberFormat="1" applyFont="1" applyFill="1" applyBorder="1" applyAlignment="1">
      <alignment horizontal="center" vertical="center" wrapText="1"/>
    </xf>
    <xf numFmtId="0" fontId="46" fillId="27" borderId="10" xfId="48" applyFont="1" applyFill="1" applyBorder="1" applyAlignment="1" applyProtection="1">
      <alignment horizontal="left" vertical="center" wrapText="1"/>
      <protection locked="0"/>
    </xf>
    <xf numFmtId="0" fontId="46" fillId="27" borderId="10" xfId="48" applyNumberFormat="1" applyFont="1" applyFill="1" applyBorder="1" applyAlignment="1" applyProtection="1">
      <alignment horizontal="left" vertical="center" wrapText="1"/>
      <protection locked="0"/>
    </xf>
    <xf numFmtId="0" fontId="46" fillId="27" borderId="0" xfId="0" applyFont="1" applyFill="1" applyAlignment="1">
      <alignment horizontal="center"/>
    </xf>
    <xf numFmtId="2" fontId="46" fillId="27" borderId="0" xfId="0" applyNumberFormat="1" applyFont="1" applyFill="1" applyBorder="1"/>
    <xf numFmtId="0" fontId="46" fillId="27" borderId="0" xfId="0" applyFont="1" applyFill="1"/>
    <xf numFmtId="0" fontId="72" fillId="27" borderId="0" xfId="60" applyFont="1" applyFill="1"/>
    <xf numFmtId="0" fontId="45" fillId="27" borderId="10" xfId="50" applyFont="1" applyFill="1" applyBorder="1" applyAlignment="1">
      <alignment horizontal="left" vertical="center" wrapText="1"/>
    </xf>
    <xf numFmtId="4" fontId="46" fillId="27" borderId="10" xfId="0" applyNumberFormat="1" applyFont="1" applyFill="1" applyBorder="1" applyAlignment="1">
      <alignment horizontal="center" vertical="center" wrapText="1"/>
    </xf>
    <xf numFmtId="0" fontId="45" fillId="27" borderId="0" xfId="60" applyFont="1" applyFill="1" applyAlignment="1">
      <alignment horizontal="center" wrapText="1"/>
    </xf>
    <xf numFmtId="167" fontId="69" fillId="27" borderId="0" xfId="29" applyNumberFormat="1" applyFont="1" applyFill="1" applyBorder="1" applyAlignment="1" applyProtection="1">
      <alignment horizontal="left" vertical="center" wrapText="1"/>
      <protection locked="0"/>
    </xf>
    <xf numFmtId="0" fontId="69" fillId="27" borderId="26" xfId="48" applyFont="1" applyFill="1" applyBorder="1" applyAlignment="1">
      <alignment horizontal="center" vertical="center" wrapText="1"/>
    </xf>
    <xf numFmtId="166" fontId="69" fillId="27" borderId="0" xfId="60" applyNumberFormat="1" applyFont="1" applyFill="1" applyAlignment="1">
      <alignment horizontal="center" wrapText="1"/>
    </xf>
    <xf numFmtId="4" fontId="69" fillId="27" borderId="0" xfId="60" applyNumberFormat="1" applyFont="1" applyFill="1" applyAlignment="1">
      <alignment horizontal="center" wrapText="1"/>
    </xf>
    <xf numFmtId="0" fontId="46" fillId="27" borderId="10" xfId="53" applyFont="1" applyFill="1" applyBorder="1" applyAlignment="1" applyProtection="1">
      <alignment horizontal="center" vertical="center" wrapText="1"/>
      <protection locked="0"/>
    </xf>
    <xf numFmtId="4" fontId="46" fillId="27" borderId="10" xfId="53" applyNumberFormat="1" applyFont="1" applyFill="1" applyBorder="1" applyAlignment="1" applyProtection="1">
      <alignment horizontal="center" vertical="center" wrapText="1"/>
      <protection locked="0"/>
    </xf>
    <xf numFmtId="0" fontId="46" fillId="27" borderId="0" xfId="60" applyFont="1" applyFill="1" applyAlignment="1">
      <alignment horizontal="center" wrapText="1"/>
    </xf>
    <xf numFmtId="49" fontId="69" fillId="27" borderId="10" xfId="48" applyNumberFormat="1" applyFont="1" applyFill="1" applyBorder="1" applyAlignment="1">
      <alignment horizontal="center" vertical="center" wrapText="1"/>
    </xf>
    <xf numFmtId="168" fontId="69" fillId="27" borderId="10" xfId="29" applyNumberFormat="1" applyFont="1" applyFill="1" applyBorder="1" applyAlignment="1">
      <alignment horizontal="right" vertical="center" wrapText="1"/>
    </xf>
    <xf numFmtId="0" fontId="69" fillId="27" borderId="15" xfId="48" applyFont="1" applyFill="1" applyBorder="1" applyAlignment="1">
      <alignment horizontal="left" vertical="center" wrapText="1"/>
    </xf>
    <xf numFmtId="173" fontId="69" fillId="27" borderId="0" xfId="60" applyNumberFormat="1" applyFont="1" applyFill="1" applyAlignment="1">
      <alignment horizontal="center" wrapText="1"/>
    </xf>
    <xf numFmtId="0" fontId="69" fillId="27" borderId="0" xfId="0" applyFont="1" applyFill="1" applyAlignment="1">
      <alignment horizontal="center" wrapText="1"/>
    </xf>
    <xf numFmtId="0" fontId="46" fillId="27" borderId="14" xfId="0" applyFont="1" applyFill="1" applyBorder="1" applyAlignment="1">
      <alignment horizontal="left" vertical="center"/>
    </xf>
    <xf numFmtId="0" fontId="46" fillId="27" borderId="0" xfId="60" applyFont="1" applyFill="1" applyAlignment="1">
      <alignment wrapText="1"/>
    </xf>
    <xf numFmtId="0" fontId="46" fillId="27" borderId="0" xfId="0" applyFont="1" applyFill="1" applyAlignment="1">
      <alignment horizontal="center" wrapText="1"/>
    </xf>
    <xf numFmtId="3" fontId="45" fillId="27" borderId="10" xfId="60" applyNumberFormat="1" applyFont="1" applyFill="1" applyBorder="1" applyAlignment="1" applyProtection="1">
      <alignment horizontal="center"/>
      <protection locked="0"/>
    </xf>
    <xf numFmtId="0" fontId="72" fillId="27" borderId="29" xfId="48" applyFont="1" applyFill="1" applyBorder="1" applyAlignment="1">
      <alignment horizontal="center" vertical="center" wrapText="1"/>
    </xf>
    <xf numFmtId="0" fontId="72" fillId="27" borderId="10" xfId="48" applyFont="1" applyFill="1" applyBorder="1" applyAlignment="1">
      <alignment horizontal="left" vertical="center" wrapText="1"/>
    </xf>
    <xf numFmtId="0" fontId="72" fillId="27" borderId="10" xfId="48" applyFont="1" applyFill="1" applyBorder="1" applyAlignment="1">
      <alignment horizontal="center" vertical="center" wrapText="1"/>
    </xf>
    <xf numFmtId="3" fontId="72" fillId="27" borderId="10" xfId="29" applyNumberFormat="1" applyFont="1" applyFill="1" applyBorder="1" applyAlignment="1" applyProtection="1">
      <alignment horizontal="center" vertical="center" wrapText="1"/>
      <protection locked="0"/>
    </xf>
    <xf numFmtId="166" fontId="72" fillId="27" borderId="10" xfId="29" applyNumberFormat="1" applyFont="1" applyFill="1" applyBorder="1" applyAlignment="1">
      <alignment horizontal="right" vertical="center" wrapText="1"/>
    </xf>
    <xf numFmtId="49" fontId="72" fillId="27" borderId="0" xfId="29" applyNumberFormat="1" applyFont="1" applyFill="1" applyBorder="1" applyAlignment="1" applyProtection="1">
      <alignment horizontal="right" vertical="center"/>
      <protection locked="0"/>
    </xf>
    <xf numFmtId="0" fontId="72" fillId="27" borderId="0" xfId="60" applyFont="1" applyFill="1" applyAlignment="1">
      <alignment vertical="center"/>
    </xf>
    <xf numFmtId="49" fontId="69" fillId="27" borderId="11" xfId="50" applyNumberFormat="1" applyFont="1" applyFill="1" applyBorder="1" applyAlignment="1">
      <alignment horizontal="center" vertical="center" wrapText="1"/>
    </xf>
    <xf numFmtId="0" fontId="69" fillId="27" borderId="11" xfId="50" applyFont="1" applyFill="1" applyBorder="1" applyAlignment="1">
      <alignment vertical="center" wrapText="1"/>
    </xf>
    <xf numFmtId="0" fontId="69" fillId="27" borderId="10" xfId="0" applyFont="1" applyFill="1" applyBorder="1" applyAlignment="1">
      <alignment horizontal="center" vertical="center"/>
    </xf>
    <xf numFmtId="49" fontId="72" fillId="27" borderId="37" xfId="50" applyNumberFormat="1" applyFont="1" applyFill="1" applyBorder="1" applyAlignment="1">
      <alignment horizontal="center" vertical="center" wrapText="1"/>
    </xf>
    <xf numFmtId="0" fontId="45" fillId="27" borderId="14" xfId="60" applyFont="1" applyFill="1" applyBorder="1" applyAlignment="1">
      <alignment horizontal="center" vertical="center"/>
    </xf>
    <xf numFmtId="1" fontId="46" fillId="27" borderId="10" xfId="0" applyNumberFormat="1" applyFont="1" applyFill="1" applyBorder="1" applyAlignment="1">
      <alignment horizontal="center" vertical="center" wrapText="1"/>
    </xf>
    <xf numFmtId="166" fontId="45" fillId="27" borderId="41" xfId="29" applyNumberFormat="1" applyFont="1" applyFill="1" applyBorder="1" applyAlignment="1" applyProtection="1">
      <alignment horizontal="right" vertical="center" wrapText="1"/>
      <protection locked="0"/>
    </xf>
    <xf numFmtId="0" fontId="48" fillId="0" borderId="10" xfId="79" applyFont="1" applyBorder="1" applyAlignment="1">
      <alignment horizontal="center" vertical="center" wrapText="1"/>
    </xf>
    <xf numFmtId="0" fontId="48" fillId="0" borderId="14" xfId="79" applyFont="1" applyBorder="1" applyAlignment="1">
      <alignment vertical="center" wrapText="1"/>
    </xf>
    <xf numFmtId="0" fontId="48" fillId="0" borderId="10" xfId="79" applyFont="1" applyBorder="1" applyAlignment="1">
      <alignment vertical="center" wrapText="1"/>
    </xf>
    <xf numFmtId="0" fontId="48" fillId="0" borderId="25" xfId="79" applyFont="1" applyBorder="1" applyAlignment="1">
      <alignment horizontal="center" vertical="center" wrapText="1"/>
    </xf>
    <xf numFmtId="0" fontId="48" fillId="0" borderId="15" xfId="79" applyFont="1" applyBorder="1" applyAlignment="1">
      <alignment horizontal="center" vertical="center" wrapText="1"/>
    </xf>
    <xf numFmtId="0" fontId="48" fillId="0" borderId="45" xfId="79" applyFont="1" applyBorder="1" applyAlignment="1">
      <alignment horizontal="center" vertical="center" wrapText="1"/>
    </xf>
    <xf numFmtId="0" fontId="48" fillId="0" borderId="40" xfId="79" applyFont="1" applyBorder="1" applyAlignment="1">
      <alignment vertical="center" wrapText="1"/>
    </xf>
    <xf numFmtId="166" fontId="48" fillId="0" borderId="25" xfId="79" applyNumberFormat="1" applyFont="1" applyBorder="1" applyAlignment="1">
      <alignment horizontal="center" vertical="center" wrapText="1"/>
    </xf>
    <xf numFmtId="0" fontId="46" fillId="0" borderId="14" xfId="54" applyFont="1" applyBorder="1" applyAlignment="1">
      <alignment vertical="center" wrapText="1"/>
    </xf>
    <xf numFmtId="0" fontId="46" fillId="0" borderId="14" xfId="54" applyFont="1" applyBorder="1" applyAlignment="1">
      <alignment horizontal="left" vertical="center" wrapText="1"/>
    </xf>
    <xf numFmtId="0" fontId="67" fillId="0" borderId="14" xfId="79" applyFont="1" applyBorder="1" applyAlignment="1">
      <alignment vertical="center" wrapText="1"/>
    </xf>
    <xf numFmtId="0" fontId="46" fillId="0" borderId="42" xfId="54" applyFont="1" applyBorder="1" applyAlignment="1">
      <alignment horizontal="left" vertical="center" wrapText="1"/>
    </xf>
    <xf numFmtId="167" fontId="46" fillId="0" borderId="25" xfId="29" applyNumberFormat="1" applyFont="1" applyFill="1" applyBorder="1"/>
    <xf numFmtId="0" fontId="46" fillId="0" borderId="14" xfId="0" applyFont="1" applyBorder="1" applyAlignment="1">
      <alignment horizontal="center" vertical="center" wrapText="1"/>
    </xf>
    <xf numFmtId="0" fontId="46" fillId="0" borderId="10" xfId="0" applyFont="1" applyBorder="1" applyAlignment="1">
      <alignment horizontal="center" vertical="center" wrapText="1"/>
    </xf>
    <xf numFmtId="0" fontId="69" fillId="0" borderId="10" xfId="48" applyFont="1" applyFill="1" applyBorder="1" applyAlignment="1">
      <alignment horizontal="center" vertical="center" wrapText="1"/>
    </xf>
    <xf numFmtId="166" fontId="46" fillId="27" borderId="0" xfId="60" applyNumberFormat="1" applyFont="1" applyFill="1" applyAlignment="1">
      <alignment horizontal="center" wrapText="1"/>
    </xf>
    <xf numFmtId="0" fontId="46" fillId="0" borderId="10" xfId="48" applyFont="1" applyFill="1" applyBorder="1" applyAlignment="1">
      <alignment horizontal="center" vertical="center" wrapText="1"/>
    </xf>
    <xf numFmtId="166" fontId="46" fillId="0" borderId="21" xfId="0" applyNumberFormat="1" applyFont="1" applyBorder="1" applyAlignment="1">
      <alignment horizontal="right" vertical="center" wrapText="1"/>
    </xf>
    <xf numFmtId="170" fontId="46" fillId="24" borderId="10" xfId="0" applyNumberFormat="1" applyFont="1" applyFill="1" applyBorder="1" applyAlignment="1">
      <alignment horizontal="right" vertical="center" wrapText="1"/>
    </xf>
    <xf numFmtId="170" fontId="46" fillId="24" borderId="12" xfId="0" applyNumberFormat="1" applyFont="1" applyFill="1" applyBorder="1" applyAlignment="1">
      <alignment horizontal="right" vertical="center" wrapText="1"/>
    </xf>
    <xf numFmtId="0" fontId="48" fillId="0" borderId="57" xfId="0" applyFont="1" applyFill="1" applyBorder="1" applyAlignment="1">
      <alignment vertical="center" wrapText="1"/>
    </xf>
    <xf numFmtId="166" fontId="46" fillId="0" borderId="26" xfId="76" applyNumberFormat="1" applyFont="1" applyFill="1" applyBorder="1" applyAlignment="1">
      <alignment horizontal="right" vertical="center" wrapText="1"/>
    </xf>
    <xf numFmtId="170" fontId="46" fillId="24" borderId="26" xfId="0" applyNumberFormat="1" applyFont="1" applyFill="1" applyBorder="1" applyAlignment="1">
      <alignment horizontal="right" vertical="center" wrapText="1"/>
    </xf>
    <xf numFmtId="170" fontId="46" fillId="24" borderId="41" xfId="0" applyNumberFormat="1" applyFont="1" applyFill="1" applyBorder="1" applyAlignment="1">
      <alignment horizontal="right" vertical="center" wrapText="1"/>
    </xf>
    <xf numFmtId="0" fontId="30" fillId="0" borderId="21" xfId="0" applyFont="1" applyFill="1" applyBorder="1"/>
    <xf numFmtId="0" fontId="46" fillId="27" borderId="10" xfId="60" applyFont="1" applyFill="1" applyBorder="1" applyAlignment="1" applyProtection="1">
      <alignment horizontal="center" vertical="center" wrapText="1"/>
      <protection locked="0"/>
    </xf>
    <xf numFmtId="0" fontId="46" fillId="0" borderId="0" xfId="0" applyFont="1" applyFill="1" applyBorder="1" applyAlignment="1">
      <alignment horizontal="center" vertical="center" wrapText="1"/>
    </xf>
    <xf numFmtId="0" fontId="48" fillId="0" borderId="0" xfId="0" applyFont="1" applyBorder="1" applyAlignment="1">
      <alignment horizontal="center" vertical="center" wrapText="1"/>
    </xf>
    <xf numFmtId="0" fontId="41" fillId="0" borderId="0" xfId="0" applyFont="1" applyBorder="1" applyAlignment="1">
      <alignment horizontal="right" wrapText="1"/>
    </xf>
    <xf numFmtId="0" fontId="48" fillId="0" borderId="23" xfId="0" applyFont="1" applyFill="1" applyBorder="1" applyAlignment="1">
      <alignment horizontal="center" vertical="center" wrapText="1"/>
    </xf>
    <xf numFmtId="0" fontId="48" fillId="0" borderId="14" xfId="0" applyFont="1" applyFill="1" applyBorder="1" applyAlignment="1">
      <alignment horizontal="center" vertical="center" wrapText="1"/>
    </xf>
    <xf numFmtId="0" fontId="46" fillId="0" borderId="39" xfId="0" applyFont="1" applyFill="1" applyBorder="1" applyAlignment="1">
      <alignment horizontal="center" vertical="center" wrapText="1"/>
    </xf>
    <xf numFmtId="0" fontId="46" fillId="0" borderId="24" xfId="0" applyFont="1" applyFill="1" applyBorder="1" applyAlignment="1">
      <alignment horizontal="center" vertical="center" wrapText="1"/>
    </xf>
    <xf numFmtId="0" fontId="48" fillId="0" borderId="0" xfId="0" applyFont="1" applyFill="1" applyBorder="1" applyAlignment="1">
      <alignment horizontal="center" vertical="center" wrapText="1"/>
    </xf>
    <xf numFmtId="0" fontId="46" fillId="0" borderId="23" xfId="0" applyFont="1" applyBorder="1" applyAlignment="1">
      <alignment horizontal="center" vertical="center" wrapText="1"/>
    </xf>
    <xf numFmtId="0" fontId="46" fillId="0" borderId="14" xfId="0" applyFont="1" applyBorder="1" applyAlignment="1">
      <alignment horizontal="center" vertical="center" wrapText="1"/>
    </xf>
    <xf numFmtId="0" fontId="46" fillId="0" borderId="39" xfId="0" applyNumberFormat="1" applyFont="1" applyBorder="1" applyAlignment="1">
      <alignment horizontal="center" vertical="center" wrapText="1"/>
    </xf>
    <xf numFmtId="0" fontId="46" fillId="0" borderId="24" xfId="0" applyNumberFormat="1" applyFont="1" applyBorder="1" applyAlignment="1">
      <alignment horizontal="center" vertical="center" wrapText="1"/>
    </xf>
    <xf numFmtId="0" fontId="41" fillId="0" borderId="0" xfId="0" applyFont="1" applyFill="1" applyAlignment="1">
      <alignment horizontal="right"/>
    </xf>
    <xf numFmtId="0" fontId="54" fillId="0" borderId="0" xfId="59" applyFont="1" applyFill="1" applyAlignment="1">
      <alignment horizontal="center" vertical="center" wrapText="1"/>
    </xf>
    <xf numFmtId="0" fontId="41" fillId="0" borderId="0" xfId="0" applyFont="1" applyFill="1" applyAlignment="1">
      <alignment horizontal="right" vertical="center"/>
    </xf>
    <xf numFmtId="49" fontId="46" fillId="0" borderId="23" xfId="0" applyNumberFormat="1" applyFont="1" applyBorder="1" applyAlignment="1">
      <alignment horizontal="center" vertical="center" textRotation="90" wrapText="1"/>
    </xf>
    <xf numFmtId="49" fontId="46" fillId="0" borderId="14" xfId="0" applyNumberFormat="1" applyFont="1" applyBorder="1" applyAlignment="1">
      <alignment horizontal="center" vertical="center" textRotation="90" wrapText="1"/>
    </xf>
    <xf numFmtId="49" fontId="46" fillId="0" borderId="39" xfId="0" applyNumberFormat="1" applyFont="1" applyBorder="1" applyAlignment="1">
      <alignment horizontal="center" vertical="center" textRotation="90" wrapText="1"/>
    </xf>
    <xf numFmtId="49" fontId="46" fillId="0" borderId="10" xfId="0" applyNumberFormat="1" applyFont="1" applyBorder="1" applyAlignment="1">
      <alignment horizontal="center" vertical="center" textRotation="90" wrapText="1"/>
    </xf>
    <xf numFmtId="0" fontId="46" fillId="0" borderId="10" xfId="0" applyFont="1" applyFill="1" applyBorder="1" applyAlignment="1">
      <alignment horizontal="center" vertical="center" wrapText="1"/>
    </xf>
    <xf numFmtId="0" fontId="46" fillId="0" borderId="23" xfId="0" applyFont="1" applyFill="1" applyBorder="1" applyAlignment="1">
      <alignment horizontal="center" vertical="center" wrapText="1"/>
    </xf>
    <xf numFmtId="0" fontId="46" fillId="0" borderId="14" xfId="0" applyFont="1" applyFill="1" applyBorder="1" applyAlignment="1">
      <alignment horizontal="center" vertical="center" wrapText="1"/>
    </xf>
    <xf numFmtId="0" fontId="46" fillId="0" borderId="39" xfId="0" applyFont="1" applyBorder="1" applyAlignment="1">
      <alignment horizontal="center" vertical="center" wrapText="1"/>
    </xf>
    <xf numFmtId="0" fontId="46" fillId="0" borderId="24" xfId="0" applyFont="1" applyBorder="1" applyAlignment="1">
      <alignment horizontal="center" vertical="center" wrapText="1"/>
    </xf>
    <xf numFmtId="0" fontId="48" fillId="24" borderId="0" xfId="0" applyFont="1" applyFill="1" applyBorder="1" applyAlignment="1">
      <alignment horizontal="center" wrapText="1"/>
    </xf>
    <xf numFmtId="0" fontId="41" fillId="24" borderId="0" xfId="0" applyFont="1" applyFill="1" applyBorder="1" applyAlignment="1">
      <alignment horizontal="right" wrapText="1"/>
    </xf>
    <xf numFmtId="49" fontId="41" fillId="0" borderId="0" xfId="55" applyNumberFormat="1" applyFont="1" applyFill="1" applyAlignment="1">
      <alignment horizontal="right" wrapText="1"/>
    </xf>
    <xf numFmtId="0" fontId="46" fillId="0" borderId="0" xfId="55" applyFont="1" applyFill="1" applyBorder="1" applyAlignment="1">
      <alignment horizontal="center" vertical="center" wrapText="1"/>
    </xf>
    <xf numFmtId="0" fontId="41" fillId="0" borderId="0" xfId="0" applyFont="1" applyFill="1" applyBorder="1" applyAlignment="1">
      <alignment horizontal="right" wrapText="1"/>
    </xf>
    <xf numFmtId="0" fontId="46" fillId="0" borderId="39" xfId="55" applyFont="1" applyFill="1" applyBorder="1" applyAlignment="1">
      <alignment horizontal="center" vertical="center" wrapText="1"/>
    </xf>
    <xf numFmtId="0" fontId="46" fillId="0" borderId="10" xfId="55" applyFont="1" applyFill="1" applyBorder="1" applyAlignment="1">
      <alignment horizontal="center" vertical="center" wrapText="1"/>
    </xf>
    <xf numFmtId="0" fontId="46" fillId="0" borderId="24" xfId="55" applyFont="1" applyFill="1" applyBorder="1" applyAlignment="1">
      <alignment horizontal="center" vertical="center" wrapText="1"/>
    </xf>
    <xf numFmtId="0" fontId="46" fillId="0" borderId="0" xfId="50" applyFont="1" applyFill="1" applyAlignment="1">
      <alignment horizontal="center" vertical="center" wrapText="1"/>
    </xf>
    <xf numFmtId="170" fontId="48" fillId="0" borderId="10" xfId="49" applyNumberFormat="1" applyFont="1" applyFill="1" applyBorder="1" applyAlignment="1">
      <alignment horizontal="center" vertical="center" wrapText="1"/>
    </xf>
    <xf numFmtId="0" fontId="48" fillId="0" borderId="10" xfId="49" applyFont="1" applyFill="1" applyBorder="1" applyAlignment="1">
      <alignment horizontal="center" vertical="center" wrapText="1"/>
    </xf>
    <xf numFmtId="170" fontId="41" fillId="0" borderId="0" xfId="49" applyNumberFormat="1" applyFont="1" applyFill="1" applyBorder="1" applyAlignment="1">
      <alignment horizontal="right" vertical="center" wrapText="1"/>
    </xf>
    <xf numFmtId="49" fontId="48" fillId="0" borderId="10" xfId="49" applyNumberFormat="1" applyFont="1" applyFill="1" applyBorder="1" applyAlignment="1">
      <alignment horizontal="center" vertical="center" wrapText="1"/>
    </xf>
    <xf numFmtId="49" fontId="48" fillId="0" borderId="10" xfId="49" applyNumberFormat="1" applyFont="1" applyFill="1" applyBorder="1" applyAlignment="1">
      <alignment horizontal="center" vertical="center" textRotation="90" wrapText="1"/>
    </xf>
    <xf numFmtId="0" fontId="46" fillId="24" borderId="39" xfId="0" applyFont="1" applyFill="1" applyBorder="1" applyAlignment="1">
      <alignment horizontal="center" vertical="center" wrapText="1"/>
    </xf>
    <xf numFmtId="0" fontId="46" fillId="24" borderId="10" xfId="0" applyFont="1" applyFill="1" applyBorder="1" applyAlignment="1">
      <alignment horizontal="center" vertical="center" wrapText="1"/>
    </xf>
    <xf numFmtId="0" fontId="41" fillId="0" borderId="0" xfId="0" applyFont="1" applyAlignment="1">
      <alignment horizontal="right" vertical="center"/>
    </xf>
    <xf numFmtId="0" fontId="48" fillId="0" borderId="0" xfId="0" applyFont="1" applyFill="1" applyAlignment="1">
      <alignment horizontal="center" vertical="center" wrapText="1"/>
    </xf>
    <xf numFmtId="49" fontId="46" fillId="24" borderId="14" xfId="0" applyNumberFormat="1" applyFont="1" applyFill="1" applyBorder="1" applyAlignment="1">
      <alignment horizontal="center" vertical="center" textRotation="90"/>
    </xf>
    <xf numFmtId="49" fontId="46" fillId="24" borderId="10" xfId="0" applyNumberFormat="1" applyFont="1" applyFill="1" applyBorder="1" applyAlignment="1">
      <alignment horizontal="center" vertical="center" textRotation="90"/>
    </xf>
    <xf numFmtId="49" fontId="46" fillId="24" borderId="10" xfId="0" applyNumberFormat="1" applyFont="1" applyFill="1" applyBorder="1" applyAlignment="1">
      <alignment horizontal="center" vertical="center" textRotation="90" wrapText="1"/>
    </xf>
    <xf numFmtId="49" fontId="46" fillId="24" borderId="39" xfId="0" applyNumberFormat="1" applyFont="1" applyFill="1" applyBorder="1" applyAlignment="1">
      <alignment horizontal="center" vertical="center" textRotation="90" wrapText="1"/>
    </xf>
    <xf numFmtId="0" fontId="46" fillId="24" borderId="24" xfId="0" applyFont="1" applyFill="1" applyBorder="1" applyAlignment="1">
      <alignment horizontal="center" vertical="center" wrapText="1"/>
    </xf>
    <xf numFmtId="0" fontId="46" fillId="24" borderId="25" xfId="0" applyFont="1" applyFill="1" applyBorder="1" applyAlignment="1">
      <alignment horizontal="center" vertical="center" wrapText="1"/>
    </xf>
    <xf numFmtId="0" fontId="68" fillId="0" borderId="0" xfId="0" applyFont="1" applyBorder="1" applyAlignment="1">
      <alignment horizontal="right" vertical="center" wrapText="1"/>
    </xf>
    <xf numFmtId="0" fontId="46" fillId="0" borderId="0" xfId="72" applyNumberFormat="1" applyFont="1" applyFill="1" applyBorder="1" applyAlignment="1">
      <alignment horizontal="center" vertical="center" wrapText="1"/>
    </xf>
    <xf numFmtId="0" fontId="41" fillId="0" borderId="0" xfId="72" applyFont="1" applyFill="1" applyBorder="1" applyAlignment="1">
      <alignment horizontal="right" wrapText="1"/>
    </xf>
    <xf numFmtId="0" fontId="46" fillId="0" borderId="48" xfId="72" applyFont="1" applyFill="1" applyBorder="1" applyAlignment="1">
      <alignment horizontal="center" vertical="center" wrapText="1"/>
    </xf>
    <xf numFmtId="0" fontId="46" fillId="0" borderId="49" xfId="72" applyFont="1" applyFill="1" applyBorder="1" applyAlignment="1">
      <alignment horizontal="center" vertical="center" wrapText="1"/>
    </xf>
    <xf numFmtId="0" fontId="46" fillId="0" borderId="50" xfId="72" applyFont="1" applyFill="1" applyBorder="1" applyAlignment="1">
      <alignment horizontal="center" vertical="center" wrapText="1"/>
    </xf>
    <xf numFmtId="0" fontId="46" fillId="0" borderId="39" xfId="72" applyFont="1" applyFill="1" applyBorder="1" applyAlignment="1">
      <alignment horizontal="center" vertical="center" wrapText="1"/>
    </xf>
    <xf numFmtId="0" fontId="46" fillId="0" borderId="10" xfId="72" applyFont="1" applyFill="1" applyBorder="1" applyAlignment="1">
      <alignment horizontal="center" vertical="center" wrapText="1"/>
    </xf>
    <xf numFmtId="0" fontId="46" fillId="0" borderId="39" xfId="72" applyNumberFormat="1" applyFont="1" applyFill="1" applyBorder="1" applyAlignment="1">
      <alignment horizontal="center" vertical="center" wrapText="1"/>
    </xf>
    <xf numFmtId="0" fontId="46" fillId="0" borderId="10" xfId="72" applyNumberFormat="1" applyFont="1" applyFill="1" applyBorder="1" applyAlignment="1">
      <alignment horizontal="center" vertical="center" wrapText="1"/>
    </xf>
    <xf numFmtId="0" fontId="46" fillId="0" borderId="24" xfId="72" applyNumberFormat="1" applyFont="1" applyFill="1" applyBorder="1" applyAlignment="1">
      <alignment horizontal="center" vertical="center" wrapText="1"/>
    </xf>
    <xf numFmtId="0" fontId="46" fillId="0" borderId="25" xfId="72" applyNumberFormat="1" applyFont="1" applyFill="1" applyBorder="1" applyAlignment="1">
      <alignment horizontal="center" vertical="center" wrapText="1"/>
    </xf>
    <xf numFmtId="167" fontId="41" fillId="0" borderId="0" xfId="38" applyNumberFormat="1" applyFont="1" applyFill="1" applyBorder="1" applyAlignment="1">
      <alignment horizontal="right" vertical="center"/>
    </xf>
    <xf numFmtId="0" fontId="46" fillId="0" borderId="0" xfId="58" applyFont="1" applyFill="1" applyAlignment="1">
      <alignment horizontal="center" vertical="center" wrapText="1"/>
    </xf>
    <xf numFmtId="0" fontId="46" fillId="0" borderId="14" xfId="57" applyFont="1" applyFill="1" applyBorder="1" applyAlignment="1">
      <alignment vertical="center"/>
    </xf>
    <xf numFmtId="0" fontId="46" fillId="0" borderId="10" xfId="57" applyFont="1" applyFill="1" applyBorder="1" applyAlignment="1">
      <alignment vertical="center"/>
    </xf>
    <xf numFmtId="0" fontId="46" fillId="0" borderId="10" xfId="0" applyFont="1" applyBorder="1" applyAlignment="1">
      <alignment horizontal="center" vertical="center" wrapText="1"/>
    </xf>
    <xf numFmtId="0" fontId="46" fillId="0" borderId="46" xfId="58" applyFont="1" applyBorder="1" applyAlignment="1">
      <alignment horizontal="center" vertical="center" wrapText="1"/>
    </xf>
    <xf numFmtId="0" fontId="46" fillId="0" borderId="49" xfId="58" applyFont="1" applyBorder="1" applyAlignment="1">
      <alignment horizontal="center" vertical="center" wrapText="1"/>
    </xf>
    <xf numFmtId="0" fontId="46" fillId="0" borderId="47" xfId="58" applyFont="1" applyBorder="1" applyAlignment="1">
      <alignment horizontal="center" vertical="center" wrapText="1"/>
    </xf>
    <xf numFmtId="0" fontId="41" fillId="27" borderId="0" xfId="60" applyFont="1" applyFill="1" applyAlignment="1" applyProtection="1">
      <alignment horizontal="right"/>
      <protection locked="0"/>
    </xf>
    <xf numFmtId="0" fontId="46" fillId="27" borderId="0" xfId="60" applyFont="1" applyFill="1" applyAlignment="1" applyProtection="1">
      <alignment horizontal="center" vertical="center" wrapText="1"/>
      <protection locked="0"/>
    </xf>
    <xf numFmtId="0" fontId="46" fillId="27" borderId="23" xfId="60" applyFont="1" applyFill="1" applyBorder="1" applyAlignment="1">
      <alignment horizontal="center" vertical="center" wrapText="1"/>
    </xf>
    <xf numFmtId="0" fontId="46" fillId="27" borderId="14" xfId="60" applyFont="1" applyFill="1" applyBorder="1" applyAlignment="1">
      <alignment horizontal="center" vertical="center"/>
    </xf>
    <xf numFmtId="0" fontId="46" fillId="27" borderId="14" xfId="60" applyFont="1" applyFill="1" applyBorder="1" applyAlignment="1" applyProtection="1">
      <alignment horizontal="center" vertical="center" wrapText="1"/>
      <protection locked="0"/>
    </xf>
    <xf numFmtId="0" fontId="46" fillId="27" borderId="10" xfId="60" applyFont="1" applyFill="1" applyBorder="1" applyAlignment="1" applyProtection="1">
      <alignment horizontal="center" vertical="center" wrapText="1"/>
      <protection locked="0"/>
    </xf>
    <xf numFmtId="0" fontId="46" fillId="27" borderId="46" xfId="60" applyFont="1" applyFill="1" applyBorder="1" applyAlignment="1" applyProtection="1">
      <alignment horizontal="center" vertical="top" wrapText="1"/>
      <protection locked="0"/>
    </xf>
    <xf numFmtId="0" fontId="46" fillId="27" borderId="47" xfId="60" applyFont="1" applyFill="1" applyBorder="1" applyAlignment="1" applyProtection="1">
      <alignment horizontal="center" vertical="top" wrapText="1"/>
      <protection locked="0"/>
    </xf>
    <xf numFmtId="0" fontId="46" fillId="27" borderId="44" xfId="60" applyFont="1" applyFill="1" applyBorder="1" applyAlignment="1" applyProtection="1">
      <alignment horizontal="center" vertical="center" wrapText="1"/>
      <protection locked="0"/>
    </xf>
    <xf numFmtId="0" fontId="46" fillId="27" borderId="11" xfId="60" applyFont="1" applyFill="1" applyBorder="1" applyAlignment="1" applyProtection="1">
      <alignment horizontal="center" vertical="center" wrapText="1"/>
      <protection locked="0"/>
    </xf>
    <xf numFmtId="0" fontId="46" fillId="27" borderId="39" xfId="60" applyFont="1" applyFill="1" applyBorder="1" applyAlignment="1" applyProtection="1">
      <alignment horizontal="center" vertical="center" wrapText="1"/>
      <protection locked="0"/>
    </xf>
    <xf numFmtId="0" fontId="48" fillId="0" borderId="42" xfId="79" applyFont="1" applyBorder="1" applyAlignment="1">
      <alignment horizontal="center" vertical="center" wrapText="1"/>
    </xf>
    <xf numFmtId="0" fontId="48" fillId="0" borderId="29" xfId="79" applyFont="1" applyBorder="1" applyAlignment="1">
      <alignment horizontal="center" vertical="center" wrapText="1"/>
    </xf>
    <xf numFmtId="0" fontId="48" fillId="0" borderId="19" xfId="79" applyFont="1" applyBorder="1" applyAlignment="1">
      <alignment horizontal="center" vertical="center" wrapText="1"/>
    </xf>
    <xf numFmtId="0" fontId="48" fillId="0" borderId="11" xfId="79" applyFont="1" applyBorder="1" applyAlignment="1">
      <alignment horizontal="center" vertical="center" wrapText="1"/>
    </xf>
    <xf numFmtId="0" fontId="48" fillId="0" borderId="14" xfId="79" applyFont="1" applyBorder="1" applyAlignment="1">
      <alignment horizontal="center" vertical="center" wrapText="1"/>
    </xf>
    <xf numFmtId="0" fontId="48" fillId="0" borderId="10" xfId="79" applyFont="1" applyBorder="1" applyAlignment="1">
      <alignment horizontal="center" vertical="center" wrapText="1"/>
    </xf>
    <xf numFmtId="0" fontId="48" fillId="0" borderId="22" xfId="79" applyFont="1" applyBorder="1" applyAlignment="1">
      <alignment horizontal="center" vertical="center" wrapText="1"/>
    </xf>
    <xf numFmtId="0" fontId="48" fillId="0" borderId="25" xfId="79" applyFont="1" applyBorder="1" applyAlignment="1">
      <alignment horizontal="center" vertical="center" wrapText="1"/>
    </xf>
    <xf numFmtId="0" fontId="76" fillId="0" borderId="0" xfId="79" applyFont="1" applyAlignment="1">
      <alignment horizontal="right" vertical="center" wrapText="1"/>
    </xf>
    <xf numFmtId="168" fontId="68" fillId="0" borderId="0" xfId="48" applyNumberFormat="1" applyFont="1" applyFill="1" applyAlignment="1">
      <alignment horizontal="right" vertical="top" wrapText="1"/>
    </xf>
    <xf numFmtId="0" fontId="48" fillId="0" borderId="0" xfId="56" applyFont="1" applyAlignment="1">
      <alignment horizontal="center" vertical="center" wrapText="1"/>
    </xf>
    <xf numFmtId="0" fontId="53" fillId="0" borderId="0" xfId="79" applyFont="1" applyAlignment="1">
      <alignment vertical="center" wrapText="1"/>
    </xf>
    <xf numFmtId="0" fontId="48" fillId="0" borderId="52" xfId="79" applyFont="1" applyBorder="1" applyAlignment="1">
      <alignment vertical="center" wrapText="1"/>
    </xf>
    <xf numFmtId="0" fontId="48" fillId="0" borderId="53" xfId="79" applyFont="1" applyBorder="1" applyAlignment="1">
      <alignment vertical="center" wrapText="1"/>
    </xf>
    <xf numFmtId="0" fontId="48" fillId="0" borderId="42" xfId="79" applyFont="1" applyBorder="1" applyAlignment="1">
      <alignment vertical="center" wrapText="1"/>
    </xf>
    <xf numFmtId="0" fontId="48" fillId="0" borderId="40" xfId="79" applyFont="1" applyBorder="1" applyAlignment="1">
      <alignment vertical="center" wrapText="1"/>
    </xf>
    <xf numFmtId="0" fontId="48" fillId="0" borderId="45" xfId="79" applyFont="1" applyBorder="1" applyAlignment="1">
      <alignment vertical="center" wrapText="1"/>
    </xf>
    <xf numFmtId="0" fontId="48" fillId="0" borderId="14" xfId="79" applyFont="1" applyBorder="1" applyAlignment="1">
      <alignment vertical="center" wrapText="1"/>
    </xf>
    <xf numFmtId="0" fontId="48" fillId="0" borderId="10" xfId="79" applyFont="1" applyBorder="1" applyAlignment="1">
      <alignment vertical="center" wrapText="1"/>
    </xf>
    <xf numFmtId="0" fontId="48" fillId="0" borderId="25" xfId="79" applyFont="1" applyBorder="1" applyAlignment="1">
      <alignment vertical="center" wrapText="1"/>
    </xf>
    <xf numFmtId="0" fontId="48" fillId="0" borderId="20" xfId="79" applyFont="1" applyBorder="1" applyAlignment="1">
      <alignment vertical="center" wrapText="1"/>
    </xf>
    <xf numFmtId="0" fontId="48" fillId="0" borderId="12" xfId="79" applyFont="1" applyBorder="1" applyAlignment="1">
      <alignment vertical="center" wrapText="1"/>
    </xf>
    <xf numFmtId="0" fontId="48" fillId="0" borderId="21" xfId="79" applyFont="1" applyBorder="1" applyAlignment="1">
      <alignment vertical="center" wrapText="1"/>
    </xf>
    <xf numFmtId="0" fontId="48" fillId="0" borderId="46" xfId="79" applyFont="1" applyBorder="1" applyAlignment="1">
      <alignment vertical="center" wrapText="1"/>
    </xf>
    <xf numFmtId="0" fontId="48" fillId="0" borderId="49" xfId="79" applyFont="1" applyBorder="1" applyAlignment="1">
      <alignment vertical="center" wrapText="1"/>
    </xf>
    <xf numFmtId="0" fontId="48" fillId="0" borderId="47" xfId="79" applyFont="1" applyBorder="1" applyAlignment="1">
      <alignment vertical="center" wrapText="1"/>
    </xf>
    <xf numFmtId="0" fontId="48" fillId="0" borderId="54" xfId="79" applyFont="1" applyBorder="1" applyAlignment="1">
      <alignment horizontal="center" vertical="center" wrapText="1"/>
    </xf>
    <xf numFmtId="0" fontId="48" fillId="0" borderId="34" xfId="79" applyFont="1" applyBorder="1" applyAlignment="1">
      <alignment horizontal="center" vertical="center" wrapText="1"/>
    </xf>
    <xf numFmtId="0" fontId="48" fillId="0" borderId="18" xfId="79" applyFont="1" applyBorder="1" applyAlignment="1">
      <alignment horizontal="center" vertical="center" wrapText="1"/>
    </xf>
    <xf numFmtId="0" fontId="48" fillId="0" borderId="35" xfId="79" applyFont="1" applyBorder="1" applyAlignment="1">
      <alignment horizontal="center" vertical="center" wrapText="1"/>
    </xf>
    <xf numFmtId="0" fontId="48" fillId="0" borderId="17" xfId="79" applyFont="1" applyBorder="1" applyAlignment="1">
      <alignment horizontal="center" vertical="center" wrapText="1"/>
    </xf>
    <xf numFmtId="0" fontId="48" fillId="0" borderId="37" xfId="79" applyFont="1" applyBorder="1" applyAlignment="1">
      <alignment horizontal="center" vertical="center" wrapText="1"/>
    </xf>
    <xf numFmtId="0" fontId="48" fillId="0" borderId="15" xfId="79" applyFont="1" applyBorder="1" applyAlignment="1">
      <alignment horizontal="center" vertical="center" wrapText="1"/>
    </xf>
    <xf numFmtId="0" fontId="48" fillId="0" borderId="40" xfId="79" applyFont="1" applyBorder="1" applyAlignment="1">
      <alignment horizontal="center" vertical="center" wrapText="1"/>
    </xf>
    <xf numFmtId="0" fontId="48" fillId="0" borderId="45" xfId="79" applyFont="1" applyBorder="1" applyAlignment="1">
      <alignment horizontal="center" vertical="center" wrapText="1"/>
    </xf>
    <xf numFmtId="0" fontId="48" fillId="0" borderId="42" xfId="79" applyFont="1" applyBorder="1" applyAlignment="1">
      <alignment horizontal="left" vertical="center" wrapText="1"/>
    </xf>
    <xf numFmtId="0" fontId="48" fillId="0" borderId="29" xfId="79" applyFont="1" applyBorder="1" applyAlignment="1">
      <alignment horizontal="left" vertical="center" wrapText="1"/>
    </xf>
    <xf numFmtId="0" fontId="48" fillId="0" borderId="54" xfId="79" applyFont="1" applyBorder="1" applyAlignment="1">
      <alignment vertical="center" wrapText="1"/>
    </xf>
    <xf numFmtId="0" fontId="48" fillId="0" borderId="33" xfId="79" applyFont="1" applyBorder="1" applyAlignment="1">
      <alignment vertical="center" wrapText="1"/>
    </xf>
    <xf numFmtId="0" fontId="48" fillId="0" borderId="55" xfId="79" applyFont="1" applyBorder="1" applyAlignment="1">
      <alignment vertical="center" wrapText="1"/>
    </xf>
    <xf numFmtId="0" fontId="48" fillId="0" borderId="17" xfId="79" applyFont="1" applyBorder="1" applyAlignment="1">
      <alignment vertical="center" wrapText="1"/>
    </xf>
    <xf numFmtId="0" fontId="48" fillId="0" borderId="36" xfId="79" applyFont="1" applyBorder="1" applyAlignment="1">
      <alignment vertical="center" wrapText="1"/>
    </xf>
    <xf numFmtId="0" fontId="48" fillId="0" borderId="56" xfId="79" applyFont="1" applyBorder="1" applyAlignment="1">
      <alignment vertical="center" wrapText="1"/>
    </xf>
    <xf numFmtId="0" fontId="48" fillId="0" borderId="39" xfId="79" applyFont="1" applyBorder="1" applyAlignment="1">
      <alignment vertical="center" wrapText="1"/>
    </xf>
    <xf numFmtId="0" fontId="48" fillId="0" borderId="24" xfId="79" applyFont="1" applyBorder="1" applyAlignment="1">
      <alignment vertical="center" wrapText="1"/>
    </xf>
    <xf numFmtId="0" fontId="51" fillId="0" borderId="0" xfId="80" applyFont="1" applyAlignment="1">
      <alignment horizontal="right" vertical="center" wrapText="1"/>
    </xf>
    <xf numFmtId="0" fontId="51" fillId="0" borderId="0" xfId="56" applyFont="1" applyAlignment="1">
      <alignment horizontal="center" vertical="center" wrapText="1"/>
    </xf>
    <xf numFmtId="0" fontId="46" fillId="25" borderId="34" xfId="0" applyFont="1" applyFill="1" applyBorder="1" applyAlignment="1">
      <alignment horizontal="center" vertical="center" wrapText="1"/>
    </xf>
    <xf numFmtId="0" fontId="46" fillId="25" borderId="37" xfId="0" applyFont="1" applyFill="1" applyBorder="1" applyAlignment="1">
      <alignment horizontal="center" vertical="center" wrapText="1"/>
    </xf>
    <xf numFmtId="0" fontId="46" fillId="25" borderId="26" xfId="0" applyFont="1" applyFill="1" applyBorder="1" applyAlignment="1">
      <alignment horizontal="center" vertical="top" wrapText="1"/>
    </xf>
    <xf numFmtId="0" fontId="46" fillId="25" borderId="27" xfId="0" applyFont="1" applyFill="1" applyBorder="1" applyAlignment="1">
      <alignment horizontal="center" vertical="top" wrapText="1"/>
    </xf>
    <xf numFmtId="0" fontId="46" fillId="25" borderId="11" xfId="0" applyFont="1" applyFill="1" applyBorder="1" applyAlignment="1">
      <alignment horizontal="center" vertical="top" wrapText="1"/>
    </xf>
    <xf numFmtId="168" fontId="46" fillId="0" borderId="26" xfId="29" applyNumberFormat="1" applyFont="1" applyBorder="1" applyAlignment="1">
      <alignment horizontal="center" vertical="center" wrapText="1"/>
    </xf>
    <xf numFmtId="168" fontId="46" fillId="0" borderId="27" xfId="29" applyNumberFormat="1" applyFont="1" applyBorder="1" applyAlignment="1">
      <alignment horizontal="center" vertical="center" wrapText="1"/>
    </xf>
    <xf numFmtId="168" fontId="46" fillId="0" borderId="11" xfId="29" applyNumberFormat="1" applyFont="1" applyBorder="1" applyAlignment="1">
      <alignment horizontal="center" vertical="center" wrapText="1"/>
    </xf>
    <xf numFmtId="0" fontId="46" fillId="0" borderId="26" xfId="0" applyFont="1" applyBorder="1" applyAlignment="1">
      <alignment horizontal="center" vertical="top" wrapText="1"/>
    </xf>
    <xf numFmtId="0" fontId="46" fillId="0" borderId="27" xfId="0" applyFont="1" applyBorder="1" applyAlignment="1">
      <alignment horizontal="center" vertical="top" wrapText="1"/>
    </xf>
    <xf numFmtId="0" fontId="46" fillId="0" borderId="11" xfId="0" applyFont="1" applyBorder="1" applyAlignment="1">
      <alignment horizontal="center" vertical="top" wrapText="1"/>
    </xf>
    <xf numFmtId="0" fontId="78" fillId="0" borderId="26" xfId="0" applyFont="1" applyBorder="1" applyAlignment="1">
      <alignment horizontal="center" vertical="top" wrapText="1"/>
    </xf>
    <xf numFmtId="0" fontId="78" fillId="0" borderId="27" xfId="0" applyFont="1" applyBorder="1" applyAlignment="1">
      <alignment horizontal="center" vertical="top" wrapText="1"/>
    </xf>
    <xf numFmtId="0" fontId="78" fillId="0" borderId="11" xfId="0" applyFont="1" applyBorder="1" applyAlignment="1">
      <alignment horizontal="center" vertical="top" wrapText="1"/>
    </xf>
    <xf numFmtId="0" fontId="78" fillId="25" borderId="26" xfId="0" applyFont="1" applyFill="1" applyBorder="1" applyAlignment="1">
      <alignment horizontal="center" vertical="top" wrapText="1"/>
    </xf>
    <xf numFmtId="0" fontId="78" fillId="25" borderId="27" xfId="0" applyFont="1" applyFill="1" applyBorder="1" applyAlignment="1">
      <alignment horizontal="center" vertical="top" wrapText="1"/>
    </xf>
    <xf numFmtId="0" fontId="78" fillId="25" borderId="11" xfId="0" applyFont="1" applyFill="1" applyBorder="1" applyAlignment="1">
      <alignment horizontal="center" vertical="top" wrapText="1"/>
    </xf>
    <xf numFmtId="168" fontId="78" fillId="0" borderId="26" xfId="29" applyNumberFormat="1" applyFont="1" applyBorder="1" applyAlignment="1">
      <alignment horizontal="center" vertical="center" wrapText="1"/>
    </xf>
    <xf numFmtId="168" fontId="78" fillId="0" borderId="27" xfId="29" applyNumberFormat="1" applyFont="1" applyBorder="1" applyAlignment="1">
      <alignment horizontal="center" vertical="center" wrapText="1"/>
    </xf>
    <xf numFmtId="168" fontId="78" fillId="0" borderId="11" xfId="29" applyNumberFormat="1" applyFont="1" applyBorder="1" applyAlignment="1">
      <alignment horizontal="center" vertical="center" wrapText="1"/>
    </xf>
    <xf numFmtId="0" fontId="79" fillId="0" borderId="0" xfId="0" applyFont="1" applyAlignment="1">
      <alignment horizontal="center" vertical="center"/>
    </xf>
    <xf numFmtId="0" fontId="78" fillId="0" borderId="0" xfId="0" applyFont="1" applyAlignment="1">
      <alignment horizontal="center" vertical="center" wrapText="1"/>
    </xf>
    <xf numFmtId="0" fontId="78" fillId="0" borderId="0" xfId="0" applyFont="1" applyAlignment="1">
      <alignment horizontal="center" vertical="center"/>
    </xf>
    <xf numFmtId="0" fontId="78" fillId="25" borderId="10" xfId="0" applyFont="1" applyFill="1" applyBorder="1" applyAlignment="1">
      <alignment horizontal="center" vertical="top" wrapText="1"/>
    </xf>
    <xf numFmtId="0" fontId="78" fillId="25" borderId="15" xfId="0" applyFont="1" applyFill="1" applyBorder="1" applyAlignment="1">
      <alignment horizontal="center" vertical="center" wrapText="1"/>
    </xf>
    <xf numFmtId="0" fontId="78" fillId="25" borderId="29" xfId="0" applyFont="1" applyFill="1" applyBorder="1" applyAlignment="1">
      <alignment horizontal="center" vertical="center" wrapText="1"/>
    </xf>
    <xf numFmtId="0" fontId="78" fillId="25" borderId="26" xfId="0" applyFont="1" applyFill="1" applyBorder="1" applyAlignment="1">
      <alignment horizontal="center" vertical="center" wrapText="1"/>
    </xf>
    <xf numFmtId="0" fontId="78" fillId="25" borderId="11" xfId="0" applyFont="1" applyFill="1" applyBorder="1" applyAlignment="1">
      <alignment horizontal="center" vertical="center" wrapText="1"/>
    </xf>
    <xf numFmtId="0" fontId="46" fillId="25" borderId="10" xfId="0" applyFont="1" applyFill="1" applyBorder="1" applyAlignment="1">
      <alignment horizontal="center" vertical="top" wrapText="1"/>
    </xf>
    <xf numFmtId="0" fontId="46" fillId="25" borderId="10" xfId="0" applyFont="1" applyFill="1" applyBorder="1" applyAlignment="1">
      <alignment horizontal="center" vertical="center" wrapText="1"/>
    </xf>
    <xf numFmtId="0" fontId="46" fillId="25" borderId="15" xfId="0" applyFont="1" applyFill="1" applyBorder="1" applyAlignment="1">
      <alignment horizontal="center" vertical="center" wrapText="1"/>
    </xf>
    <xf numFmtId="0" fontId="46" fillId="25" borderId="40" xfId="0" applyFont="1" applyFill="1" applyBorder="1" applyAlignment="1">
      <alignment horizontal="center" vertical="center" wrapText="1"/>
    </xf>
    <xf numFmtId="0" fontId="46" fillId="25" borderId="33" xfId="0" applyFont="1" applyFill="1" applyBorder="1" applyAlignment="1">
      <alignment horizontal="center" vertical="center" wrapText="1"/>
    </xf>
    <xf numFmtId="166" fontId="80" fillId="0" borderId="0" xfId="0" applyNumberFormat="1" applyFont="1"/>
    <xf numFmtId="0" fontId="81" fillId="0" borderId="36" xfId="0" applyFont="1" applyBorder="1" applyAlignment="1">
      <alignment horizontal="center" vertical="center" wrapText="1"/>
    </xf>
    <xf numFmtId="0" fontId="81" fillId="0" borderId="0" xfId="0" applyFont="1"/>
  </cellXfs>
  <cellStyles count="120">
    <cellStyle name="_artabyuje" xfId="1"/>
    <cellStyle name="20% - Accent1" xfId="2"/>
    <cellStyle name="20% - Accent2" xfId="3"/>
    <cellStyle name="20% - Accent3" xfId="4"/>
    <cellStyle name="20% - Accent4" xfId="5"/>
    <cellStyle name="20% - Accent5" xfId="6"/>
    <cellStyle name="20% - Accent6" xfId="7"/>
    <cellStyle name="40% - Accent1" xfId="8"/>
    <cellStyle name="40% - Accent2" xfId="9"/>
    <cellStyle name="40% - Accent3" xfId="10"/>
    <cellStyle name="40% - Accent4" xfId="11"/>
    <cellStyle name="40% - Accent5" xfId="12"/>
    <cellStyle name="40% - Accent6" xfId="13"/>
    <cellStyle name="60% - Accent1" xfId="14"/>
    <cellStyle name="60% - Accent2" xfId="15"/>
    <cellStyle name="60% - Accent3" xfId="16"/>
    <cellStyle name="60% - Accent4" xfId="17"/>
    <cellStyle name="60% - Accent5" xfId="18"/>
    <cellStyle name="60% - Accent6" xfId="19"/>
    <cellStyle name="Accent1" xfId="20"/>
    <cellStyle name="Accent2" xfId="21"/>
    <cellStyle name="Accent3" xfId="22"/>
    <cellStyle name="Accent4" xfId="23"/>
    <cellStyle name="Accent5" xfId="24"/>
    <cellStyle name="Accent6" xfId="25"/>
    <cellStyle name="Bad" xfId="26"/>
    <cellStyle name="Calculation" xfId="27"/>
    <cellStyle name="Check Cell" xfId="28"/>
    <cellStyle name="Comma" xfId="29" builtinId="3"/>
    <cellStyle name="Comma 2" xfId="30"/>
    <cellStyle name="Comma 2 2" xfId="31"/>
    <cellStyle name="Comma 3" xfId="32"/>
    <cellStyle name="Comma 3 2" xfId="81"/>
    <cellStyle name="Comma 3 2 2" xfId="82"/>
    <cellStyle name="Comma 4" xfId="33"/>
    <cellStyle name="Comma 4 2" xfId="83"/>
    <cellStyle name="Comma 5" xfId="34"/>
    <cellStyle name="Comma 6" xfId="35"/>
    <cellStyle name="Comma 7" xfId="36"/>
    <cellStyle name="Comma 8" xfId="37"/>
    <cellStyle name="Comma_General 17.02.04" xfId="38"/>
    <cellStyle name="Explanatory Text" xfId="39"/>
    <cellStyle name="Good" xfId="40"/>
    <cellStyle name="Heading 1" xfId="41"/>
    <cellStyle name="Heading 2" xfId="42"/>
    <cellStyle name="Heading 3" xfId="43"/>
    <cellStyle name="Heading 4" xfId="44"/>
    <cellStyle name="Input" xfId="45"/>
    <cellStyle name="Linked Cell" xfId="46"/>
    <cellStyle name="Neutral" xfId="47"/>
    <cellStyle name="Normal" xfId="0" builtinId="0"/>
    <cellStyle name="Normal 10" xfId="84"/>
    <cellStyle name="Normal 10 2" xfId="48"/>
    <cellStyle name="Normal 10_Վերջնական ՖՆ 2014թ.  10.03.2014" xfId="85"/>
    <cellStyle name="Normal 11" xfId="86"/>
    <cellStyle name="Normal 11 2" xfId="87"/>
    <cellStyle name="Normal 11_Վերջնական ՖՆ 2014թ.  10.03.2014" xfId="88"/>
    <cellStyle name="Normal 12" xfId="89"/>
    <cellStyle name="Normal 12 2" xfId="90"/>
    <cellStyle name="Normal 12_Վերջնական ՖՆ 2014թ.  10.03.2014" xfId="91"/>
    <cellStyle name="Normal 13" xfId="92"/>
    <cellStyle name="Normal 13 2" xfId="93"/>
    <cellStyle name="Normal 13_Վերջնական ՖՆ 2014թ.  10.03.2014" xfId="94"/>
    <cellStyle name="Normal 14" xfId="95"/>
    <cellStyle name="Normal 14 2" xfId="96"/>
    <cellStyle name="Normal 14_Վերջնական ՖՆ 2014թ.  10.03.2014" xfId="97"/>
    <cellStyle name="Normal 15" xfId="98"/>
    <cellStyle name="Normal 15 2" xfId="99"/>
    <cellStyle name="Normal 15_Վերջնական ՖՆ 2014թ.  10.03.2014" xfId="100"/>
    <cellStyle name="Normal 16" xfId="101"/>
    <cellStyle name="Normal 16 2" xfId="102"/>
    <cellStyle name="Normal 16_Վերջնական ՖՆ 2014թ.  10.03.2014" xfId="103"/>
    <cellStyle name="Normal 2" xfId="49"/>
    <cellStyle name="Normal 2 2" xfId="50"/>
    <cellStyle name="Normal 2_havelvac 1-9" xfId="51"/>
    <cellStyle name="Normal 3" xfId="52"/>
    <cellStyle name="Normal 3 2" xfId="104"/>
    <cellStyle name="Normal 3_Վերջնական ՖՆ 2014թ.  10.03.2014" xfId="105"/>
    <cellStyle name="Normal 4" xfId="53"/>
    <cellStyle name="Normal 4 2" xfId="106"/>
    <cellStyle name="Normal 4_Վերջնական ՖՆ 2014թ.  10.03.2014" xfId="107"/>
    <cellStyle name="Normal 5" xfId="54"/>
    <cellStyle name="Normal 6" xfId="55"/>
    <cellStyle name="Normal 6 2" xfId="108"/>
    <cellStyle name="Normal 6_Վերջնական ՖՆ 2014թ.  10.03.2014" xfId="109"/>
    <cellStyle name="Normal 7" xfId="110"/>
    <cellStyle name="Normal 7 2" xfId="111"/>
    <cellStyle name="Normal 7_Վերջնական ՖՆ 2014թ.  10.03.2014" xfId="112"/>
    <cellStyle name="Normal 8" xfId="113"/>
    <cellStyle name="Normal 8 2" xfId="114"/>
    <cellStyle name="Normal 8_Վերջնական ՖՆ 2014թ.  10.03.2014" xfId="115"/>
    <cellStyle name="Normal 9" xfId="116"/>
    <cellStyle name="Normal 9 2" xfId="117"/>
    <cellStyle name="Normal 9_Վերջնական ՖՆ 2014թ.  10.03.2014" xfId="118"/>
    <cellStyle name="Normal_3.Havelv.2010miasnak.dzever 2" xfId="56"/>
    <cellStyle name="Normal_3.Havelv.2010miasnak.dzever_Doc1" xfId="80"/>
    <cellStyle name="Normal_3.Havelv.2010miasnak.dzever_Հավելված 9 (1) (1)" xfId="79"/>
    <cellStyle name="Normal_General" xfId="57"/>
    <cellStyle name="Normal_General 17.02.04" xfId="58"/>
    <cellStyle name="Normal_General 2" xfId="59"/>
    <cellStyle name="Normal_MVD artabyug" xfId="60"/>
    <cellStyle name="Normal_non tax04" xfId="61"/>
    <cellStyle name="Normal_Quartal -N 265" xfId="62"/>
    <cellStyle name="Normal_send-calc-turq" xfId="63"/>
    <cellStyle name="Normal_tax" xfId="64"/>
    <cellStyle name="Normal_turq" xfId="65"/>
    <cellStyle name="Note" xfId="66"/>
    <cellStyle name="Output" xfId="67"/>
    <cellStyle name="Percent 2" xfId="68"/>
    <cellStyle name="Style 1" xfId="119"/>
    <cellStyle name="Style 1 2" xfId="77"/>
    <cellStyle name="Title" xfId="69"/>
    <cellStyle name="Total" xfId="70"/>
    <cellStyle name="Warning Text" xfId="71"/>
    <cellStyle name="Обычный 2" xfId="72"/>
    <cellStyle name="Обычный 2 2" xfId="78"/>
    <cellStyle name="Стиль 1" xfId="73"/>
    <cellStyle name="Финансовый 2" xfId="74"/>
    <cellStyle name="Финансовый 3" xfId="75"/>
    <cellStyle name="Финансовый 4" xfId="76"/>
  </cellStyles>
  <dxfs count="19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externalLink" Target="externalLinks/externalLink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88</xdr:row>
      <xdr:rowOff>215810</xdr:rowOff>
    </xdr:from>
    <xdr:to>
      <xdr:col>1</xdr:col>
      <xdr:colOff>2033031</xdr:colOff>
      <xdr:row>88</xdr:row>
      <xdr:rowOff>215810</xdr:rowOff>
    </xdr:to>
    <xdr:sp macro="" textlink="">
      <xdr:nvSpPr>
        <xdr:cNvPr id="2" name="Text Box 4599"/>
        <xdr:cNvSpPr txBox="1">
          <a:spLocks noChangeArrowheads="1"/>
        </xdr:cNvSpPr>
      </xdr:nvSpPr>
      <xdr:spPr bwMode="auto">
        <a:xfrm>
          <a:off x="1038225" y="2986713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3"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4"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88</xdr:row>
      <xdr:rowOff>215810</xdr:rowOff>
    </xdr:from>
    <xdr:to>
      <xdr:col>1</xdr:col>
      <xdr:colOff>2033031</xdr:colOff>
      <xdr:row>88</xdr:row>
      <xdr:rowOff>215810</xdr:rowOff>
    </xdr:to>
    <xdr:sp macro="" textlink="">
      <xdr:nvSpPr>
        <xdr:cNvPr id="5" name="Text Box 4599"/>
        <xdr:cNvSpPr txBox="1">
          <a:spLocks noChangeArrowheads="1"/>
        </xdr:cNvSpPr>
      </xdr:nvSpPr>
      <xdr:spPr bwMode="auto">
        <a:xfrm>
          <a:off x="1038225" y="2986713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6"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7"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8"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9"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10"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11"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12"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13"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14"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15"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16"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17"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18"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19"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20"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21"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22"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23"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24"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25"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26"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27"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88</xdr:row>
      <xdr:rowOff>215810</xdr:rowOff>
    </xdr:from>
    <xdr:to>
      <xdr:col>1</xdr:col>
      <xdr:colOff>2033031</xdr:colOff>
      <xdr:row>88</xdr:row>
      <xdr:rowOff>215810</xdr:rowOff>
    </xdr:to>
    <xdr:sp macro="" textlink="">
      <xdr:nvSpPr>
        <xdr:cNvPr id="28" name="Text Box 4599"/>
        <xdr:cNvSpPr txBox="1">
          <a:spLocks noChangeArrowheads="1"/>
        </xdr:cNvSpPr>
      </xdr:nvSpPr>
      <xdr:spPr bwMode="auto">
        <a:xfrm>
          <a:off x="1038225" y="2986713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29"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30"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88</xdr:row>
      <xdr:rowOff>215810</xdr:rowOff>
    </xdr:from>
    <xdr:to>
      <xdr:col>1</xdr:col>
      <xdr:colOff>2033031</xdr:colOff>
      <xdr:row>88</xdr:row>
      <xdr:rowOff>215810</xdr:rowOff>
    </xdr:to>
    <xdr:sp macro="" textlink="">
      <xdr:nvSpPr>
        <xdr:cNvPr id="31" name="Text Box 4599"/>
        <xdr:cNvSpPr txBox="1">
          <a:spLocks noChangeArrowheads="1"/>
        </xdr:cNvSpPr>
      </xdr:nvSpPr>
      <xdr:spPr bwMode="auto">
        <a:xfrm>
          <a:off x="1038225" y="2986713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32"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33"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34"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35"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36"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37"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38"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39"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40"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41"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42"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43"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44"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45"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46"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47"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48"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49"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50"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51"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52"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53"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88</xdr:row>
      <xdr:rowOff>215810</xdr:rowOff>
    </xdr:from>
    <xdr:to>
      <xdr:col>1</xdr:col>
      <xdr:colOff>2033031</xdr:colOff>
      <xdr:row>88</xdr:row>
      <xdr:rowOff>215810</xdr:rowOff>
    </xdr:to>
    <xdr:sp macro="" textlink="">
      <xdr:nvSpPr>
        <xdr:cNvPr id="54" name="Text Box 4599"/>
        <xdr:cNvSpPr txBox="1">
          <a:spLocks noChangeArrowheads="1"/>
        </xdr:cNvSpPr>
      </xdr:nvSpPr>
      <xdr:spPr bwMode="auto">
        <a:xfrm>
          <a:off x="1038225" y="2986713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55"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56"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88</xdr:row>
      <xdr:rowOff>215810</xdr:rowOff>
    </xdr:from>
    <xdr:to>
      <xdr:col>1</xdr:col>
      <xdr:colOff>2033031</xdr:colOff>
      <xdr:row>88</xdr:row>
      <xdr:rowOff>215810</xdr:rowOff>
    </xdr:to>
    <xdr:sp macro="" textlink="">
      <xdr:nvSpPr>
        <xdr:cNvPr id="57" name="Text Box 4599"/>
        <xdr:cNvSpPr txBox="1">
          <a:spLocks noChangeArrowheads="1"/>
        </xdr:cNvSpPr>
      </xdr:nvSpPr>
      <xdr:spPr bwMode="auto">
        <a:xfrm>
          <a:off x="1038225" y="2986713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58"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59"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60"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61"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62"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63"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64"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65"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66"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67"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68"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69"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70"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71"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72"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73"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74"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75"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76"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77"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78"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79"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88</xdr:row>
      <xdr:rowOff>215810</xdr:rowOff>
    </xdr:from>
    <xdr:to>
      <xdr:col>1</xdr:col>
      <xdr:colOff>2033031</xdr:colOff>
      <xdr:row>88</xdr:row>
      <xdr:rowOff>215810</xdr:rowOff>
    </xdr:to>
    <xdr:sp macro="" textlink="">
      <xdr:nvSpPr>
        <xdr:cNvPr id="80" name="Text Box 4599"/>
        <xdr:cNvSpPr txBox="1">
          <a:spLocks noChangeArrowheads="1"/>
        </xdr:cNvSpPr>
      </xdr:nvSpPr>
      <xdr:spPr bwMode="auto">
        <a:xfrm>
          <a:off x="1038225" y="2986713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81"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82"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88</xdr:row>
      <xdr:rowOff>215810</xdr:rowOff>
    </xdr:from>
    <xdr:to>
      <xdr:col>1</xdr:col>
      <xdr:colOff>2033031</xdr:colOff>
      <xdr:row>88</xdr:row>
      <xdr:rowOff>215810</xdr:rowOff>
    </xdr:to>
    <xdr:sp macro="" textlink="">
      <xdr:nvSpPr>
        <xdr:cNvPr id="83" name="Text Box 4599"/>
        <xdr:cNvSpPr txBox="1">
          <a:spLocks noChangeArrowheads="1"/>
        </xdr:cNvSpPr>
      </xdr:nvSpPr>
      <xdr:spPr bwMode="auto">
        <a:xfrm>
          <a:off x="1038225" y="2986713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84"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85"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86"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87"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88"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89"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90"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91"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92" name="Text Box 460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88</xdr:row>
      <xdr:rowOff>215810</xdr:rowOff>
    </xdr:from>
    <xdr:to>
      <xdr:col>1</xdr:col>
      <xdr:colOff>2769870</xdr:colOff>
      <xdr:row>88</xdr:row>
      <xdr:rowOff>215810</xdr:rowOff>
    </xdr:to>
    <xdr:sp macro="" textlink="">
      <xdr:nvSpPr>
        <xdr:cNvPr id="93" name="Text Box 4640"/>
        <xdr:cNvSpPr txBox="1">
          <a:spLocks noChangeArrowheads="1"/>
        </xdr:cNvSpPr>
      </xdr:nvSpPr>
      <xdr:spPr bwMode="auto">
        <a:xfrm>
          <a:off x="3808095" y="2986713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94"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95"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96"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97"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98"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99"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100"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101"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102"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103"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104" name="Text Box 460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88</xdr:row>
      <xdr:rowOff>215810</xdr:rowOff>
    </xdr:from>
    <xdr:to>
      <xdr:col>4</xdr:col>
      <xdr:colOff>0</xdr:colOff>
      <xdr:row>88</xdr:row>
      <xdr:rowOff>215810</xdr:rowOff>
    </xdr:to>
    <xdr:sp macro="" textlink="">
      <xdr:nvSpPr>
        <xdr:cNvPr id="105" name="Text Box 4640"/>
        <xdr:cNvSpPr txBox="1">
          <a:spLocks noChangeArrowheads="1"/>
        </xdr:cNvSpPr>
      </xdr:nvSpPr>
      <xdr:spPr bwMode="auto">
        <a:xfrm>
          <a:off x="5048250" y="2986713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06"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89</xdr:row>
      <xdr:rowOff>215810</xdr:rowOff>
    </xdr:from>
    <xdr:to>
      <xdr:col>1</xdr:col>
      <xdr:colOff>2033031</xdr:colOff>
      <xdr:row>89</xdr:row>
      <xdr:rowOff>215810</xdr:rowOff>
    </xdr:to>
    <xdr:sp macro="" textlink="">
      <xdr:nvSpPr>
        <xdr:cNvPr id="107" name="Text Box 4599"/>
        <xdr:cNvSpPr txBox="1">
          <a:spLocks noChangeArrowheads="1"/>
        </xdr:cNvSpPr>
      </xdr:nvSpPr>
      <xdr:spPr bwMode="auto">
        <a:xfrm>
          <a:off x="1038225" y="303052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08"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09"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10"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11"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12"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13"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14"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89</xdr:row>
      <xdr:rowOff>215810</xdr:rowOff>
    </xdr:from>
    <xdr:to>
      <xdr:col>1</xdr:col>
      <xdr:colOff>2033031</xdr:colOff>
      <xdr:row>89</xdr:row>
      <xdr:rowOff>215810</xdr:rowOff>
    </xdr:to>
    <xdr:sp macro="" textlink="">
      <xdr:nvSpPr>
        <xdr:cNvPr id="115" name="Text Box 4599"/>
        <xdr:cNvSpPr txBox="1">
          <a:spLocks noChangeArrowheads="1"/>
        </xdr:cNvSpPr>
      </xdr:nvSpPr>
      <xdr:spPr bwMode="auto">
        <a:xfrm>
          <a:off x="1038225" y="303052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16"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89</xdr:row>
      <xdr:rowOff>215810</xdr:rowOff>
    </xdr:from>
    <xdr:to>
      <xdr:col>1</xdr:col>
      <xdr:colOff>2033031</xdr:colOff>
      <xdr:row>89</xdr:row>
      <xdr:rowOff>215810</xdr:rowOff>
    </xdr:to>
    <xdr:sp macro="" textlink="">
      <xdr:nvSpPr>
        <xdr:cNvPr id="117" name="Text Box 4599"/>
        <xdr:cNvSpPr txBox="1">
          <a:spLocks noChangeArrowheads="1"/>
        </xdr:cNvSpPr>
      </xdr:nvSpPr>
      <xdr:spPr bwMode="auto">
        <a:xfrm>
          <a:off x="1038225" y="303052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18"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19"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20"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21"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22"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23"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24"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25"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26"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27"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28"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89</xdr:row>
      <xdr:rowOff>215810</xdr:rowOff>
    </xdr:from>
    <xdr:to>
      <xdr:col>1</xdr:col>
      <xdr:colOff>2033031</xdr:colOff>
      <xdr:row>89</xdr:row>
      <xdr:rowOff>215810</xdr:rowOff>
    </xdr:to>
    <xdr:sp macro="" textlink="">
      <xdr:nvSpPr>
        <xdr:cNvPr id="129" name="Text Box 4599"/>
        <xdr:cNvSpPr txBox="1">
          <a:spLocks noChangeArrowheads="1"/>
        </xdr:cNvSpPr>
      </xdr:nvSpPr>
      <xdr:spPr bwMode="auto">
        <a:xfrm>
          <a:off x="1038225" y="303052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30"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31"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32"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33"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34"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35"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36"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37"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38"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39"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89</xdr:row>
      <xdr:rowOff>215810</xdr:rowOff>
    </xdr:from>
    <xdr:to>
      <xdr:col>1</xdr:col>
      <xdr:colOff>2033031</xdr:colOff>
      <xdr:row>89</xdr:row>
      <xdr:rowOff>215810</xdr:rowOff>
    </xdr:to>
    <xdr:sp macro="" textlink="">
      <xdr:nvSpPr>
        <xdr:cNvPr id="140" name="Text Box 4599"/>
        <xdr:cNvSpPr txBox="1">
          <a:spLocks noChangeArrowheads="1"/>
        </xdr:cNvSpPr>
      </xdr:nvSpPr>
      <xdr:spPr bwMode="auto">
        <a:xfrm>
          <a:off x="1038225" y="303052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41"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42"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89</xdr:row>
      <xdr:rowOff>215810</xdr:rowOff>
    </xdr:from>
    <xdr:to>
      <xdr:col>1</xdr:col>
      <xdr:colOff>2033031</xdr:colOff>
      <xdr:row>89</xdr:row>
      <xdr:rowOff>215810</xdr:rowOff>
    </xdr:to>
    <xdr:sp macro="" textlink="">
      <xdr:nvSpPr>
        <xdr:cNvPr id="143" name="Text Box 4599"/>
        <xdr:cNvSpPr txBox="1">
          <a:spLocks noChangeArrowheads="1"/>
        </xdr:cNvSpPr>
      </xdr:nvSpPr>
      <xdr:spPr bwMode="auto">
        <a:xfrm>
          <a:off x="1038225" y="303052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44"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45"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46"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47"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48"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49"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50"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51"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52"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153"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54"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55"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56"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57"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58"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59"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60"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61"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62"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63"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64"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65"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66"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67"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68"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69"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70"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71"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72"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73"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74"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75"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76"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77"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78"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79"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80"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81"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82"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83"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84"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85"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86"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87"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88"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89"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90"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91"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92"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93"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94"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95"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96"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97"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98"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199"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200" name="Text Box 460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89</xdr:row>
      <xdr:rowOff>215810</xdr:rowOff>
    </xdr:from>
    <xdr:to>
      <xdr:col>4</xdr:col>
      <xdr:colOff>0</xdr:colOff>
      <xdr:row>89</xdr:row>
      <xdr:rowOff>215810</xdr:rowOff>
    </xdr:to>
    <xdr:sp macro="" textlink="">
      <xdr:nvSpPr>
        <xdr:cNvPr id="201" name="Text Box 4640"/>
        <xdr:cNvSpPr txBox="1">
          <a:spLocks noChangeArrowheads="1"/>
        </xdr:cNvSpPr>
      </xdr:nvSpPr>
      <xdr:spPr bwMode="auto">
        <a:xfrm>
          <a:off x="5048250" y="30305285"/>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89</xdr:row>
      <xdr:rowOff>215810</xdr:rowOff>
    </xdr:from>
    <xdr:to>
      <xdr:col>1</xdr:col>
      <xdr:colOff>2033031</xdr:colOff>
      <xdr:row>89</xdr:row>
      <xdr:rowOff>215810</xdr:rowOff>
    </xdr:to>
    <xdr:sp macro="" textlink="">
      <xdr:nvSpPr>
        <xdr:cNvPr id="202" name="Text Box 4599"/>
        <xdr:cNvSpPr txBox="1">
          <a:spLocks noChangeArrowheads="1"/>
        </xdr:cNvSpPr>
      </xdr:nvSpPr>
      <xdr:spPr bwMode="auto">
        <a:xfrm>
          <a:off x="1038225" y="303052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203"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204"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205"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206"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207" name="Text Box 460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89</xdr:row>
      <xdr:rowOff>215810</xdr:rowOff>
    </xdr:from>
    <xdr:to>
      <xdr:col>1</xdr:col>
      <xdr:colOff>2769870</xdr:colOff>
      <xdr:row>89</xdr:row>
      <xdr:rowOff>215810</xdr:rowOff>
    </xdr:to>
    <xdr:sp macro="" textlink="">
      <xdr:nvSpPr>
        <xdr:cNvPr id="208" name="Text Box 4640"/>
        <xdr:cNvSpPr txBox="1">
          <a:spLocks noChangeArrowheads="1"/>
        </xdr:cNvSpPr>
      </xdr:nvSpPr>
      <xdr:spPr bwMode="auto">
        <a:xfrm>
          <a:off x="3808095" y="303052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89</xdr:row>
      <xdr:rowOff>215810</xdr:rowOff>
    </xdr:from>
    <xdr:to>
      <xdr:col>1</xdr:col>
      <xdr:colOff>2033031</xdr:colOff>
      <xdr:row>89</xdr:row>
      <xdr:rowOff>215810</xdr:rowOff>
    </xdr:to>
    <xdr:sp macro="" textlink="">
      <xdr:nvSpPr>
        <xdr:cNvPr id="209" name="Text Box 4599"/>
        <xdr:cNvSpPr txBox="1">
          <a:spLocks noChangeArrowheads="1"/>
        </xdr:cNvSpPr>
      </xdr:nvSpPr>
      <xdr:spPr bwMode="auto">
        <a:xfrm>
          <a:off x="1038225" y="303052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0</xdr:colOff>
      <xdr:row>273</xdr:row>
      <xdr:rowOff>211576</xdr:rowOff>
    </xdr:from>
    <xdr:to>
      <xdr:col>1</xdr:col>
      <xdr:colOff>2033031</xdr:colOff>
      <xdr:row>273</xdr:row>
      <xdr:rowOff>211576</xdr:rowOff>
    </xdr:to>
    <xdr:sp macro="" textlink="">
      <xdr:nvSpPr>
        <xdr:cNvPr id="210" name="Text Box 4599"/>
        <xdr:cNvSpPr txBox="1">
          <a:spLocks noChangeArrowheads="1"/>
        </xdr:cNvSpPr>
      </xdr:nvSpPr>
      <xdr:spPr bwMode="auto">
        <a:xfrm>
          <a:off x="1038225" y="8333625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11"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12"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273</xdr:row>
      <xdr:rowOff>211576</xdr:rowOff>
    </xdr:from>
    <xdr:to>
      <xdr:col>1</xdr:col>
      <xdr:colOff>2033031</xdr:colOff>
      <xdr:row>273</xdr:row>
      <xdr:rowOff>211576</xdr:rowOff>
    </xdr:to>
    <xdr:sp macro="" textlink="">
      <xdr:nvSpPr>
        <xdr:cNvPr id="213" name="Text Box 4599"/>
        <xdr:cNvSpPr txBox="1">
          <a:spLocks noChangeArrowheads="1"/>
        </xdr:cNvSpPr>
      </xdr:nvSpPr>
      <xdr:spPr bwMode="auto">
        <a:xfrm>
          <a:off x="1038225" y="8333625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14"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15"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16"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17"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18"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19"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20"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21"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22"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23"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24"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25"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26"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27"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28"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29"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30"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31"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32"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33"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34"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35"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273</xdr:row>
      <xdr:rowOff>211576</xdr:rowOff>
    </xdr:from>
    <xdr:to>
      <xdr:col>1</xdr:col>
      <xdr:colOff>2033031</xdr:colOff>
      <xdr:row>273</xdr:row>
      <xdr:rowOff>211576</xdr:rowOff>
    </xdr:to>
    <xdr:sp macro="" textlink="">
      <xdr:nvSpPr>
        <xdr:cNvPr id="236" name="Text Box 4599"/>
        <xdr:cNvSpPr txBox="1">
          <a:spLocks noChangeArrowheads="1"/>
        </xdr:cNvSpPr>
      </xdr:nvSpPr>
      <xdr:spPr bwMode="auto">
        <a:xfrm>
          <a:off x="1038225" y="8333625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37"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38"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273</xdr:row>
      <xdr:rowOff>211576</xdr:rowOff>
    </xdr:from>
    <xdr:to>
      <xdr:col>1</xdr:col>
      <xdr:colOff>2033031</xdr:colOff>
      <xdr:row>273</xdr:row>
      <xdr:rowOff>211576</xdr:rowOff>
    </xdr:to>
    <xdr:sp macro="" textlink="">
      <xdr:nvSpPr>
        <xdr:cNvPr id="239" name="Text Box 4599"/>
        <xdr:cNvSpPr txBox="1">
          <a:spLocks noChangeArrowheads="1"/>
        </xdr:cNvSpPr>
      </xdr:nvSpPr>
      <xdr:spPr bwMode="auto">
        <a:xfrm>
          <a:off x="1038225" y="8333625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40"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41"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42"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43"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44"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45"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46"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47"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48" name="Text Box 460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273</xdr:row>
      <xdr:rowOff>211576</xdr:rowOff>
    </xdr:from>
    <xdr:to>
      <xdr:col>1</xdr:col>
      <xdr:colOff>2769870</xdr:colOff>
      <xdr:row>273</xdr:row>
      <xdr:rowOff>211576</xdr:rowOff>
    </xdr:to>
    <xdr:sp macro="" textlink="">
      <xdr:nvSpPr>
        <xdr:cNvPr id="249" name="Text Box 4640"/>
        <xdr:cNvSpPr txBox="1">
          <a:spLocks noChangeArrowheads="1"/>
        </xdr:cNvSpPr>
      </xdr:nvSpPr>
      <xdr:spPr bwMode="auto">
        <a:xfrm>
          <a:off x="3808095" y="833362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50"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51"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52"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53"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54"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55"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56"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57"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58"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59"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60" name="Text Box 460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273</xdr:row>
      <xdr:rowOff>211576</xdr:rowOff>
    </xdr:from>
    <xdr:to>
      <xdr:col>4</xdr:col>
      <xdr:colOff>0</xdr:colOff>
      <xdr:row>273</xdr:row>
      <xdr:rowOff>211576</xdr:rowOff>
    </xdr:to>
    <xdr:sp macro="" textlink="">
      <xdr:nvSpPr>
        <xdr:cNvPr id="261" name="Text Box 4640"/>
        <xdr:cNvSpPr txBox="1">
          <a:spLocks noChangeArrowheads="1"/>
        </xdr:cNvSpPr>
      </xdr:nvSpPr>
      <xdr:spPr bwMode="auto">
        <a:xfrm>
          <a:off x="5048250" y="833362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328</xdr:row>
      <xdr:rowOff>203956</xdr:rowOff>
    </xdr:from>
    <xdr:to>
      <xdr:col>1</xdr:col>
      <xdr:colOff>2033031</xdr:colOff>
      <xdr:row>328</xdr:row>
      <xdr:rowOff>203956</xdr:rowOff>
    </xdr:to>
    <xdr:sp macro="" textlink="">
      <xdr:nvSpPr>
        <xdr:cNvPr id="262" name="Text Box 4599"/>
        <xdr:cNvSpPr txBox="1">
          <a:spLocks noChangeArrowheads="1"/>
        </xdr:cNvSpPr>
      </xdr:nvSpPr>
      <xdr:spPr bwMode="auto">
        <a:xfrm>
          <a:off x="1038225" y="9584448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63"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64"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328</xdr:row>
      <xdr:rowOff>203956</xdr:rowOff>
    </xdr:from>
    <xdr:to>
      <xdr:col>1</xdr:col>
      <xdr:colOff>2033031</xdr:colOff>
      <xdr:row>328</xdr:row>
      <xdr:rowOff>203956</xdr:rowOff>
    </xdr:to>
    <xdr:sp macro="" textlink="">
      <xdr:nvSpPr>
        <xdr:cNvPr id="265" name="Text Box 4599"/>
        <xdr:cNvSpPr txBox="1">
          <a:spLocks noChangeArrowheads="1"/>
        </xdr:cNvSpPr>
      </xdr:nvSpPr>
      <xdr:spPr bwMode="auto">
        <a:xfrm>
          <a:off x="1038225" y="9584448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66"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67"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68"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69"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70"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71"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72"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73"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74"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75"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76"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77"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78"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79"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80"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81"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82"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83"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84"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85"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86"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287"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328</xdr:row>
      <xdr:rowOff>203956</xdr:rowOff>
    </xdr:from>
    <xdr:to>
      <xdr:col>1</xdr:col>
      <xdr:colOff>2033031</xdr:colOff>
      <xdr:row>328</xdr:row>
      <xdr:rowOff>203956</xdr:rowOff>
    </xdr:to>
    <xdr:sp macro="" textlink="">
      <xdr:nvSpPr>
        <xdr:cNvPr id="288" name="Text Box 4599"/>
        <xdr:cNvSpPr txBox="1">
          <a:spLocks noChangeArrowheads="1"/>
        </xdr:cNvSpPr>
      </xdr:nvSpPr>
      <xdr:spPr bwMode="auto">
        <a:xfrm>
          <a:off x="1038225" y="9584448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89"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90"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328</xdr:row>
      <xdr:rowOff>203956</xdr:rowOff>
    </xdr:from>
    <xdr:to>
      <xdr:col>1</xdr:col>
      <xdr:colOff>2033031</xdr:colOff>
      <xdr:row>328</xdr:row>
      <xdr:rowOff>203956</xdr:rowOff>
    </xdr:to>
    <xdr:sp macro="" textlink="">
      <xdr:nvSpPr>
        <xdr:cNvPr id="291" name="Text Box 4599"/>
        <xdr:cNvSpPr txBox="1">
          <a:spLocks noChangeArrowheads="1"/>
        </xdr:cNvSpPr>
      </xdr:nvSpPr>
      <xdr:spPr bwMode="auto">
        <a:xfrm>
          <a:off x="1038225" y="9584448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92"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93"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94"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95"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96"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97"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98"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299"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300" name="Text Box 460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328</xdr:row>
      <xdr:rowOff>203956</xdr:rowOff>
    </xdr:from>
    <xdr:to>
      <xdr:col>1</xdr:col>
      <xdr:colOff>2769870</xdr:colOff>
      <xdr:row>328</xdr:row>
      <xdr:rowOff>203956</xdr:rowOff>
    </xdr:to>
    <xdr:sp macro="" textlink="">
      <xdr:nvSpPr>
        <xdr:cNvPr id="301" name="Text Box 4640"/>
        <xdr:cNvSpPr txBox="1">
          <a:spLocks noChangeArrowheads="1"/>
        </xdr:cNvSpPr>
      </xdr:nvSpPr>
      <xdr:spPr bwMode="auto">
        <a:xfrm>
          <a:off x="3808095" y="9584448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02"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03"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04"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05"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06"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07"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08"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09"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10"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11"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12" name="Text Box 460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203956</xdr:rowOff>
    </xdr:from>
    <xdr:to>
      <xdr:col>4</xdr:col>
      <xdr:colOff>0</xdr:colOff>
      <xdr:row>328</xdr:row>
      <xdr:rowOff>203956</xdr:rowOff>
    </xdr:to>
    <xdr:sp macro="" textlink="">
      <xdr:nvSpPr>
        <xdr:cNvPr id="313" name="Text Box 4640"/>
        <xdr:cNvSpPr txBox="1">
          <a:spLocks noChangeArrowheads="1"/>
        </xdr:cNvSpPr>
      </xdr:nvSpPr>
      <xdr:spPr bwMode="auto">
        <a:xfrm>
          <a:off x="5048250" y="9584448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14"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15"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16"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17"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18"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19"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20"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21"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22"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23"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24"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25"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26"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27"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28"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29"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30"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31"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32"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33"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34"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35"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36" name="Text Box 460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327</xdr:row>
      <xdr:rowOff>221101</xdr:rowOff>
    </xdr:from>
    <xdr:to>
      <xdr:col>4</xdr:col>
      <xdr:colOff>0</xdr:colOff>
      <xdr:row>327</xdr:row>
      <xdr:rowOff>221101</xdr:rowOff>
    </xdr:to>
    <xdr:sp macro="" textlink="">
      <xdr:nvSpPr>
        <xdr:cNvPr id="337" name="Text Box 4640"/>
        <xdr:cNvSpPr txBox="1">
          <a:spLocks noChangeArrowheads="1"/>
        </xdr:cNvSpPr>
      </xdr:nvSpPr>
      <xdr:spPr bwMode="auto">
        <a:xfrm>
          <a:off x="5048250" y="9564255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38"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39"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40"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41"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42"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43"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44"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45"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46"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47"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48"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49"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50"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51"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52"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53"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54"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55"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56"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57"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58"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59"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60" name="Text Box 460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328</xdr:row>
      <xdr:rowOff>221101</xdr:rowOff>
    </xdr:from>
    <xdr:to>
      <xdr:col>4</xdr:col>
      <xdr:colOff>0</xdr:colOff>
      <xdr:row>328</xdr:row>
      <xdr:rowOff>221101</xdr:rowOff>
    </xdr:to>
    <xdr:sp macro="" textlink="">
      <xdr:nvSpPr>
        <xdr:cNvPr id="361" name="Text Box 4640"/>
        <xdr:cNvSpPr txBox="1">
          <a:spLocks noChangeArrowheads="1"/>
        </xdr:cNvSpPr>
      </xdr:nvSpPr>
      <xdr:spPr bwMode="auto">
        <a:xfrm>
          <a:off x="5048250" y="9586162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62"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63"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64"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65"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66"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67"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68"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69"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70"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71"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72"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73"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74"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75"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76"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77"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78"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79"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80"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81"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82"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83"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84" name="Text Box 460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329</xdr:row>
      <xdr:rowOff>203956</xdr:rowOff>
    </xdr:from>
    <xdr:to>
      <xdr:col>4</xdr:col>
      <xdr:colOff>0</xdr:colOff>
      <xdr:row>329</xdr:row>
      <xdr:rowOff>203956</xdr:rowOff>
    </xdr:to>
    <xdr:sp macro="" textlink="">
      <xdr:nvSpPr>
        <xdr:cNvPr id="385" name="Text Box 4640"/>
        <xdr:cNvSpPr txBox="1">
          <a:spLocks noChangeArrowheads="1"/>
        </xdr:cNvSpPr>
      </xdr:nvSpPr>
      <xdr:spPr bwMode="auto">
        <a:xfrm>
          <a:off x="5048250" y="96063556"/>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331</xdr:row>
      <xdr:rowOff>205861</xdr:rowOff>
    </xdr:from>
    <xdr:to>
      <xdr:col>1</xdr:col>
      <xdr:colOff>2033031</xdr:colOff>
      <xdr:row>331</xdr:row>
      <xdr:rowOff>205861</xdr:rowOff>
    </xdr:to>
    <xdr:sp macro="" textlink="">
      <xdr:nvSpPr>
        <xdr:cNvPr id="386" name="Text Box 4599"/>
        <xdr:cNvSpPr txBox="1">
          <a:spLocks noChangeArrowheads="1"/>
        </xdr:cNvSpPr>
      </xdr:nvSpPr>
      <xdr:spPr bwMode="auto">
        <a:xfrm>
          <a:off x="1038225" y="965036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387"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331</xdr:row>
      <xdr:rowOff>205861</xdr:rowOff>
    </xdr:from>
    <xdr:to>
      <xdr:col>1</xdr:col>
      <xdr:colOff>2033031</xdr:colOff>
      <xdr:row>331</xdr:row>
      <xdr:rowOff>205861</xdr:rowOff>
    </xdr:to>
    <xdr:sp macro="" textlink="">
      <xdr:nvSpPr>
        <xdr:cNvPr id="388" name="Text Box 4599"/>
        <xdr:cNvSpPr txBox="1">
          <a:spLocks noChangeArrowheads="1"/>
        </xdr:cNvSpPr>
      </xdr:nvSpPr>
      <xdr:spPr bwMode="auto">
        <a:xfrm>
          <a:off x="1038225" y="965036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389"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390"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391"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392"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393"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394"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395"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396"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397"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398"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399"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00"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01"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02"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03"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04"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05"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06"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07"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331</xdr:row>
      <xdr:rowOff>205861</xdr:rowOff>
    </xdr:from>
    <xdr:to>
      <xdr:col>1</xdr:col>
      <xdr:colOff>2033031</xdr:colOff>
      <xdr:row>331</xdr:row>
      <xdr:rowOff>205861</xdr:rowOff>
    </xdr:to>
    <xdr:sp macro="" textlink="">
      <xdr:nvSpPr>
        <xdr:cNvPr id="408" name="Text Box 4599"/>
        <xdr:cNvSpPr txBox="1">
          <a:spLocks noChangeArrowheads="1"/>
        </xdr:cNvSpPr>
      </xdr:nvSpPr>
      <xdr:spPr bwMode="auto">
        <a:xfrm>
          <a:off x="1038225" y="965036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09"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10"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11"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12"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13"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14"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15"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16"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17"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18"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19"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20"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21"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22"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23"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24"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25"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26"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27"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331</xdr:row>
      <xdr:rowOff>205861</xdr:rowOff>
    </xdr:from>
    <xdr:to>
      <xdr:col>1</xdr:col>
      <xdr:colOff>2033031</xdr:colOff>
      <xdr:row>331</xdr:row>
      <xdr:rowOff>205861</xdr:rowOff>
    </xdr:to>
    <xdr:sp macro="" textlink="">
      <xdr:nvSpPr>
        <xdr:cNvPr id="428" name="Text Box 4599"/>
        <xdr:cNvSpPr txBox="1">
          <a:spLocks noChangeArrowheads="1"/>
        </xdr:cNvSpPr>
      </xdr:nvSpPr>
      <xdr:spPr bwMode="auto">
        <a:xfrm>
          <a:off x="1038225" y="965036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29"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30"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31" name="Text Box 460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32"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331</xdr:row>
      <xdr:rowOff>205861</xdr:rowOff>
    </xdr:from>
    <xdr:to>
      <xdr:col>1</xdr:col>
      <xdr:colOff>2769870</xdr:colOff>
      <xdr:row>331</xdr:row>
      <xdr:rowOff>205861</xdr:rowOff>
    </xdr:to>
    <xdr:sp macro="" textlink="">
      <xdr:nvSpPr>
        <xdr:cNvPr id="433" name="Text Box 4640"/>
        <xdr:cNvSpPr txBox="1">
          <a:spLocks noChangeArrowheads="1"/>
        </xdr:cNvSpPr>
      </xdr:nvSpPr>
      <xdr:spPr bwMode="auto">
        <a:xfrm>
          <a:off x="3808095" y="965036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34"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35"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36" name="Text Box 464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331</xdr:row>
      <xdr:rowOff>205861</xdr:rowOff>
    </xdr:from>
    <xdr:to>
      <xdr:col>4</xdr:col>
      <xdr:colOff>0</xdr:colOff>
      <xdr:row>331</xdr:row>
      <xdr:rowOff>205861</xdr:rowOff>
    </xdr:to>
    <xdr:sp macro="" textlink="">
      <xdr:nvSpPr>
        <xdr:cNvPr id="437" name="Text Box 4600"/>
        <xdr:cNvSpPr txBox="1">
          <a:spLocks noChangeArrowheads="1"/>
        </xdr:cNvSpPr>
      </xdr:nvSpPr>
      <xdr:spPr bwMode="auto">
        <a:xfrm>
          <a:off x="5048250" y="965036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333</xdr:row>
      <xdr:rowOff>205861</xdr:rowOff>
    </xdr:from>
    <xdr:to>
      <xdr:col>1</xdr:col>
      <xdr:colOff>2033031</xdr:colOff>
      <xdr:row>333</xdr:row>
      <xdr:rowOff>205861</xdr:rowOff>
    </xdr:to>
    <xdr:sp macro="" textlink="">
      <xdr:nvSpPr>
        <xdr:cNvPr id="438" name="Text Box 4599"/>
        <xdr:cNvSpPr txBox="1">
          <a:spLocks noChangeArrowheads="1"/>
        </xdr:cNvSpPr>
      </xdr:nvSpPr>
      <xdr:spPr bwMode="auto">
        <a:xfrm>
          <a:off x="1038225" y="9694176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39"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333</xdr:row>
      <xdr:rowOff>205861</xdr:rowOff>
    </xdr:from>
    <xdr:to>
      <xdr:col>1</xdr:col>
      <xdr:colOff>2033031</xdr:colOff>
      <xdr:row>333</xdr:row>
      <xdr:rowOff>205861</xdr:rowOff>
    </xdr:to>
    <xdr:sp macro="" textlink="">
      <xdr:nvSpPr>
        <xdr:cNvPr id="440" name="Text Box 4599"/>
        <xdr:cNvSpPr txBox="1">
          <a:spLocks noChangeArrowheads="1"/>
        </xdr:cNvSpPr>
      </xdr:nvSpPr>
      <xdr:spPr bwMode="auto">
        <a:xfrm>
          <a:off x="1038225" y="9694176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41"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42"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43"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44"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45"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46"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47"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48"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49"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50"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51"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52"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53"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54"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55"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56"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57"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58"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59"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333</xdr:row>
      <xdr:rowOff>205861</xdr:rowOff>
    </xdr:from>
    <xdr:to>
      <xdr:col>1</xdr:col>
      <xdr:colOff>2033031</xdr:colOff>
      <xdr:row>333</xdr:row>
      <xdr:rowOff>205861</xdr:rowOff>
    </xdr:to>
    <xdr:sp macro="" textlink="">
      <xdr:nvSpPr>
        <xdr:cNvPr id="460" name="Text Box 4599"/>
        <xdr:cNvSpPr txBox="1">
          <a:spLocks noChangeArrowheads="1"/>
        </xdr:cNvSpPr>
      </xdr:nvSpPr>
      <xdr:spPr bwMode="auto">
        <a:xfrm>
          <a:off x="1038225" y="9694176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61"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62"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63"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64"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65"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66"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67"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68"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69"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70"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71"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72"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73"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74"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75"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76"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77"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78"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79"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333</xdr:row>
      <xdr:rowOff>205861</xdr:rowOff>
    </xdr:from>
    <xdr:to>
      <xdr:col>1</xdr:col>
      <xdr:colOff>2033031</xdr:colOff>
      <xdr:row>333</xdr:row>
      <xdr:rowOff>205861</xdr:rowOff>
    </xdr:to>
    <xdr:sp macro="" textlink="">
      <xdr:nvSpPr>
        <xdr:cNvPr id="480" name="Text Box 4599"/>
        <xdr:cNvSpPr txBox="1">
          <a:spLocks noChangeArrowheads="1"/>
        </xdr:cNvSpPr>
      </xdr:nvSpPr>
      <xdr:spPr bwMode="auto">
        <a:xfrm>
          <a:off x="1038225" y="9694176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81"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82"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83" name="Text Box 460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84"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333</xdr:row>
      <xdr:rowOff>205861</xdr:rowOff>
    </xdr:from>
    <xdr:to>
      <xdr:col>1</xdr:col>
      <xdr:colOff>2769870</xdr:colOff>
      <xdr:row>333</xdr:row>
      <xdr:rowOff>205861</xdr:rowOff>
    </xdr:to>
    <xdr:sp macro="" textlink="">
      <xdr:nvSpPr>
        <xdr:cNvPr id="485" name="Text Box 4640"/>
        <xdr:cNvSpPr txBox="1">
          <a:spLocks noChangeArrowheads="1"/>
        </xdr:cNvSpPr>
      </xdr:nvSpPr>
      <xdr:spPr bwMode="auto">
        <a:xfrm>
          <a:off x="3808095" y="9694176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86"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87"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88" name="Text Box 464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333</xdr:row>
      <xdr:rowOff>205861</xdr:rowOff>
    </xdr:from>
    <xdr:to>
      <xdr:col>4</xdr:col>
      <xdr:colOff>0</xdr:colOff>
      <xdr:row>333</xdr:row>
      <xdr:rowOff>205861</xdr:rowOff>
    </xdr:to>
    <xdr:sp macro="" textlink="">
      <xdr:nvSpPr>
        <xdr:cNvPr id="489" name="Text Box 4600"/>
        <xdr:cNvSpPr txBox="1">
          <a:spLocks noChangeArrowheads="1"/>
        </xdr:cNvSpPr>
      </xdr:nvSpPr>
      <xdr:spPr bwMode="auto">
        <a:xfrm>
          <a:off x="5048250" y="9694176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334</xdr:row>
      <xdr:rowOff>205861</xdr:rowOff>
    </xdr:from>
    <xdr:to>
      <xdr:col>1</xdr:col>
      <xdr:colOff>2033031</xdr:colOff>
      <xdr:row>334</xdr:row>
      <xdr:rowOff>205861</xdr:rowOff>
    </xdr:to>
    <xdr:sp macro="" textlink="">
      <xdr:nvSpPr>
        <xdr:cNvPr id="490" name="Text Box 4599"/>
        <xdr:cNvSpPr txBox="1">
          <a:spLocks noChangeArrowheads="1"/>
        </xdr:cNvSpPr>
      </xdr:nvSpPr>
      <xdr:spPr bwMode="auto">
        <a:xfrm>
          <a:off x="1038225" y="973799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491"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334</xdr:row>
      <xdr:rowOff>205861</xdr:rowOff>
    </xdr:from>
    <xdr:to>
      <xdr:col>1</xdr:col>
      <xdr:colOff>2033031</xdr:colOff>
      <xdr:row>334</xdr:row>
      <xdr:rowOff>205861</xdr:rowOff>
    </xdr:to>
    <xdr:sp macro="" textlink="">
      <xdr:nvSpPr>
        <xdr:cNvPr id="492" name="Text Box 4599"/>
        <xdr:cNvSpPr txBox="1">
          <a:spLocks noChangeArrowheads="1"/>
        </xdr:cNvSpPr>
      </xdr:nvSpPr>
      <xdr:spPr bwMode="auto">
        <a:xfrm>
          <a:off x="1038225" y="973799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493"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494"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495"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496"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497"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498"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499"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00"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01"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02"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03"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04"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05"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06"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07"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08"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09"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10"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11"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334</xdr:row>
      <xdr:rowOff>205861</xdr:rowOff>
    </xdr:from>
    <xdr:to>
      <xdr:col>1</xdr:col>
      <xdr:colOff>2033031</xdr:colOff>
      <xdr:row>334</xdr:row>
      <xdr:rowOff>205861</xdr:rowOff>
    </xdr:to>
    <xdr:sp macro="" textlink="">
      <xdr:nvSpPr>
        <xdr:cNvPr id="512" name="Text Box 4599"/>
        <xdr:cNvSpPr txBox="1">
          <a:spLocks noChangeArrowheads="1"/>
        </xdr:cNvSpPr>
      </xdr:nvSpPr>
      <xdr:spPr bwMode="auto">
        <a:xfrm>
          <a:off x="1038225" y="973799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13"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14"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15"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16"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17"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18"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19"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20"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21"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22"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23"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24"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25"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26"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27"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28"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29"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30"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31"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334</xdr:row>
      <xdr:rowOff>205861</xdr:rowOff>
    </xdr:from>
    <xdr:to>
      <xdr:col>1</xdr:col>
      <xdr:colOff>2033031</xdr:colOff>
      <xdr:row>334</xdr:row>
      <xdr:rowOff>205861</xdr:rowOff>
    </xdr:to>
    <xdr:sp macro="" textlink="">
      <xdr:nvSpPr>
        <xdr:cNvPr id="532" name="Text Box 4599"/>
        <xdr:cNvSpPr txBox="1">
          <a:spLocks noChangeArrowheads="1"/>
        </xdr:cNvSpPr>
      </xdr:nvSpPr>
      <xdr:spPr bwMode="auto">
        <a:xfrm>
          <a:off x="1038225" y="973799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33"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34"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35" name="Text Box 460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36"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334</xdr:row>
      <xdr:rowOff>205861</xdr:rowOff>
    </xdr:from>
    <xdr:to>
      <xdr:col>1</xdr:col>
      <xdr:colOff>2769870</xdr:colOff>
      <xdr:row>334</xdr:row>
      <xdr:rowOff>205861</xdr:rowOff>
    </xdr:to>
    <xdr:sp macro="" textlink="">
      <xdr:nvSpPr>
        <xdr:cNvPr id="537" name="Text Box 4640"/>
        <xdr:cNvSpPr txBox="1">
          <a:spLocks noChangeArrowheads="1"/>
        </xdr:cNvSpPr>
      </xdr:nvSpPr>
      <xdr:spPr bwMode="auto">
        <a:xfrm>
          <a:off x="3808095" y="973799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38"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39"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40" name="Text Box 464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334</xdr:row>
      <xdr:rowOff>205861</xdr:rowOff>
    </xdr:from>
    <xdr:to>
      <xdr:col>4</xdr:col>
      <xdr:colOff>0</xdr:colOff>
      <xdr:row>334</xdr:row>
      <xdr:rowOff>205861</xdr:rowOff>
    </xdr:to>
    <xdr:sp macro="" textlink="">
      <xdr:nvSpPr>
        <xdr:cNvPr id="541" name="Text Box 4600"/>
        <xdr:cNvSpPr txBox="1">
          <a:spLocks noChangeArrowheads="1"/>
        </xdr:cNvSpPr>
      </xdr:nvSpPr>
      <xdr:spPr bwMode="auto">
        <a:xfrm>
          <a:off x="5048250" y="97379911"/>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342</xdr:row>
      <xdr:rowOff>205861</xdr:rowOff>
    </xdr:from>
    <xdr:to>
      <xdr:col>1</xdr:col>
      <xdr:colOff>2033031</xdr:colOff>
      <xdr:row>342</xdr:row>
      <xdr:rowOff>205861</xdr:rowOff>
    </xdr:to>
    <xdr:sp macro="" textlink="">
      <xdr:nvSpPr>
        <xdr:cNvPr id="542" name="Text Box 4599"/>
        <xdr:cNvSpPr txBox="1">
          <a:spLocks noChangeArrowheads="1"/>
        </xdr:cNvSpPr>
      </xdr:nvSpPr>
      <xdr:spPr bwMode="auto">
        <a:xfrm>
          <a:off x="952500" y="134251186"/>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43"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342</xdr:row>
      <xdr:rowOff>205861</xdr:rowOff>
    </xdr:from>
    <xdr:to>
      <xdr:col>1</xdr:col>
      <xdr:colOff>2033031</xdr:colOff>
      <xdr:row>342</xdr:row>
      <xdr:rowOff>205861</xdr:rowOff>
    </xdr:to>
    <xdr:sp macro="" textlink="">
      <xdr:nvSpPr>
        <xdr:cNvPr id="544" name="Text Box 4599"/>
        <xdr:cNvSpPr txBox="1">
          <a:spLocks noChangeArrowheads="1"/>
        </xdr:cNvSpPr>
      </xdr:nvSpPr>
      <xdr:spPr bwMode="auto">
        <a:xfrm>
          <a:off x="952500" y="134251186"/>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45"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46"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47"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48"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49"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50"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51"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52"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53"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54"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55"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56"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57"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58"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59"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60"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61"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62"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63"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342</xdr:row>
      <xdr:rowOff>205861</xdr:rowOff>
    </xdr:from>
    <xdr:to>
      <xdr:col>1</xdr:col>
      <xdr:colOff>2033031</xdr:colOff>
      <xdr:row>342</xdr:row>
      <xdr:rowOff>205861</xdr:rowOff>
    </xdr:to>
    <xdr:sp macro="" textlink="">
      <xdr:nvSpPr>
        <xdr:cNvPr id="564" name="Text Box 4599"/>
        <xdr:cNvSpPr txBox="1">
          <a:spLocks noChangeArrowheads="1"/>
        </xdr:cNvSpPr>
      </xdr:nvSpPr>
      <xdr:spPr bwMode="auto">
        <a:xfrm>
          <a:off x="952500" y="134251186"/>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65"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66"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67"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68"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69"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70"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71"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72"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73"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74"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75"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76"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77"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78"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79"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80"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81"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82"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83"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342</xdr:row>
      <xdr:rowOff>205861</xdr:rowOff>
    </xdr:from>
    <xdr:to>
      <xdr:col>1</xdr:col>
      <xdr:colOff>2033031</xdr:colOff>
      <xdr:row>342</xdr:row>
      <xdr:rowOff>205861</xdr:rowOff>
    </xdr:to>
    <xdr:sp macro="" textlink="">
      <xdr:nvSpPr>
        <xdr:cNvPr id="584" name="Text Box 4599"/>
        <xdr:cNvSpPr txBox="1">
          <a:spLocks noChangeArrowheads="1"/>
        </xdr:cNvSpPr>
      </xdr:nvSpPr>
      <xdr:spPr bwMode="auto">
        <a:xfrm>
          <a:off x="952500" y="134251186"/>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85"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86"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87" name="Text Box 460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88"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342</xdr:row>
      <xdr:rowOff>205861</xdr:rowOff>
    </xdr:from>
    <xdr:to>
      <xdr:col>1</xdr:col>
      <xdr:colOff>2769870</xdr:colOff>
      <xdr:row>342</xdr:row>
      <xdr:rowOff>205861</xdr:rowOff>
    </xdr:to>
    <xdr:sp macro="" textlink="">
      <xdr:nvSpPr>
        <xdr:cNvPr id="589" name="Text Box 4640"/>
        <xdr:cNvSpPr txBox="1">
          <a:spLocks noChangeArrowheads="1"/>
        </xdr:cNvSpPr>
      </xdr:nvSpPr>
      <xdr:spPr bwMode="auto">
        <a:xfrm>
          <a:off x="3246120" y="13425118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90"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91"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92" name="Text Box 464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342</xdr:row>
      <xdr:rowOff>205861</xdr:rowOff>
    </xdr:from>
    <xdr:to>
      <xdr:col>4</xdr:col>
      <xdr:colOff>0</xdr:colOff>
      <xdr:row>342</xdr:row>
      <xdr:rowOff>205861</xdr:rowOff>
    </xdr:to>
    <xdr:sp macro="" textlink="">
      <xdr:nvSpPr>
        <xdr:cNvPr id="593" name="Text Box 4600"/>
        <xdr:cNvSpPr txBox="1">
          <a:spLocks noChangeArrowheads="1"/>
        </xdr:cNvSpPr>
      </xdr:nvSpPr>
      <xdr:spPr bwMode="auto">
        <a:xfrm>
          <a:off x="3762375" y="134251186"/>
          <a:ext cx="9810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473</xdr:row>
      <xdr:rowOff>195248</xdr:rowOff>
    </xdr:from>
    <xdr:to>
      <xdr:col>1</xdr:col>
      <xdr:colOff>2033031</xdr:colOff>
      <xdr:row>473</xdr:row>
      <xdr:rowOff>195248</xdr:rowOff>
    </xdr:to>
    <xdr:sp macro="" textlink="">
      <xdr:nvSpPr>
        <xdr:cNvPr id="646" name="Text Box 4599"/>
        <xdr:cNvSpPr txBox="1">
          <a:spLocks noChangeArrowheads="1"/>
        </xdr:cNvSpPr>
      </xdr:nvSpPr>
      <xdr:spPr bwMode="auto">
        <a:xfrm>
          <a:off x="1038225" y="133783373"/>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47"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48"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473</xdr:row>
      <xdr:rowOff>195248</xdr:rowOff>
    </xdr:from>
    <xdr:to>
      <xdr:col>1</xdr:col>
      <xdr:colOff>2033031</xdr:colOff>
      <xdr:row>473</xdr:row>
      <xdr:rowOff>195248</xdr:rowOff>
    </xdr:to>
    <xdr:sp macro="" textlink="">
      <xdr:nvSpPr>
        <xdr:cNvPr id="649" name="Text Box 4599"/>
        <xdr:cNvSpPr txBox="1">
          <a:spLocks noChangeArrowheads="1"/>
        </xdr:cNvSpPr>
      </xdr:nvSpPr>
      <xdr:spPr bwMode="auto">
        <a:xfrm>
          <a:off x="1038225" y="133783373"/>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50"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51"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52"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53"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54"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55"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56"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57"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58"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59"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60"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61"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62"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63"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64"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65"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66"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67"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68"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69"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70"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71"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473</xdr:row>
      <xdr:rowOff>195248</xdr:rowOff>
    </xdr:from>
    <xdr:to>
      <xdr:col>1</xdr:col>
      <xdr:colOff>2033031</xdr:colOff>
      <xdr:row>473</xdr:row>
      <xdr:rowOff>195248</xdr:rowOff>
    </xdr:to>
    <xdr:sp macro="" textlink="">
      <xdr:nvSpPr>
        <xdr:cNvPr id="672" name="Text Box 4599"/>
        <xdr:cNvSpPr txBox="1">
          <a:spLocks noChangeArrowheads="1"/>
        </xdr:cNvSpPr>
      </xdr:nvSpPr>
      <xdr:spPr bwMode="auto">
        <a:xfrm>
          <a:off x="1038225" y="133783373"/>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73"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74"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473</xdr:row>
      <xdr:rowOff>195248</xdr:rowOff>
    </xdr:from>
    <xdr:to>
      <xdr:col>1</xdr:col>
      <xdr:colOff>2033031</xdr:colOff>
      <xdr:row>473</xdr:row>
      <xdr:rowOff>195248</xdr:rowOff>
    </xdr:to>
    <xdr:sp macro="" textlink="">
      <xdr:nvSpPr>
        <xdr:cNvPr id="675" name="Text Box 4599"/>
        <xdr:cNvSpPr txBox="1">
          <a:spLocks noChangeArrowheads="1"/>
        </xdr:cNvSpPr>
      </xdr:nvSpPr>
      <xdr:spPr bwMode="auto">
        <a:xfrm>
          <a:off x="1038225" y="133783373"/>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76"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77"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78"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79"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80"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81"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82"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83"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84"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85"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86"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87"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88"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89"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90"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91"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92"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93"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94"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95"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96"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697"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473</xdr:row>
      <xdr:rowOff>195248</xdr:rowOff>
    </xdr:from>
    <xdr:to>
      <xdr:col>1</xdr:col>
      <xdr:colOff>2033031</xdr:colOff>
      <xdr:row>473</xdr:row>
      <xdr:rowOff>195248</xdr:rowOff>
    </xdr:to>
    <xdr:sp macro="" textlink="">
      <xdr:nvSpPr>
        <xdr:cNvPr id="698" name="Text Box 4599"/>
        <xdr:cNvSpPr txBox="1">
          <a:spLocks noChangeArrowheads="1"/>
        </xdr:cNvSpPr>
      </xdr:nvSpPr>
      <xdr:spPr bwMode="auto">
        <a:xfrm>
          <a:off x="1038225" y="133783373"/>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699"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00"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473</xdr:row>
      <xdr:rowOff>195248</xdr:rowOff>
    </xdr:from>
    <xdr:to>
      <xdr:col>1</xdr:col>
      <xdr:colOff>2033031</xdr:colOff>
      <xdr:row>473</xdr:row>
      <xdr:rowOff>195248</xdr:rowOff>
    </xdr:to>
    <xdr:sp macro="" textlink="">
      <xdr:nvSpPr>
        <xdr:cNvPr id="701" name="Text Box 4599"/>
        <xdr:cNvSpPr txBox="1">
          <a:spLocks noChangeArrowheads="1"/>
        </xdr:cNvSpPr>
      </xdr:nvSpPr>
      <xdr:spPr bwMode="auto">
        <a:xfrm>
          <a:off x="1038225" y="133783373"/>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02"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03"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04"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05"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06"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07"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08"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09"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10"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11"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12"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13"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14"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15"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16"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17"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18"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19"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20"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21"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22"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23"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473</xdr:row>
      <xdr:rowOff>195248</xdr:rowOff>
    </xdr:from>
    <xdr:to>
      <xdr:col>1</xdr:col>
      <xdr:colOff>2033031</xdr:colOff>
      <xdr:row>473</xdr:row>
      <xdr:rowOff>195248</xdr:rowOff>
    </xdr:to>
    <xdr:sp macro="" textlink="">
      <xdr:nvSpPr>
        <xdr:cNvPr id="724" name="Text Box 4599"/>
        <xdr:cNvSpPr txBox="1">
          <a:spLocks noChangeArrowheads="1"/>
        </xdr:cNvSpPr>
      </xdr:nvSpPr>
      <xdr:spPr bwMode="auto">
        <a:xfrm>
          <a:off x="1038225" y="133783373"/>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25"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26"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473</xdr:row>
      <xdr:rowOff>195248</xdr:rowOff>
    </xdr:from>
    <xdr:to>
      <xdr:col>1</xdr:col>
      <xdr:colOff>2033031</xdr:colOff>
      <xdr:row>473</xdr:row>
      <xdr:rowOff>195248</xdr:rowOff>
    </xdr:to>
    <xdr:sp macro="" textlink="">
      <xdr:nvSpPr>
        <xdr:cNvPr id="727" name="Text Box 4599"/>
        <xdr:cNvSpPr txBox="1">
          <a:spLocks noChangeArrowheads="1"/>
        </xdr:cNvSpPr>
      </xdr:nvSpPr>
      <xdr:spPr bwMode="auto">
        <a:xfrm>
          <a:off x="1038225" y="133783373"/>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28"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29"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30"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31"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32"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33"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34"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35"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36" name="Text Box 460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2531745</xdr:colOff>
      <xdr:row>473</xdr:row>
      <xdr:rowOff>195248</xdr:rowOff>
    </xdr:from>
    <xdr:to>
      <xdr:col>1</xdr:col>
      <xdr:colOff>2531745</xdr:colOff>
      <xdr:row>473</xdr:row>
      <xdr:rowOff>195248</xdr:rowOff>
    </xdr:to>
    <xdr:sp macro="" textlink="">
      <xdr:nvSpPr>
        <xdr:cNvPr id="737" name="Text Box 4640"/>
        <xdr:cNvSpPr txBox="1">
          <a:spLocks noChangeArrowheads="1"/>
        </xdr:cNvSpPr>
      </xdr:nvSpPr>
      <xdr:spPr bwMode="auto">
        <a:xfrm>
          <a:off x="3569970" y="133783373"/>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38"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39"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40"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41"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42"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43"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44"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45"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46"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47"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48" name="Text Box 460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473</xdr:row>
      <xdr:rowOff>195248</xdr:rowOff>
    </xdr:from>
    <xdr:to>
      <xdr:col>4</xdr:col>
      <xdr:colOff>0</xdr:colOff>
      <xdr:row>473</xdr:row>
      <xdr:rowOff>195248</xdr:rowOff>
    </xdr:to>
    <xdr:sp macro="" textlink="">
      <xdr:nvSpPr>
        <xdr:cNvPr id="749" name="Text Box 4640"/>
        <xdr:cNvSpPr txBox="1">
          <a:spLocks noChangeArrowheads="1"/>
        </xdr:cNvSpPr>
      </xdr:nvSpPr>
      <xdr:spPr bwMode="auto">
        <a:xfrm>
          <a:off x="5048250" y="133783373"/>
          <a:ext cx="371475"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74</xdr:row>
      <xdr:rowOff>215810</xdr:rowOff>
    </xdr:from>
    <xdr:to>
      <xdr:col>1</xdr:col>
      <xdr:colOff>2033031</xdr:colOff>
      <xdr:row>74</xdr:row>
      <xdr:rowOff>215810</xdr:rowOff>
    </xdr:to>
    <xdr:sp macro="" textlink="">
      <xdr:nvSpPr>
        <xdr:cNvPr id="386"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87"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88"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74</xdr:row>
      <xdr:rowOff>215810</xdr:rowOff>
    </xdr:from>
    <xdr:to>
      <xdr:col>1</xdr:col>
      <xdr:colOff>2033031</xdr:colOff>
      <xdr:row>74</xdr:row>
      <xdr:rowOff>215810</xdr:rowOff>
    </xdr:to>
    <xdr:sp macro="" textlink="">
      <xdr:nvSpPr>
        <xdr:cNvPr id="389"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90"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91"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92"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93"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94"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95"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96"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97"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98"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399"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00"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01"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02"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03"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04"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05"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06"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07"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08"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09"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10"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11"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74</xdr:row>
      <xdr:rowOff>215810</xdr:rowOff>
    </xdr:from>
    <xdr:to>
      <xdr:col>1</xdr:col>
      <xdr:colOff>2033031</xdr:colOff>
      <xdr:row>74</xdr:row>
      <xdr:rowOff>215810</xdr:rowOff>
    </xdr:to>
    <xdr:sp macro="" textlink="">
      <xdr:nvSpPr>
        <xdr:cNvPr id="412"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13"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14"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74</xdr:row>
      <xdr:rowOff>215810</xdr:rowOff>
    </xdr:from>
    <xdr:to>
      <xdr:col>1</xdr:col>
      <xdr:colOff>2033031</xdr:colOff>
      <xdr:row>74</xdr:row>
      <xdr:rowOff>215810</xdr:rowOff>
    </xdr:to>
    <xdr:sp macro="" textlink="">
      <xdr:nvSpPr>
        <xdr:cNvPr id="415"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16"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17"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18"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19"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20"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21"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22"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23"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24"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25"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26"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27"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28"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29"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30"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31"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32"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33"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34"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35"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36"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37"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74</xdr:row>
      <xdr:rowOff>215810</xdr:rowOff>
    </xdr:from>
    <xdr:to>
      <xdr:col>1</xdr:col>
      <xdr:colOff>2033031</xdr:colOff>
      <xdr:row>74</xdr:row>
      <xdr:rowOff>215810</xdr:rowOff>
    </xdr:to>
    <xdr:sp macro="" textlink="">
      <xdr:nvSpPr>
        <xdr:cNvPr id="438"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39"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40"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74</xdr:row>
      <xdr:rowOff>215810</xdr:rowOff>
    </xdr:from>
    <xdr:to>
      <xdr:col>1</xdr:col>
      <xdr:colOff>2033031</xdr:colOff>
      <xdr:row>74</xdr:row>
      <xdr:rowOff>215810</xdr:rowOff>
    </xdr:to>
    <xdr:sp macro="" textlink="">
      <xdr:nvSpPr>
        <xdr:cNvPr id="441"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42"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43"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44"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45"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46"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47"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48"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49"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50"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51"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52"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53"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54"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55"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56"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57"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58"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59"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60"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61"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62"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63"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74</xdr:row>
      <xdr:rowOff>215810</xdr:rowOff>
    </xdr:from>
    <xdr:to>
      <xdr:col>1</xdr:col>
      <xdr:colOff>2033031</xdr:colOff>
      <xdr:row>74</xdr:row>
      <xdr:rowOff>215810</xdr:rowOff>
    </xdr:to>
    <xdr:sp macro="" textlink="">
      <xdr:nvSpPr>
        <xdr:cNvPr id="464"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65"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66"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74</xdr:row>
      <xdr:rowOff>215810</xdr:rowOff>
    </xdr:from>
    <xdr:to>
      <xdr:col>1</xdr:col>
      <xdr:colOff>2033031</xdr:colOff>
      <xdr:row>74</xdr:row>
      <xdr:rowOff>215810</xdr:rowOff>
    </xdr:to>
    <xdr:sp macro="" textlink="">
      <xdr:nvSpPr>
        <xdr:cNvPr id="467"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68"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69"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70"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71"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72"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73"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74"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75"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76"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74</xdr:row>
      <xdr:rowOff>215810</xdr:rowOff>
    </xdr:from>
    <xdr:to>
      <xdr:col>1</xdr:col>
      <xdr:colOff>2769870</xdr:colOff>
      <xdr:row>74</xdr:row>
      <xdr:rowOff>215810</xdr:rowOff>
    </xdr:to>
    <xdr:sp macro="" textlink="">
      <xdr:nvSpPr>
        <xdr:cNvPr id="477"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78"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79"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80"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81"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82"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83"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84"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85"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86"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87"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88"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74</xdr:row>
      <xdr:rowOff>215810</xdr:rowOff>
    </xdr:from>
    <xdr:to>
      <xdr:col>4</xdr:col>
      <xdr:colOff>0</xdr:colOff>
      <xdr:row>74</xdr:row>
      <xdr:rowOff>215810</xdr:rowOff>
    </xdr:to>
    <xdr:sp macro="" textlink="">
      <xdr:nvSpPr>
        <xdr:cNvPr id="489"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490"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75</xdr:row>
      <xdr:rowOff>215810</xdr:rowOff>
    </xdr:from>
    <xdr:to>
      <xdr:col>1</xdr:col>
      <xdr:colOff>2033031</xdr:colOff>
      <xdr:row>75</xdr:row>
      <xdr:rowOff>215810</xdr:rowOff>
    </xdr:to>
    <xdr:sp macro="" textlink="">
      <xdr:nvSpPr>
        <xdr:cNvPr id="491" name="Text Box 4599"/>
        <xdr:cNvSpPr txBox="1">
          <a:spLocks noChangeArrowheads="1"/>
        </xdr:cNvSpPr>
      </xdr:nvSpPr>
      <xdr:spPr bwMode="auto">
        <a:xfrm>
          <a:off x="885825" y="504220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492"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493"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494"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495"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496"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497"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498"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75</xdr:row>
      <xdr:rowOff>215810</xdr:rowOff>
    </xdr:from>
    <xdr:to>
      <xdr:col>1</xdr:col>
      <xdr:colOff>2033031</xdr:colOff>
      <xdr:row>75</xdr:row>
      <xdr:rowOff>215810</xdr:rowOff>
    </xdr:to>
    <xdr:sp macro="" textlink="">
      <xdr:nvSpPr>
        <xdr:cNvPr id="499" name="Text Box 4599"/>
        <xdr:cNvSpPr txBox="1">
          <a:spLocks noChangeArrowheads="1"/>
        </xdr:cNvSpPr>
      </xdr:nvSpPr>
      <xdr:spPr bwMode="auto">
        <a:xfrm>
          <a:off x="885825" y="504220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00"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75</xdr:row>
      <xdr:rowOff>215810</xdr:rowOff>
    </xdr:from>
    <xdr:to>
      <xdr:col>1</xdr:col>
      <xdr:colOff>2033031</xdr:colOff>
      <xdr:row>75</xdr:row>
      <xdr:rowOff>215810</xdr:rowOff>
    </xdr:to>
    <xdr:sp macro="" textlink="">
      <xdr:nvSpPr>
        <xdr:cNvPr id="501" name="Text Box 4599"/>
        <xdr:cNvSpPr txBox="1">
          <a:spLocks noChangeArrowheads="1"/>
        </xdr:cNvSpPr>
      </xdr:nvSpPr>
      <xdr:spPr bwMode="auto">
        <a:xfrm>
          <a:off x="885825" y="504220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02"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03"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04"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05"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06"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07"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08"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09"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10"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11"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12"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75</xdr:row>
      <xdr:rowOff>215810</xdr:rowOff>
    </xdr:from>
    <xdr:to>
      <xdr:col>1</xdr:col>
      <xdr:colOff>2033031</xdr:colOff>
      <xdr:row>75</xdr:row>
      <xdr:rowOff>215810</xdr:rowOff>
    </xdr:to>
    <xdr:sp macro="" textlink="">
      <xdr:nvSpPr>
        <xdr:cNvPr id="513" name="Text Box 4599"/>
        <xdr:cNvSpPr txBox="1">
          <a:spLocks noChangeArrowheads="1"/>
        </xdr:cNvSpPr>
      </xdr:nvSpPr>
      <xdr:spPr bwMode="auto">
        <a:xfrm>
          <a:off x="885825" y="504220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14"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15"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16"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17"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18"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19"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20"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21"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22"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23"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75</xdr:row>
      <xdr:rowOff>215810</xdr:rowOff>
    </xdr:from>
    <xdr:to>
      <xdr:col>1</xdr:col>
      <xdr:colOff>2033031</xdr:colOff>
      <xdr:row>75</xdr:row>
      <xdr:rowOff>215810</xdr:rowOff>
    </xdr:to>
    <xdr:sp macro="" textlink="">
      <xdr:nvSpPr>
        <xdr:cNvPr id="524" name="Text Box 4599"/>
        <xdr:cNvSpPr txBox="1">
          <a:spLocks noChangeArrowheads="1"/>
        </xdr:cNvSpPr>
      </xdr:nvSpPr>
      <xdr:spPr bwMode="auto">
        <a:xfrm>
          <a:off x="885825" y="504220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25"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26"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75</xdr:row>
      <xdr:rowOff>215810</xdr:rowOff>
    </xdr:from>
    <xdr:to>
      <xdr:col>1</xdr:col>
      <xdr:colOff>2033031</xdr:colOff>
      <xdr:row>75</xdr:row>
      <xdr:rowOff>215810</xdr:rowOff>
    </xdr:to>
    <xdr:sp macro="" textlink="">
      <xdr:nvSpPr>
        <xdr:cNvPr id="527" name="Text Box 4599"/>
        <xdr:cNvSpPr txBox="1">
          <a:spLocks noChangeArrowheads="1"/>
        </xdr:cNvSpPr>
      </xdr:nvSpPr>
      <xdr:spPr bwMode="auto">
        <a:xfrm>
          <a:off x="885825" y="504220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28"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29"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30"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31"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32"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33"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34"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35"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36"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37"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38"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39"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40"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41"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42"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43"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44"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45"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46"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47"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48"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49"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50"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51"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52"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53"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54"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55"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56"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57"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58"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59"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60"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61"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62"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63"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64"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65"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66"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67"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68"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69"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70"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71"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72"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73"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74"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75"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76"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77"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78"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79"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80"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81"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82"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83"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84" name="Text Box 460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75</xdr:row>
      <xdr:rowOff>215810</xdr:rowOff>
    </xdr:from>
    <xdr:to>
      <xdr:col>4</xdr:col>
      <xdr:colOff>0</xdr:colOff>
      <xdr:row>75</xdr:row>
      <xdr:rowOff>215810</xdr:rowOff>
    </xdr:to>
    <xdr:sp macro="" textlink="">
      <xdr:nvSpPr>
        <xdr:cNvPr id="585" name="Text Box 4640"/>
        <xdr:cNvSpPr txBox="1">
          <a:spLocks noChangeArrowheads="1"/>
        </xdr:cNvSpPr>
      </xdr:nvSpPr>
      <xdr:spPr bwMode="auto">
        <a:xfrm>
          <a:off x="3486150" y="50422085"/>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75</xdr:row>
      <xdr:rowOff>215810</xdr:rowOff>
    </xdr:from>
    <xdr:to>
      <xdr:col>1</xdr:col>
      <xdr:colOff>2033031</xdr:colOff>
      <xdr:row>75</xdr:row>
      <xdr:rowOff>215810</xdr:rowOff>
    </xdr:to>
    <xdr:sp macro="" textlink="">
      <xdr:nvSpPr>
        <xdr:cNvPr id="586" name="Text Box 4599"/>
        <xdr:cNvSpPr txBox="1">
          <a:spLocks noChangeArrowheads="1"/>
        </xdr:cNvSpPr>
      </xdr:nvSpPr>
      <xdr:spPr bwMode="auto">
        <a:xfrm>
          <a:off x="885825" y="504220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87"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88"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89"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90"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91" name="Text Box 460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75</xdr:row>
      <xdr:rowOff>215810</xdr:rowOff>
    </xdr:from>
    <xdr:to>
      <xdr:col>1</xdr:col>
      <xdr:colOff>2769870</xdr:colOff>
      <xdr:row>75</xdr:row>
      <xdr:rowOff>215810</xdr:rowOff>
    </xdr:to>
    <xdr:sp macro="" textlink="">
      <xdr:nvSpPr>
        <xdr:cNvPr id="592" name="Text Box 4640"/>
        <xdr:cNvSpPr txBox="1">
          <a:spLocks noChangeArrowheads="1"/>
        </xdr:cNvSpPr>
      </xdr:nvSpPr>
      <xdr:spPr bwMode="auto">
        <a:xfrm>
          <a:off x="2998470" y="50422085"/>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75</xdr:row>
      <xdr:rowOff>215810</xdr:rowOff>
    </xdr:from>
    <xdr:to>
      <xdr:col>1</xdr:col>
      <xdr:colOff>2033031</xdr:colOff>
      <xdr:row>75</xdr:row>
      <xdr:rowOff>215810</xdr:rowOff>
    </xdr:to>
    <xdr:sp macro="" textlink="">
      <xdr:nvSpPr>
        <xdr:cNvPr id="593" name="Text Box 4599"/>
        <xdr:cNvSpPr txBox="1">
          <a:spLocks noChangeArrowheads="1"/>
        </xdr:cNvSpPr>
      </xdr:nvSpPr>
      <xdr:spPr bwMode="auto">
        <a:xfrm>
          <a:off x="885825" y="50422085"/>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0</xdr:colOff>
      <xdr:row>259</xdr:row>
      <xdr:rowOff>211576</xdr:rowOff>
    </xdr:from>
    <xdr:to>
      <xdr:col>1</xdr:col>
      <xdr:colOff>2033031</xdr:colOff>
      <xdr:row>259</xdr:row>
      <xdr:rowOff>211576</xdr:rowOff>
    </xdr:to>
    <xdr:sp macro="" textlink="">
      <xdr:nvSpPr>
        <xdr:cNvPr id="594" name="Text Box 4599"/>
        <xdr:cNvSpPr txBox="1">
          <a:spLocks noChangeArrowheads="1"/>
        </xdr:cNvSpPr>
      </xdr:nvSpPr>
      <xdr:spPr bwMode="auto">
        <a:xfrm>
          <a:off x="885825" y="13195185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595"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596"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259</xdr:row>
      <xdr:rowOff>211576</xdr:rowOff>
    </xdr:from>
    <xdr:to>
      <xdr:col>1</xdr:col>
      <xdr:colOff>2033031</xdr:colOff>
      <xdr:row>259</xdr:row>
      <xdr:rowOff>211576</xdr:rowOff>
    </xdr:to>
    <xdr:sp macro="" textlink="">
      <xdr:nvSpPr>
        <xdr:cNvPr id="597" name="Text Box 4599"/>
        <xdr:cNvSpPr txBox="1">
          <a:spLocks noChangeArrowheads="1"/>
        </xdr:cNvSpPr>
      </xdr:nvSpPr>
      <xdr:spPr bwMode="auto">
        <a:xfrm>
          <a:off x="885825" y="13195185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598"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599"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00"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01"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02"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03"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04"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05"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06"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07"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08"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09"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10"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11"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12"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13"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14"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15"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16"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17"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18"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19"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259</xdr:row>
      <xdr:rowOff>211576</xdr:rowOff>
    </xdr:from>
    <xdr:to>
      <xdr:col>1</xdr:col>
      <xdr:colOff>2033031</xdr:colOff>
      <xdr:row>259</xdr:row>
      <xdr:rowOff>211576</xdr:rowOff>
    </xdr:to>
    <xdr:sp macro="" textlink="">
      <xdr:nvSpPr>
        <xdr:cNvPr id="620" name="Text Box 4599"/>
        <xdr:cNvSpPr txBox="1">
          <a:spLocks noChangeArrowheads="1"/>
        </xdr:cNvSpPr>
      </xdr:nvSpPr>
      <xdr:spPr bwMode="auto">
        <a:xfrm>
          <a:off x="885825" y="13195185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21"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22"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259</xdr:row>
      <xdr:rowOff>211576</xdr:rowOff>
    </xdr:from>
    <xdr:to>
      <xdr:col>1</xdr:col>
      <xdr:colOff>2033031</xdr:colOff>
      <xdr:row>259</xdr:row>
      <xdr:rowOff>211576</xdr:rowOff>
    </xdr:to>
    <xdr:sp macro="" textlink="">
      <xdr:nvSpPr>
        <xdr:cNvPr id="623" name="Text Box 4599"/>
        <xdr:cNvSpPr txBox="1">
          <a:spLocks noChangeArrowheads="1"/>
        </xdr:cNvSpPr>
      </xdr:nvSpPr>
      <xdr:spPr bwMode="auto">
        <a:xfrm>
          <a:off x="885825" y="13195185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24"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25"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26"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27"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28"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29"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30"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31"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32" name="Text Box 460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259</xdr:row>
      <xdr:rowOff>211576</xdr:rowOff>
    </xdr:from>
    <xdr:to>
      <xdr:col>1</xdr:col>
      <xdr:colOff>2769870</xdr:colOff>
      <xdr:row>259</xdr:row>
      <xdr:rowOff>211576</xdr:rowOff>
    </xdr:to>
    <xdr:sp macro="" textlink="">
      <xdr:nvSpPr>
        <xdr:cNvPr id="633" name="Text Box 4640"/>
        <xdr:cNvSpPr txBox="1">
          <a:spLocks noChangeArrowheads="1"/>
        </xdr:cNvSpPr>
      </xdr:nvSpPr>
      <xdr:spPr bwMode="auto">
        <a:xfrm>
          <a:off x="2998470" y="13195185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34"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35"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36"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37"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38"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39"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40"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41"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42"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43"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44" name="Text Box 460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259</xdr:row>
      <xdr:rowOff>211576</xdr:rowOff>
    </xdr:from>
    <xdr:to>
      <xdr:col>4</xdr:col>
      <xdr:colOff>0</xdr:colOff>
      <xdr:row>259</xdr:row>
      <xdr:rowOff>211576</xdr:rowOff>
    </xdr:to>
    <xdr:sp macro="" textlink="">
      <xdr:nvSpPr>
        <xdr:cNvPr id="645" name="Text Box 4640"/>
        <xdr:cNvSpPr txBox="1">
          <a:spLocks noChangeArrowheads="1"/>
        </xdr:cNvSpPr>
      </xdr:nvSpPr>
      <xdr:spPr bwMode="auto">
        <a:xfrm>
          <a:off x="3486150" y="13195185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314</xdr:row>
      <xdr:rowOff>203956</xdr:rowOff>
    </xdr:from>
    <xdr:to>
      <xdr:col>1</xdr:col>
      <xdr:colOff>2033031</xdr:colOff>
      <xdr:row>314</xdr:row>
      <xdr:rowOff>203956</xdr:rowOff>
    </xdr:to>
    <xdr:sp macro="" textlink="">
      <xdr:nvSpPr>
        <xdr:cNvPr id="646" name="Text Box 4599"/>
        <xdr:cNvSpPr txBox="1">
          <a:spLocks noChangeArrowheads="1"/>
        </xdr:cNvSpPr>
      </xdr:nvSpPr>
      <xdr:spPr bwMode="auto">
        <a:xfrm>
          <a:off x="885825" y="150013156"/>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47"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48"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314</xdr:row>
      <xdr:rowOff>203956</xdr:rowOff>
    </xdr:from>
    <xdr:to>
      <xdr:col>1</xdr:col>
      <xdr:colOff>2033031</xdr:colOff>
      <xdr:row>314</xdr:row>
      <xdr:rowOff>203956</xdr:rowOff>
    </xdr:to>
    <xdr:sp macro="" textlink="">
      <xdr:nvSpPr>
        <xdr:cNvPr id="649" name="Text Box 4599"/>
        <xdr:cNvSpPr txBox="1">
          <a:spLocks noChangeArrowheads="1"/>
        </xdr:cNvSpPr>
      </xdr:nvSpPr>
      <xdr:spPr bwMode="auto">
        <a:xfrm>
          <a:off x="885825" y="150013156"/>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50"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51"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52"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53"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54"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55"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56"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57"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58"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59"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60"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61"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62"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63"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64"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65"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66"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67"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68"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69"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70"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71"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314</xdr:row>
      <xdr:rowOff>203956</xdr:rowOff>
    </xdr:from>
    <xdr:to>
      <xdr:col>1</xdr:col>
      <xdr:colOff>2033031</xdr:colOff>
      <xdr:row>314</xdr:row>
      <xdr:rowOff>203956</xdr:rowOff>
    </xdr:to>
    <xdr:sp macro="" textlink="">
      <xdr:nvSpPr>
        <xdr:cNvPr id="672" name="Text Box 4599"/>
        <xdr:cNvSpPr txBox="1">
          <a:spLocks noChangeArrowheads="1"/>
        </xdr:cNvSpPr>
      </xdr:nvSpPr>
      <xdr:spPr bwMode="auto">
        <a:xfrm>
          <a:off x="885825" y="150013156"/>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73"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74"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0</xdr:colOff>
      <xdr:row>314</xdr:row>
      <xdr:rowOff>203956</xdr:rowOff>
    </xdr:from>
    <xdr:to>
      <xdr:col>1</xdr:col>
      <xdr:colOff>2033031</xdr:colOff>
      <xdr:row>314</xdr:row>
      <xdr:rowOff>203956</xdr:rowOff>
    </xdr:to>
    <xdr:sp macro="" textlink="">
      <xdr:nvSpPr>
        <xdr:cNvPr id="675" name="Text Box 4599"/>
        <xdr:cNvSpPr txBox="1">
          <a:spLocks noChangeArrowheads="1"/>
        </xdr:cNvSpPr>
      </xdr:nvSpPr>
      <xdr:spPr bwMode="auto">
        <a:xfrm>
          <a:off x="885825" y="150013156"/>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76"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77"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78"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79"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80"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81"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82"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83"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84" name="Text Box 460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1</xdr:col>
      <xdr:colOff>2769870</xdr:colOff>
      <xdr:row>314</xdr:row>
      <xdr:rowOff>203956</xdr:rowOff>
    </xdr:from>
    <xdr:to>
      <xdr:col>1</xdr:col>
      <xdr:colOff>2769870</xdr:colOff>
      <xdr:row>314</xdr:row>
      <xdr:rowOff>203956</xdr:rowOff>
    </xdr:to>
    <xdr:sp macro="" textlink="">
      <xdr:nvSpPr>
        <xdr:cNvPr id="685" name="Text Box 4640"/>
        <xdr:cNvSpPr txBox="1">
          <a:spLocks noChangeArrowheads="1"/>
        </xdr:cNvSpPr>
      </xdr:nvSpPr>
      <xdr:spPr bwMode="auto">
        <a:xfrm>
          <a:off x="2998470" y="150013156"/>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86"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87"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88"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89"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90"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91"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92"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93"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94"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95"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96" name="Text Box 460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203956</xdr:rowOff>
    </xdr:from>
    <xdr:to>
      <xdr:col>4</xdr:col>
      <xdr:colOff>0</xdr:colOff>
      <xdr:row>314</xdr:row>
      <xdr:rowOff>203956</xdr:rowOff>
    </xdr:to>
    <xdr:sp macro="" textlink="">
      <xdr:nvSpPr>
        <xdr:cNvPr id="697" name="Text Box 4640"/>
        <xdr:cNvSpPr txBox="1">
          <a:spLocks noChangeArrowheads="1"/>
        </xdr:cNvSpPr>
      </xdr:nvSpPr>
      <xdr:spPr bwMode="auto">
        <a:xfrm>
          <a:off x="3486150" y="15001315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698"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699"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00"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01"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02"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03"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04"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05"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06"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07"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08"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09"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10"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11"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12"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13"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14"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15"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16"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17"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18"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19"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20" name="Text Box 460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313</xdr:row>
      <xdr:rowOff>221101</xdr:rowOff>
    </xdr:from>
    <xdr:to>
      <xdr:col>4</xdr:col>
      <xdr:colOff>0</xdr:colOff>
      <xdr:row>313</xdr:row>
      <xdr:rowOff>221101</xdr:rowOff>
    </xdr:to>
    <xdr:sp macro="" textlink="">
      <xdr:nvSpPr>
        <xdr:cNvPr id="721" name="Text Box 4640"/>
        <xdr:cNvSpPr txBox="1">
          <a:spLocks noChangeArrowheads="1"/>
        </xdr:cNvSpPr>
      </xdr:nvSpPr>
      <xdr:spPr bwMode="auto">
        <a:xfrm>
          <a:off x="3486150" y="149506426"/>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22"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23"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24"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25"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26"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27"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28"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29"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30"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31"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32"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33"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34"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35"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36"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37"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38"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39"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40"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41"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42"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43"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44" name="Text Box 460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314</xdr:row>
      <xdr:rowOff>221101</xdr:rowOff>
    </xdr:from>
    <xdr:to>
      <xdr:col>4</xdr:col>
      <xdr:colOff>0</xdr:colOff>
      <xdr:row>314</xdr:row>
      <xdr:rowOff>221101</xdr:rowOff>
    </xdr:to>
    <xdr:sp macro="" textlink="">
      <xdr:nvSpPr>
        <xdr:cNvPr id="745" name="Text Box 4640"/>
        <xdr:cNvSpPr txBox="1">
          <a:spLocks noChangeArrowheads="1"/>
        </xdr:cNvSpPr>
      </xdr:nvSpPr>
      <xdr:spPr bwMode="auto">
        <a:xfrm>
          <a:off x="3486150" y="15003030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46"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47"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48"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49"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50"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51"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52"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53"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54"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55"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56"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57"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58"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59"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60"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61"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62"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63"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64"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65"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66"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67"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68" name="Text Box 460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3</xdr:col>
      <xdr:colOff>0</xdr:colOff>
      <xdr:row>315</xdr:row>
      <xdr:rowOff>203956</xdr:rowOff>
    </xdr:from>
    <xdr:to>
      <xdr:col>4</xdr:col>
      <xdr:colOff>0</xdr:colOff>
      <xdr:row>315</xdr:row>
      <xdr:rowOff>203956</xdr:rowOff>
    </xdr:to>
    <xdr:sp macro="" textlink="">
      <xdr:nvSpPr>
        <xdr:cNvPr id="769" name="Text Box 4640"/>
        <xdr:cNvSpPr txBox="1">
          <a:spLocks noChangeArrowheads="1"/>
        </xdr:cNvSpPr>
      </xdr:nvSpPr>
      <xdr:spPr bwMode="auto">
        <a:xfrm>
          <a:off x="3486150" y="15053703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30</xdr:row>
      <xdr:rowOff>215810</xdr:rowOff>
    </xdr:from>
    <xdr:to>
      <xdr:col>0</xdr:col>
      <xdr:colOff>2033031</xdr:colOff>
      <xdr:row>30</xdr:row>
      <xdr:rowOff>215810</xdr:rowOff>
    </xdr:to>
    <xdr:sp macro="" textlink="">
      <xdr:nvSpPr>
        <xdr:cNvPr id="2"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3"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4"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30</xdr:row>
      <xdr:rowOff>215810</xdr:rowOff>
    </xdr:from>
    <xdr:to>
      <xdr:col>0</xdr:col>
      <xdr:colOff>2033031</xdr:colOff>
      <xdr:row>30</xdr:row>
      <xdr:rowOff>215810</xdr:rowOff>
    </xdr:to>
    <xdr:sp macro="" textlink="">
      <xdr:nvSpPr>
        <xdr:cNvPr id="5"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6"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7"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8"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9"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10"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11"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12"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13"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14"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15"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16"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17"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18"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19"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20"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21"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22"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23"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24"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25"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26"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27"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30</xdr:row>
      <xdr:rowOff>215810</xdr:rowOff>
    </xdr:from>
    <xdr:to>
      <xdr:col>0</xdr:col>
      <xdr:colOff>2033031</xdr:colOff>
      <xdr:row>30</xdr:row>
      <xdr:rowOff>215810</xdr:rowOff>
    </xdr:to>
    <xdr:sp macro="" textlink="">
      <xdr:nvSpPr>
        <xdr:cNvPr id="28"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29"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30"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30</xdr:row>
      <xdr:rowOff>215810</xdr:rowOff>
    </xdr:from>
    <xdr:to>
      <xdr:col>0</xdr:col>
      <xdr:colOff>2033031</xdr:colOff>
      <xdr:row>30</xdr:row>
      <xdr:rowOff>215810</xdr:rowOff>
    </xdr:to>
    <xdr:sp macro="" textlink="">
      <xdr:nvSpPr>
        <xdr:cNvPr id="31"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32"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33"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34"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35"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36"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37"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38"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39"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40"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41"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42"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43"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44"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45"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46"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47"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48"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49"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50"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51"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52"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53"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30</xdr:row>
      <xdr:rowOff>215810</xdr:rowOff>
    </xdr:from>
    <xdr:to>
      <xdr:col>0</xdr:col>
      <xdr:colOff>2033031</xdr:colOff>
      <xdr:row>30</xdr:row>
      <xdr:rowOff>215810</xdr:rowOff>
    </xdr:to>
    <xdr:sp macro="" textlink="">
      <xdr:nvSpPr>
        <xdr:cNvPr id="54"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55"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56"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30</xdr:row>
      <xdr:rowOff>215810</xdr:rowOff>
    </xdr:from>
    <xdr:to>
      <xdr:col>0</xdr:col>
      <xdr:colOff>2033031</xdr:colOff>
      <xdr:row>30</xdr:row>
      <xdr:rowOff>215810</xdr:rowOff>
    </xdr:to>
    <xdr:sp macro="" textlink="">
      <xdr:nvSpPr>
        <xdr:cNvPr id="57"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58"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59"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60"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61"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62"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63"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64"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65"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66"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67"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68"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69"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70"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71"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72"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73"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74"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75"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76"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77"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78"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79"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30</xdr:row>
      <xdr:rowOff>215810</xdr:rowOff>
    </xdr:from>
    <xdr:to>
      <xdr:col>0</xdr:col>
      <xdr:colOff>2033031</xdr:colOff>
      <xdr:row>30</xdr:row>
      <xdr:rowOff>215810</xdr:rowOff>
    </xdr:to>
    <xdr:sp macro="" textlink="">
      <xdr:nvSpPr>
        <xdr:cNvPr id="80"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81"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82"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30</xdr:row>
      <xdr:rowOff>215810</xdr:rowOff>
    </xdr:from>
    <xdr:to>
      <xdr:col>0</xdr:col>
      <xdr:colOff>2033031</xdr:colOff>
      <xdr:row>30</xdr:row>
      <xdr:rowOff>215810</xdr:rowOff>
    </xdr:to>
    <xdr:sp macro="" textlink="">
      <xdr:nvSpPr>
        <xdr:cNvPr id="83" name="Text Box 4599"/>
        <xdr:cNvSpPr txBox="1">
          <a:spLocks noChangeArrowheads="1"/>
        </xdr:cNvSpPr>
      </xdr:nvSpPr>
      <xdr:spPr bwMode="auto">
        <a:xfrm>
          <a:off x="885825" y="49650560"/>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84"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85"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86"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87"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88"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89"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90"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91"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92" name="Text Box 460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30</xdr:row>
      <xdr:rowOff>215810</xdr:rowOff>
    </xdr:from>
    <xdr:to>
      <xdr:col>0</xdr:col>
      <xdr:colOff>2769870</xdr:colOff>
      <xdr:row>30</xdr:row>
      <xdr:rowOff>215810</xdr:rowOff>
    </xdr:to>
    <xdr:sp macro="" textlink="">
      <xdr:nvSpPr>
        <xdr:cNvPr id="93" name="Text Box 4640"/>
        <xdr:cNvSpPr txBox="1">
          <a:spLocks noChangeArrowheads="1"/>
        </xdr:cNvSpPr>
      </xdr:nvSpPr>
      <xdr:spPr bwMode="auto">
        <a:xfrm>
          <a:off x="2998470" y="496505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94"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95"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96"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97"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98"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99"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100"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101"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102"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103"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104" name="Text Box 460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30</xdr:row>
      <xdr:rowOff>215810</xdr:rowOff>
    </xdr:from>
    <xdr:to>
      <xdr:col>3</xdr:col>
      <xdr:colOff>0</xdr:colOff>
      <xdr:row>30</xdr:row>
      <xdr:rowOff>215810</xdr:rowOff>
    </xdr:to>
    <xdr:sp macro="" textlink="">
      <xdr:nvSpPr>
        <xdr:cNvPr id="105" name="Text Box 4640"/>
        <xdr:cNvSpPr txBox="1">
          <a:spLocks noChangeArrowheads="1"/>
        </xdr:cNvSpPr>
      </xdr:nvSpPr>
      <xdr:spPr bwMode="auto">
        <a:xfrm>
          <a:off x="3486150" y="49650560"/>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34</xdr:row>
      <xdr:rowOff>205861</xdr:rowOff>
    </xdr:from>
    <xdr:to>
      <xdr:col>0</xdr:col>
      <xdr:colOff>2033031</xdr:colOff>
      <xdr:row>34</xdr:row>
      <xdr:rowOff>205861</xdr:rowOff>
    </xdr:to>
    <xdr:sp macro="" textlink="">
      <xdr:nvSpPr>
        <xdr:cNvPr id="542" name="Text Box 4599"/>
        <xdr:cNvSpPr txBox="1">
          <a:spLocks noChangeArrowheads="1"/>
        </xdr:cNvSpPr>
      </xdr:nvSpPr>
      <xdr:spPr bwMode="auto">
        <a:xfrm>
          <a:off x="885825" y="1558253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43"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34</xdr:row>
      <xdr:rowOff>205861</xdr:rowOff>
    </xdr:from>
    <xdr:to>
      <xdr:col>0</xdr:col>
      <xdr:colOff>2033031</xdr:colOff>
      <xdr:row>34</xdr:row>
      <xdr:rowOff>205861</xdr:rowOff>
    </xdr:to>
    <xdr:sp macro="" textlink="">
      <xdr:nvSpPr>
        <xdr:cNvPr id="544" name="Text Box 4599"/>
        <xdr:cNvSpPr txBox="1">
          <a:spLocks noChangeArrowheads="1"/>
        </xdr:cNvSpPr>
      </xdr:nvSpPr>
      <xdr:spPr bwMode="auto">
        <a:xfrm>
          <a:off x="885825" y="1558253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45"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46"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47"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48"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49"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50"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51"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52"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53"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54"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55"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56"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57"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58"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59"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60"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61"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62"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63"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34</xdr:row>
      <xdr:rowOff>205861</xdr:rowOff>
    </xdr:from>
    <xdr:to>
      <xdr:col>0</xdr:col>
      <xdr:colOff>2033031</xdr:colOff>
      <xdr:row>34</xdr:row>
      <xdr:rowOff>205861</xdr:rowOff>
    </xdr:to>
    <xdr:sp macro="" textlink="">
      <xdr:nvSpPr>
        <xdr:cNvPr id="564" name="Text Box 4599"/>
        <xdr:cNvSpPr txBox="1">
          <a:spLocks noChangeArrowheads="1"/>
        </xdr:cNvSpPr>
      </xdr:nvSpPr>
      <xdr:spPr bwMode="auto">
        <a:xfrm>
          <a:off x="885825" y="1558253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65"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66"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67"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68"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69"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70"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71"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72"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73"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74"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75"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76"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77"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78"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79"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80"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81"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82"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83"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0</xdr:colOff>
      <xdr:row>34</xdr:row>
      <xdr:rowOff>205861</xdr:rowOff>
    </xdr:from>
    <xdr:to>
      <xdr:col>0</xdr:col>
      <xdr:colOff>2033031</xdr:colOff>
      <xdr:row>34</xdr:row>
      <xdr:rowOff>205861</xdr:rowOff>
    </xdr:to>
    <xdr:sp macro="" textlink="">
      <xdr:nvSpPr>
        <xdr:cNvPr id="584" name="Text Box 4599"/>
        <xdr:cNvSpPr txBox="1">
          <a:spLocks noChangeArrowheads="1"/>
        </xdr:cNvSpPr>
      </xdr:nvSpPr>
      <xdr:spPr bwMode="auto">
        <a:xfrm>
          <a:off x="885825" y="155825311"/>
          <a:ext cx="2033031"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ä ² î ì Æ ð ² î àõ</a:t>
          </a:r>
        </a:p>
        <a:p>
          <a:pPr algn="ctr" rtl="0">
            <a:defRPr sz="1000"/>
          </a:pPr>
          <a:r>
            <a:rPr lang="en-US" sz="1000" b="0" i="0" strike="noStrike">
              <a:solidFill>
                <a:srgbClr val="000000"/>
              </a:solidFill>
              <a:latin typeface="Times Armenian"/>
            </a:rPr>
            <a:t>ù. ºñ¨³Ý, ÎáÙÇï³ëÇ åáÕ. 54µ</a:t>
          </a:r>
        </a:p>
        <a:p>
          <a:pPr algn="ctr" rtl="0">
            <a:defRPr sz="1000"/>
          </a:pPr>
          <a:r>
            <a:rPr lang="en-US" sz="1000" b="0" i="0" strike="noStrike">
              <a:solidFill>
                <a:srgbClr val="000000"/>
              </a:solidFill>
              <a:latin typeface="Times Armenian"/>
            </a:rPr>
            <a:t>ºñ¨³ÝÇ ÃÇí 3 ·³ÝÓ³å»ï³ñ³Ý</a:t>
          </a:r>
        </a:p>
        <a:p>
          <a:pPr algn="ctr" rtl="0">
            <a:defRPr sz="1000"/>
          </a:pPr>
          <a:r>
            <a:rPr lang="en-US" sz="1000" b="0" i="0" strike="noStrike">
              <a:solidFill>
                <a:srgbClr val="000000"/>
              </a:solidFill>
              <a:latin typeface="Times Armenian"/>
            </a:rPr>
            <a:t>Ð/Ð 900031284012</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                      </a:t>
          </a:r>
        </a:p>
        <a:p>
          <a:pPr algn="ctr" rtl="0">
            <a:defRPr sz="1000"/>
          </a:pPr>
          <a:r>
            <a:rPr lang="en-US" sz="1000" b="0" i="0" strike="noStrike">
              <a:solidFill>
                <a:srgbClr val="000000"/>
              </a:solidFill>
              <a:latin typeface="Times Armenian"/>
            </a:rPr>
            <a:t>                        Î©î   </a:t>
          </a: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85"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86"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87" name="Text Box 460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88"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0</xdr:col>
      <xdr:colOff>2769870</xdr:colOff>
      <xdr:row>34</xdr:row>
      <xdr:rowOff>205861</xdr:rowOff>
    </xdr:from>
    <xdr:to>
      <xdr:col>0</xdr:col>
      <xdr:colOff>2769870</xdr:colOff>
      <xdr:row>34</xdr:row>
      <xdr:rowOff>205861</xdr:rowOff>
    </xdr:to>
    <xdr:sp macro="" textlink="">
      <xdr:nvSpPr>
        <xdr:cNvPr id="589" name="Text Box 4640"/>
        <xdr:cNvSpPr txBox="1">
          <a:spLocks noChangeArrowheads="1"/>
        </xdr:cNvSpPr>
      </xdr:nvSpPr>
      <xdr:spPr bwMode="auto">
        <a:xfrm>
          <a:off x="2998470" y="155825311"/>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90"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91"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92" name="Text Box 464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twoCellAnchor>
    <xdr:from>
      <xdr:col>2</xdr:col>
      <xdr:colOff>0</xdr:colOff>
      <xdr:row>34</xdr:row>
      <xdr:rowOff>205861</xdr:rowOff>
    </xdr:from>
    <xdr:to>
      <xdr:col>3</xdr:col>
      <xdr:colOff>0</xdr:colOff>
      <xdr:row>34</xdr:row>
      <xdr:rowOff>205861</xdr:rowOff>
    </xdr:to>
    <xdr:sp macro="" textlink="">
      <xdr:nvSpPr>
        <xdr:cNvPr id="593" name="Text Box 4600"/>
        <xdr:cNvSpPr txBox="1">
          <a:spLocks noChangeArrowheads="1"/>
        </xdr:cNvSpPr>
      </xdr:nvSpPr>
      <xdr:spPr bwMode="auto">
        <a:xfrm>
          <a:off x="3486150" y="155825311"/>
          <a:ext cx="53340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en-US" sz="1000" b="0" i="0" strike="noStrike">
              <a:solidFill>
                <a:srgbClr val="000000"/>
              </a:solidFill>
              <a:latin typeface="Times Armenian"/>
            </a:rPr>
            <a:t>ì ² Ö ² è à Ô </a:t>
          </a:r>
        </a:p>
        <a:p>
          <a:pPr algn="ctr" rtl="0">
            <a:defRPr sz="1000"/>
          </a:pPr>
          <a:r>
            <a:rPr lang="en-US" sz="1000" b="0" i="0" strike="noStrike">
              <a:solidFill>
                <a:srgbClr val="000000"/>
              </a:solidFill>
              <a:latin typeface="Times Armenian"/>
            </a:rPr>
            <a:t>ù. ºñ¨³Ý, Ì³ïáõñÛ³Ý 27</a:t>
          </a:r>
        </a:p>
        <a:p>
          <a:pPr algn="ctr" rtl="0">
            <a:defRPr sz="1000"/>
          </a:pPr>
          <a:r>
            <a:rPr lang="en-US" sz="1000" b="0" i="0" strike="noStrike">
              <a:solidFill>
                <a:srgbClr val="000000"/>
              </a:solidFill>
              <a:latin typeface="Times Armenian"/>
            </a:rPr>
            <a:t>§ØÇç³½·³ÛÇÝ ÇÝí»ëïÇóÇáÝ µ³ÝÏ¦ ö´À</a:t>
          </a:r>
        </a:p>
        <a:p>
          <a:pPr algn="ctr" rtl="0">
            <a:defRPr sz="1000"/>
          </a:pPr>
          <a:r>
            <a:rPr lang="en-US" sz="1000" b="0" i="0" strike="noStrike">
              <a:solidFill>
                <a:srgbClr val="000000"/>
              </a:solidFill>
              <a:latin typeface="Times Armenian"/>
            </a:rPr>
            <a:t>Ð/Ð 145004670790</a:t>
          </a:r>
        </a:p>
        <a:p>
          <a:pPr algn="ctr" rtl="0">
            <a:defRPr sz="1000"/>
          </a:pPr>
          <a:endParaRPr lang="en-US" sz="1000" b="0" i="0" strike="noStrike">
            <a:solidFill>
              <a:srgbClr val="000000"/>
            </a:solidFill>
            <a:latin typeface="Times Armenian"/>
          </a:endParaRPr>
        </a:p>
        <a:p>
          <a:pPr algn="ctr" rtl="0">
            <a:defRPr sz="1000"/>
          </a:pPr>
          <a:r>
            <a:rPr lang="en-US" sz="1000" b="0" i="0" strike="noStrike">
              <a:solidFill>
                <a:srgbClr val="000000"/>
              </a:solidFill>
              <a:latin typeface="Times Armenian"/>
            </a:rPr>
            <a:t>---------------------------------</a:t>
          </a:r>
        </a:p>
        <a:p>
          <a:pPr algn="ctr" rtl="0">
            <a:defRPr sz="1000"/>
          </a:pPr>
          <a:r>
            <a:rPr lang="en-US" sz="1000" b="0" i="0" strike="noStrike">
              <a:solidFill>
                <a:srgbClr val="000000"/>
              </a:solidFill>
              <a:latin typeface="Times Armenian"/>
            </a:rPr>
            <a:t>¥ëïáñ³·ñáõÃÛáõÝ¤</a:t>
          </a:r>
        </a:p>
        <a:p>
          <a:pPr algn="ctr" rtl="0">
            <a:defRPr sz="1000"/>
          </a:pPr>
          <a:r>
            <a:rPr lang="en-US" sz="1000" b="0" i="0" strike="noStrike">
              <a:solidFill>
                <a:srgbClr val="000000"/>
              </a:solidFill>
              <a:latin typeface="Times Armenian"/>
            </a:rPr>
            <a:t>                        Î©î </a:t>
          </a:r>
        </a:p>
        <a:p>
          <a:pPr algn="ctr" rtl="0">
            <a:defRPr sz="1000"/>
          </a:pPr>
          <a:endParaRPr lang="en-US" sz="1000" b="0" i="0" strike="noStrike">
            <a:solidFill>
              <a:srgbClr val="000000"/>
            </a:solidFill>
            <a:latin typeface="Times Armenian"/>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18.03.14\Doc%203%20templ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Tatev\AppData\Roaming\Microsoft\Excel\09.03.2015\Tatev\2014\voroshman%20naxagcer\Doc%203%20templ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atev\2014\voroshman%20naxagcer\&#1354;&#1329;&#1344;&#1354;&#1329;&#1350;&#1352;&#1362;&#1337;&#1349;&#1352;&#1362;&#1350;\Tatev\2014\voroshman%20naxagcer\Doc%203%20templat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oc%203%20templat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Tatev\AppData\Roaming\Microsoft\Excel\09.03.2015\&#1402;&#1377;&#1392;&#1402;&#1377;&#1398;&#1400;&#1410;&#1385;&#1397;&#1400;&#1410;&#13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392;&#1377;&#1396;&#1377;&#1396;&#1377;&#1405;&#1398;&#1400;&#1410;&#1385;&#1397;&#1400;&#1410;&#1398;&#1398;&#1381;&#1408;/2016%20eramsyakner%2010.03.2016.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OC 3"/>
      <sheetName val="Instructions"/>
    </sheetNames>
    <sheetDataSet>
      <sheetData sheetId="0">
        <row r="9">
          <cell r="A9" t="str">
            <v>Ìñ³·ñ³ÛÇÝ ¹³ëÇãÁ</v>
          </cell>
        </row>
        <row r="16">
          <cell r="A16" t="str">
            <v>Ä³ÙÏ»ï³ÛÝáõÃÛ³Ý</v>
          </cell>
        </row>
        <row r="30">
          <cell r="A30" t="str">
            <v>Ìñ³·ñ³ÛÇÝ ¹³ëÇãÁ</v>
          </cell>
        </row>
        <row r="53">
          <cell r="A53" t="str">
            <v>Ìñ³·ñ³ÛÇÝ ¹³ëÇãÁ</v>
          </cell>
        </row>
        <row r="74">
          <cell r="A74" t="str">
            <v>Ìñ³·ñ³ÛÇÝ ¹³ëÇãÁ</v>
          </cell>
        </row>
        <row r="99">
          <cell r="A99" t="str">
            <v>Ìñ³·ñ³ÛÇÝ ¹³ëÇãÁ</v>
          </cell>
        </row>
        <row r="121">
          <cell r="A121" t="str">
            <v>Ìñ³·ñ³ÛÇÝ ¹³ëÇãÁ</v>
          </cell>
        </row>
        <row r="128">
          <cell r="A128" t="str">
            <v>Ä³ÙÏ»ï³ÛÝáõÃÛ³Ý</v>
          </cell>
        </row>
        <row r="140">
          <cell r="A140" t="str">
            <v>Ìñ³·ñ³ÛÇÝ ¹³ëÇãÁ</v>
          </cell>
        </row>
        <row r="158">
          <cell r="A158" t="str">
            <v>Ìñ³·ñ³ÛÇÝ ¹³ëÇãÁ</v>
          </cell>
        </row>
        <row r="172">
          <cell r="A172" t="str">
            <v>Ìñ³·ñ³ÛÇÝ ¹³ëÇãÁ</v>
          </cell>
        </row>
        <row r="191">
          <cell r="A191" t="str">
            <v xml:space="preserve">²ñï³Ï³ñ· Çñ³íÇ×³ÏÝ»ñÇ ¹»åùáõÙ` é³½Ù³í³ñ³Ï³Ý å³ß³ñÝ»ñÇ ³å³ÑáíáõÙ </v>
          </cell>
        </row>
        <row r="211">
          <cell r="A211" t="str">
            <v>À003</v>
          </cell>
        </row>
        <row r="231">
          <cell r="A231" t="str">
            <v>ÐÇ¹ñáû¹»ñ¨áõÃ³µ³Ý³Ï³Ý ïíÛ³ÉÝ»ñÇ Ñ³í³ù³·ñáõÙ, å³Ñå³ÝáõÙ ¨ ïñ³Ù³¹ñáõÙ, »Õ³Ý³ÏÇ Ï³ÝË³ï»ëáõÙÝ»ñÇ ³å³ÑáíáõÙ</v>
          </cell>
        </row>
        <row r="251">
          <cell r="A251" t="str">
            <v>ÐÐ ï³ñ³ÍùáõÙ ë»ÛëÙÇÏ íï³Ý·Ç ¨ éÇëÏÇ ·Ý³Ñ³ïáõÙ, ë»ÛëÙÇÏ éÇëÏÇ Ýí³½»óáõÙ</v>
          </cell>
        </row>
        <row r="268">
          <cell r="A268" t="str">
            <v xml:space="preserve">À005 î»ËÝÇÏ³Ï³Ý ³Ýíï³Ý·áõÃÛ³Ý Ï³ÝáÝ³Ï³ñ·áõÙ </v>
          </cell>
        </row>
        <row r="311">
          <cell r="A311" t="str">
            <v>â³÷áñáßÇãÝ»ñ</v>
          </cell>
        </row>
        <row r="320">
          <cell r="A320" t="str">
            <v>&lt;Ü»ñÏ³Û³óÝ»É í»ñçÝ³Ï³Ý ³ñ¹ÛáõÝùÇ ÝÏ³ñ³·ñáõÃÛáõÝÁ&gt;</v>
          </cell>
        </row>
        <row r="337">
          <cell r="A337" t="str">
            <v>²ÕÛáõë³Ï 13. Ü»ñ¹ñáõÙÝ»ñ ÉÇ³½áñ Ï³é³í³ñÙ³Ý Ý»ñùá ·ïÝíáÕ å»ï³Ï³Ý Ï³½Ù³Ï»ñåáõÃÛáõÝÝ»ñáõÙ</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DOC 3"/>
      <sheetName val="Instructions"/>
    </sheetNames>
    <sheetDataSet>
      <sheetData sheetId="0">
        <row r="9">
          <cell r="A9" t="str">
            <v>Ìñ³·ñ³ÛÇÝ ¹³ëÇãÁ</v>
          </cell>
        </row>
        <row r="14">
          <cell r="A14" t="str">
            <v>ø³Ý³Ï³Ï³Ý</v>
          </cell>
        </row>
        <row r="15">
          <cell r="A15" t="str">
            <v>àñ³Ï³Ï³Ý</v>
          </cell>
        </row>
        <row r="16">
          <cell r="A16" t="str">
            <v>Ä³ÙÏ»ï³ÛÝáõÃÛ³Ý</v>
          </cell>
        </row>
        <row r="17">
          <cell r="A17" t="str">
            <v>Ø³ïáõóíáÕ Í³é³ÛáõÃÛ³Ý íñ³ Ï³ï³ñíáÕ Í³ËëÁ (Ñ³½³ñ ¹ñ³Ù)</v>
          </cell>
        </row>
        <row r="18">
          <cell r="A18" t="str">
            <v>Ìñ³·ÇñÁ (Íñ³·ñ»ñÁ), áñÇ (áñáÝó) ßñç³Ý³ÏÝ»ñáõÙ Çñ³Ï³Ý³óíáõÙ ¿ ù³Õ³ù³Ï³ÝáõÃÛ³Ý ÙÇçáó³éáõÙÁ</v>
          </cell>
        </row>
        <row r="20">
          <cell r="A20" t="str">
            <v>ì»ñçÝ³Ï³Ý ³ñ¹ÛáõÝùÇ ÝÏ³ñ³·ñáõÃÛáõÝÁ</v>
          </cell>
        </row>
        <row r="22">
          <cell r="A22" t="str">
            <v>Ì³é³ÛáõÃÛáõÝ Ù³ïáõóáÕÇ (Ù³ïáõóáÕÝ»ñÇ) ³Ýí³ÝáõÙÁ</v>
          </cell>
        </row>
        <row r="30">
          <cell r="A30" t="str">
            <v>Ìñ³·ñ³ÛÇÝ ¹³ëÇãÁ</v>
          </cell>
        </row>
        <row r="35">
          <cell r="A35" t="str">
            <v>ø³Ý³Ï³Ï³Ý</v>
          </cell>
        </row>
        <row r="36">
          <cell r="A36" t="str">
            <v>îíÛ³É ï³ñí³ å»ï³Ï³Ý µÛáõç»Çó ³ÏïÇíÇ Ó»éù µ»ñÙ³Ý, Ï³éáõóÙ³Ý Ï³Ù ÑÇÙÝ³Ýáñá·Ù³Ý íñ³ Ï³ï³ñíáÕ Í³Ëë»ñÁ (Ñ³½³ñ ¹ñ³Ù)</v>
          </cell>
        </row>
        <row r="37">
          <cell r="A37" t="str">
            <v>²ÏïÇíÇ Í³é³ÛáõÃÛ³Ý Ï³ÝË³ï»ëíáÕ Å³ÙÏ»ïÁ</v>
          </cell>
        </row>
        <row r="38">
          <cell r="A38" t="str">
            <v>²ÏïÇíÇ ÁÝ¹Ñ³Ýáõñ ³ñÅ»ùÁ  (Ñ³½³ñ ¹ñ³Ù)</v>
          </cell>
        </row>
        <row r="39">
          <cell r="A39" t="str">
            <v>îíÛ³É µÛáõç»ï³ÛÇÝ ï³ñí³Ý Ý³Ëáñ¹áÕ µÛáõç»ï³ÛÇÝ ï³ñÇÝ»ñÇ ÁÝÃ³óùáõÙ ³ÏïÇíÇ íñ³ Ï³ï³ñí³Í Í³Ëë»ñÁ (Ñ³½³ñ ¹ñ³Ù)</v>
          </cell>
        </row>
        <row r="40">
          <cell r="A40" t="str">
            <v>²ÏïÇíÝ û·ï³·áñÍáÕ Ï³½Ù³Ï»ñåáõÃÛ³Ý ³Ýí³ÝáõÙÁ</v>
          </cell>
        </row>
        <row r="42">
          <cell r="A42" t="str">
            <v xml:space="preserve">öáË³ñÇÝíáÕ ³ÏïÇíÝ»ñÇ ÝÏ³ñ³·ñáõÃÛáõÝÁ </v>
          </cell>
        </row>
        <row r="44">
          <cell r="A44" t="str">
            <v>²½¹»óáõÃÛáõÝÁ Ï³½Ù³Ï»ñåáõÃÛ³Ý Ï³ñáÕáõÃÛáõÝÝ»ñÇ ½³ñ·³óÙ³Ý íñ³, Ù³ëÝ³íáñ³å»ë</v>
          </cell>
        </row>
        <row r="47">
          <cell r="A47" t="str">
            <v xml:space="preserve">Ìñ³·ÇñÁ (Íñ³·ñ»ñÁ), áñÇ (áñáÝó) ßñç³Ý³ÏÝ»ñáõÙ Çñ³Ï³Ý³óíáõÙ ¿ ù³Õ³ù³Ï³ÝáõÃÛ³Ý ÙÇçáó³éáõÙÁ </v>
          </cell>
        </row>
        <row r="49">
          <cell r="A49" t="str">
            <v>ì»ñçÝ³Ï³Ý ³ñ¹ÛáõÝùÇ ÝÏ³ñ³·ñáõÃÛáõÝÁ</v>
          </cell>
        </row>
        <row r="53">
          <cell r="A53" t="str">
            <v>Ìñ³·ñ³ÛÇÝ ¹³ëÇãÁ</v>
          </cell>
        </row>
        <row r="58">
          <cell r="A58" t="str">
            <v>ø³Ý³Ï³Ï³Ý</v>
          </cell>
        </row>
        <row r="59">
          <cell r="A59" t="str">
            <v>ì³×³éùÇó Ï³ÝË³ï»ëíáÕ Ùáõïù»ñÁ (Ñ³½³ñ ¹ñ³Ù)</v>
          </cell>
        </row>
        <row r="60">
          <cell r="A60" t="str">
            <v xml:space="preserve">²ÏïÇíÇ ï³ñÇùÁ </v>
          </cell>
        </row>
        <row r="61">
          <cell r="A61" t="str">
            <v>²ÏïÇíÇ ëÏ½µÝ³Ï³Ý ³ñÅ»ùÁ  (Ñ³½³ñ ¹ñ³Ù)</v>
          </cell>
        </row>
        <row r="62">
          <cell r="A62" t="str">
            <v xml:space="preserve">ì³×³éùÇ ³ñ¹ÛáõÝùáõÙ Ï³ñáÕáõÃÛáõÝÝ»ñÇ íñ³ ÑÝ³ñ³íáñ ³½¹»óáõÃÛáõÝÁ, Ù³ëÝ³íáñ³å»ë` </v>
          </cell>
        </row>
        <row r="65">
          <cell r="A65" t="str">
            <v>²ÏïÇíÝ û·ï³·áñÍáÕ Ï³½Ù³Ï»ñåáõÃÛ³Ý ³Ýí³ÝáõÙÁ</v>
          </cell>
        </row>
        <row r="74">
          <cell r="A74" t="str">
            <v>Ìñ³·ñ³ÛÇÝ ¹³ëÇãÁ</v>
          </cell>
        </row>
        <row r="79">
          <cell r="A79" t="str">
            <v>ø³Ý³Ï³Ï³Ý</v>
          </cell>
        </row>
        <row r="80">
          <cell r="A80" t="str">
            <v>îíÛ³É ï³ñí³ å»ï³Ï³Ý µÛáõç»Çó ³ÏïÇíÇ Ó»éù µ»ñÙ³Ý, Ï³éáõóÙ³Ý Ï³Ù ÑÇÙÝ³Ýáñá·Ù³Ý íñ³ Ï³ï³ñíáÕ Í³Ëë»ñÁ (Ñ³½³ñ ¹ñ³Ù)</v>
          </cell>
        </row>
        <row r="81">
          <cell r="A81" t="str">
            <v>²ÏïÇíÇ Í³é³ÛáõÃÛ³Ý Ï³ÝË³ï»ëíáÕ Å³ÙÏ»ïÁ</v>
          </cell>
        </row>
        <row r="82">
          <cell r="A82" t="str">
            <v>²ÏïÇíÇ ÁÝ¹Ñ³Ýáõñ ³ñÅ»ùÁ  (Ñ³½³ñ ¹ñ³Ù)</v>
          </cell>
        </row>
        <row r="83">
          <cell r="A83" t="str">
            <v>îíÛ³É µÛáõç»ï³ÛÇÝ ï³ñí³Ý Ý³Ëáñ¹áÕ µÛáõç»ï³ÛÇÝ ï³ñÇÝ»ñÇ ÁÝÃ³óùáõÙ ³ÏïÇíÇ íñ³ Ï³ï³ñí³Í Í³Ëë»ñÁ (Ñ³½³ñ ¹ñ³Ù)</v>
          </cell>
        </row>
        <row r="84">
          <cell r="A84" t="str">
            <v>öáË³ñÇÝíáÕ ³ÏïÇíÝ»ñÇ ÝÏ³ñ³·ñáõÃÛáõÝÁ</v>
          </cell>
        </row>
        <row r="86">
          <cell r="A86" t="str">
            <v>²½¹»óáõÃÛáõÝÁ Ï³½Ù³Ï»ñåáõÃÛ³Ý Ï³ñáÕáõÃÛáõÝÝ»ñÇ ½³ñ·³óÙ³Ý íñ³, Ù³ëÝ³íáñ³å»ë`</v>
          </cell>
        </row>
        <row r="89">
          <cell r="A89" t="str">
            <v>²ÏïÇíÝ û·ï³·áñÍáÕ Ï³½Ù³Ï»ñåáõÃÛ³Ý ³Ýí³ÝáõÙÁ</v>
          </cell>
        </row>
        <row r="91">
          <cell r="A91" t="str">
            <v xml:space="preserve">Ìñ³·ÇñÁ (Íñ³·ñ»ñÁ), áñÇ (áñáÝó) ßñç³Ý³ÏÝ»ñáõÙ Çñ³Ï³Ý³óíáõÙ ¿ ù³Õ³ù³Ï³ÝáõÃÛ³Ý ÙÇçáó³éáõÙÁ </v>
          </cell>
        </row>
        <row r="93">
          <cell r="A93" t="str">
            <v>ì»ñçÝ³Ï³Ý ³ñ¹ÛáõÝùÇ ÝÏ³ñ³·ñáõÃÛáõÝÁ</v>
          </cell>
        </row>
        <row r="99">
          <cell r="A99" t="str">
            <v>Ìñ³·ñ³ÛÇÝ ¹³ëÇãÁ</v>
          </cell>
        </row>
        <row r="104">
          <cell r="A104" t="str">
            <v>ø³Ý³Ï³Ï³Ý</v>
          </cell>
        </row>
        <row r="105">
          <cell r="A105" t="str">
            <v>ì³×³éùÇó Ï³ÝË³ï»ëíáÕ Ùáõïù»ñÁ (Ñ³½³ñ ¹ñ³Ù)</v>
          </cell>
        </row>
        <row r="106">
          <cell r="A106" t="str">
            <v xml:space="preserve">²ÏïÇíÇ ï³ñÇùÁ </v>
          </cell>
        </row>
        <row r="107">
          <cell r="A107" t="str">
            <v>²ÏïÇíÇ ëÏ½µÝ³Ï³Ý ³ñÅ»ùÁ  (Ñ³½³ñ ¹ñ³Ù)</v>
          </cell>
        </row>
        <row r="108">
          <cell r="A108" t="str">
            <v>ì³×³éùÇ ³ñ¹ÛáõÝùáõÙ Ï³ñáÕáõÃÛáõÝÝ»ñÇ íñ³ ÑÝ³ñ³íáñ ³½¹»óáõÃÛáõÝÁ, Ù³ëÝ³íáñ³å»ë`</v>
          </cell>
        </row>
        <row r="111">
          <cell r="A111" t="str">
            <v>²ÏïÇíÝ û·ï³·áñÍáÕ Ï³½Ù³Ï»ñåáõÃÛ³Ý ³Ýí³ÝáõÙÁ</v>
          </cell>
        </row>
        <row r="121">
          <cell r="A121" t="str">
            <v>Ìñ³·ñ³ÛÇÝ ¹³ëÇãÁ</v>
          </cell>
        </row>
        <row r="126">
          <cell r="A126" t="str">
            <v>ø³Ý³Ï³Ï³Ý</v>
          </cell>
        </row>
        <row r="127">
          <cell r="A127" t="str">
            <v>àñ³Ï³Ï³Ý</v>
          </cell>
        </row>
        <row r="128">
          <cell r="A128" t="str">
            <v>Ä³ÙÏ»ï³ÛÝáõÃÛ³Ý</v>
          </cell>
        </row>
        <row r="129">
          <cell r="A129" t="str">
            <v>Ø³ïáõóíáÕ Í³é³ÛáõÃÛ³Ý íñ³ Ï³ï³ñíáÕ Í³ËëÁ (Ñ³½³ñ ¹ñ³Ù)</v>
          </cell>
        </row>
        <row r="130">
          <cell r="A130" t="str">
            <v>Ìñ³·ÇñÁ (Íñ³·ñ»ñÁ), áñÇ (áñáÝó) ßñç³Ý³ÏÝ»ñáõÙ Çñ³Ï³Ý³óíáõÙ ¿ ù³Õ³ù³Ï³ÝáõÃÛ³Ý ÙÇçáó³éáõÙÁ</v>
          </cell>
        </row>
        <row r="132">
          <cell r="A132" t="str">
            <v>ì»ñçÝ³Ï³Ý ³ñ¹ÛáõÝùÇ ÝÏ³ñ³·ñáõÃÛáõÝÁ</v>
          </cell>
        </row>
        <row r="134">
          <cell r="A134" t="str">
            <v>Ì³é³ÛáõÃÛáõÝ Ù³ïáõóáÕÇ (Ù³ïáõóáÕÝ»ñÇ) ³Ýí³ÝáõÙÁ</v>
          </cell>
        </row>
        <row r="140">
          <cell r="A140" t="str">
            <v>Ìñ³·ñ³ÛÇÝ ¹³ëÇãÁ</v>
          </cell>
        </row>
        <row r="146">
          <cell r="A146" t="str">
            <v>¶áõÙ³ñÁ (Ñ³½³ñ ¹ñ³Ù)</v>
          </cell>
        </row>
        <row r="150">
          <cell r="A150" t="str">
            <v xml:space="preserve">Ìñ³·ÇñÁ (Íñ³·ñ»ñÁ), áñÇ (áñáÝó) ßñç³Ý³ÏÝ»ñáõÙ Çñ³Ï³Ý³óíáõÙ ¿ ù³Õ³ù³Ï³ÝáõÃÛ³Ý ÙÇçáó³éáõÙÁ </v>
          </cell>
        </row>
        <row r="152">
          <cell r="A152" t="str">
            <v>ì»ñçÝ³Ï³Ý ³ñ¹ÛáõÝùÇ ÝÏ³ñ³·ñáõÃÛáõÝÁ</v>
          </cell>
        </row>
        <row r="158">
          <cell r="A158" t="str">
            <v>Ìñ³·ñ³ÛÇÝ ¹³ëÇãÁ</v>
          </cell>
        </row>
        <row r="163">
          <cell r="A163" t="str">
            <v>¶áõÙ³ñÁ (Ñ³½³ñ ¹ñ³Ù)</v>
          </cell>
        </row>
        <row r="164">
          <cell r="A164" t="str">
            <v xml:space="preserve">Ìñ³·ÇñÁ (Íñ³·ñ»ñÁ), áñÇ (áñáÝó) ßñç³Ý³ÏÝ»ñáõÙ Çñ³Ï³Ý³óíáõÙ ¿ ù³Õ³ù³Ï³ÝáõÃÛ³Ý ÙÇçáó³éáõÙÁ </v>
          </cell>
        </row>
        <row r="166">
          <cell r="A166" t="str">
            <v>ì»ñçÝ³Ï³Ý ³ñ¹ÛáõÝùÇ ÝÏ³ñ³·ñáõÃÛáõÝÁ</v>
          </cell>
        </row>
        <row r="172">
          <cell r="A172" t="str">
            <v>Ìñ³·ñ³ÛÇÝ ¹³ëÇãÁ</v>
          </cell>
        </row>
        <row r="178">
          <cell r="A178" t="str">
            <v>Î³½Ù³Ï»ñåáõÃÛáõÝÁ, áñï»Õ Ï³ï³ñíáõÙ ¿ Ý»ñ¹ñáõÙÁ</v>
          </cell>
        </row>
        <row r="184">
          <cell r="A184" t="str">
            <v>ø³Ý³Ï³Ï³Ý</v>
          </cell>
        </row>
        <row r="186">
          <cell r="A186" t="str">
            <v>Ä³ÙÏ»ï³ÛÝáõÃÛ³Ý</v>
          </cell>
        </row>
        <row r="191">
          <cell r="A191" t="str">
            <v xml:space="preserve">²ñï³Ï³ñ· Çñ³íÇ×³ÏÝ»ñÇ ¹»åùáõÙ` é³½Ù³í³ñ³Ï³Ý å³ß³ñÝ»ñÇ ³å³ÑáíáõÙ </v>
          </cell>
        </row>
        <row r="196">
          <cell r="A196" t="str">
            <v>îíÛ³É ï³ñí³ å»ï³Ï³Ý µÛáõç»Çó ³ÏïÇíÇ Ó»éù µ»ñÙ³Ý, Ï³éáõóÙ³Ý Ï³Ù ÑÇÙÝ³Ýáñá·Ù³Ý íñ³ Ï³ï³ñíáÕ Í³Ëë»ñÁ (Ñ³½³ñ ¹ñ³Ù)</v>
          </cell>
        </row>
        <row r="197">
          <cell r="A197" t="str">
            <v>²ÏïÇíÇ Í³é³ÛáõÃÛ³Ý Ï³ÝË³ï»ëíáÕ Å³ÙÏ»ïÁ</v>
          </cell>
        </row>
        <row r="198">
          <cell r="A198" t="str">
            <v>²ÏïÇíÇ ÁÝ¹Ñ³Ýáõñ ³ñÅ»ùÁ  (Ñ³½³ñ ¹ñ³Ù)</v>
          </cell>
        </row>
        <row r="199">
          <cell r="A199" t="str">
            <v>îíÛ³É µÛáõç»ï³ÛÇÝ ï³ñí³Ý Ý³Ëáñ¹áÕ µÛáõç»ï³ÛÇÝ ï³ñÇÝ»ñÇ ÁÝÃ³óùáõÙ ³ÏïÇíÇ íñ³ Ï³ï³ñí³Í Í³Ëë»ñÁ (Ñ³½³ñ ¹ñ³Ù)</v>
          </cell>
        </row>
        <row r="200">
          <cell r="A200" t="str">
            <v>²½¹»óáõÃÛáõÝÁ Ï³½Ù³Ï»ñåáõÃÛ³Ý Ï³ñáÕáõÃÛáõÝÝ»ñÇ ½³ñ·³óÙ³Ý íñ³, Ù³ëÝ³íáñ³å»ë`</v>
          </cell>
        </row>
        <row r="201">
          <cell r="A201" t="str">
            <v>Ä³ÙÏ»ï³ÛÝáõÃÛ³Ý</v>
          </cell>
        </row>
        <row r="204">
          <cell r="A204" t="str">
            <v xml:space="preserve">À002 è³½Ù³í³ñ³Ï³Ý Ýß³Ý³ÏáõÃÛ³Ý å³ß³ñÝ»ñÇ Ïáõï³ÏáõÙ ¨ å³Ñå³ÝáõÙ </v>
          </cell>
        </row>
        <row r="206">
          <cell r="A206" t="str">
            <v xml:space="preserve">²ñï³Ï³ñ· Çñ³íÇ×³ÏÝ»ñÇ ¹»åùáõÙ` é³½Ù³í³ñ³Ï³Ý å³ß³ñÝ»ñÇ ³å³ÑáíáõÙ </v>
          </cell>
        </row>
        <row r="211">
          <cell r="A211" t="str">
            <v>À003</v>
          </cell>
        </row>
        <row r="216">
          <cell r="A216" t="str">
            <v>îíÛ³É ï³ñí³ å»ï³Ï³Ý µÛáõç»Çó ³ÏïÇíÇ Ó»éù µ»ñÙ³Ý, Ï³éáõóÙ³Ý Ï³Ù ÑÇÙÝ³Ýáñá·Ù³Ý íñ³ Ï³ï³ñíáÕ Í³Ëë»ñÁ (Ñ³½³ñ ¹ñ³Ù)</v>
          </cell>
        </row>
        <row r="217">
          <cell r="A217" t="str">
            <v>²ÏïÇíÇ Í³é³ÛáõÃÛ³Ý Ï³ÝË³ï»ëíáÕ Å³ÙÏ»ïÁ</v>
          </cell>
        </row>
        <row r="218">
          <cell r="A218" t="str">
            <v>²ÏïÇíÇ ÁÝ¹Ñ³Ýáõñ ³ñÅ»ùÁ  (Ñ³½³ñ ¹ñ³Ù)</v>
          </cell>
        </row>
        <row r="219">
          <cell r="A219" t="str">
            <v>îíÛ³É µÛáõç»ï³ÛÇÝ ï³ñí³Ý Ý³Ëáñ¹áÕ µÛáõç»ï³ÛÇÝ ï³ñÇÝ»ñÇ ÁÝÃ³óùáõÙ ³ÏïÇíÇ íñ³ Ï³ï³ñí³Í Í³Ëë»ñÁ (Ñ³½³ñ ¹ñ³Ù)</v>
          </cell>
        </row>
        <row r="220">
          <cell r="A220" t="str">
            <v>²½¹»óáõÃÛáõÝÁ Ï³½Ù³Ï»ñåáõÃÛ³Ý Ï³ñáÕáõÃÛáõÝÝ»ñÇ ½³ñ·³óÙ³Ý íñ³, Ù³ëÝ³íáñ³å»ë</v>
          </cell>
        </row>
        <row r="226">
          <cell r="A226" t="str">
            <v>Ä³ÙÏ»ï³ÛÝáõÃÛ³Ý</v>
          </cell>
        </row>
        <row r="231">
          <cell r="A231" t="str">
            <v>ÐÇ¹ñáû¹»ñ¨áõÃ³µ³Ý³Ï³Ý ïíÛ³ÉÝ»ñÇ Ñ³í³ù³·ñáõÙ, å³Ñå³ÝáõÙ ¨ ïñ³Ù³¹ñáõÙ, »Õ³Ý³ÏÇ Ï³ÝË³ï»ëáõÙÝ»ñÇ ³å³ÑáíáõÙ</v>
          </cell>
        </row>
        <row r="236">
          <cell r="A236" t="str">
            <v>îíÛ³É ï³ñí³ å»ï³Ï³Ý µÛáõç»Çó ³ÏïÇíÇ Ó»éù µ»ñÙ³Ý, Ï³éáõóÙ³Ý Ï³Ù ÑÇÙÝ³Ýáñá·Ù³Ý íñ³ Ï³ï³ñíáÕ Í³Ëë»ñÁ (Ñ³½³ñ ¹ñ³Ù)</v>
          </cell>
        </row>
        <row r="237">
          <cell r="A237" t="str">
            <v>²ÏïÇíÇ Í³é³ÛáõÃÛ³Ý Ï³ÝË³ï»ëíáÕ Å³ÙÏ»ïÁ</v>
          </cell>
        </row>
        <row r="238">
          <cell r="A238" t="str">
            <v>²ÏïÇíÇ ÁÝ¹Ñ³Ýáõñ ³ñÅ»ùÁ  (Ñ³½³ñ ¹ñ³Ù)</v>
          </cell>
        </row>
        <row r="239">
          <cell r="A239" t="str">
            <v>îíÛ³É µÛáõç»ï³ÛÇÝ ï³ñí³Ý Ý³Ëáñ¹áÕ µÛáõç»ï³ÛÇÝ ï³ñÇÝ»ñÇ ÁÝÃ³óùáõÙ ³ÏïÇíÇ íñ³ Ï³ï³ñí³Í Í³Ëë»ñÁ (Ñ³½³ñ ¹ñ³Ù)</v>
          </cell>
        </row>
        <row r="240">
          <cell r="A240" t="str">
            <v>²½¹»óáõÃÛáõÝÁ Ï³½Ù³Ï»ñåáõÃÛ³Ý Ï³ñáÕáõÃÛáõÝÝ»ñÇ ½³ñ·³óÙ³Ý íñ³, Ù³ëÝ³íáñ³å»ë</v>
          </cell>
        </row>
        <row r="246">
          <cell r="A246" t="str">
            <v>Ä³ÙÏ»ï³ÛÝáõÃÛ³Ý</v>
          </cell>
        </row>
        <row r="251">
          <cell r="A251" t="str">
            <v>ÐÐ ï³ñ³ÍùáõÙ ë»ÛëÙÇÏ íï³Ý·Ç ¨ éÇëÏÇ ·Ý³Ñ³ïáõÙ, ë»ÛëÙÇÏ éÇëÏÇ Ýí³½»óáõÙ</v>
          </cell>
        </row>
        <row r="256">
          <cell r="A256" t="str">
            <v>àñ³Ï³Ï³Ý</v>
          </cell>
        </row>
        <row r="257">
          <cell r="A257" t="str">
            <v>îíÛ³É ï³ñí³ å»ï³Ï³Ý µÛáõç»Çó ³ÏïÇíÇ Ó»éù µ»ñÙ³Ý, Ï³éáõóÙ³Ý Ï³Ù ÑÇÙÝ³Ýáñá·Ù³Ý íñ³ Ï³ï³ñíáÕ Í³Ëë»ñÁ (Ñ³½³ñ ¹ñ³Ù)</v>
          </cell>
        </row>
        <row r="258">
          <cell r="A258" t="str">
            <v>²ÏïÇíÇ ÁÝ¹Ñ³Ýáõñ ³ñÅ»ùÁ  (Ñ³½³ñ ¹ñ³Ù)</v>
          </cell>
        </row>
        <row r="259">
          <cell r="A259" t="str">
            <v>îíÛ³É µÛáõç»ï³ÛÇÝ ï³ñí³Ý Ý³Ëáñ¹áÕ µÛáõç»ï³ÛÇÝ ï³ñÇÝ»ñÇ ÁÝÃ³óùáõÙ ³ÏïÇíÇ íñ³ Ï³ï³ñí³Í Í³Ëë»ñÁ (Ñ³½³ñ ¹ñ³Ù)</v>
          </cell>
        </row>
        <row r="260">
          <cell r="A260" t="str">
            <v xml:space="preserve">Ìñ³·ÇñÁ (Íñ³·ñ»ñÁ), áñÇ (áñáÝó) ßñç³Ý³ÏÝ»ñáõÙ Çñ³Ï³Ý³óíáõÙ ¿ ù³Õ³ù³Ï³ÝáõÃÛ³Ý ÙÇçáó³éáõÙÁ </v>
          </cell>
        </row>
        <row r="268">
          <cell r="A268" t="str">
            <v xml:space="preserve">À005 î»ËÝÇÏ³Ï³Ý ³Ýíï³Ý·áõÃÛ³Ý Ï³ÝáÝ³Ï³ñ·áõÙ </v>
          </cell>
        </row>
        <row r="273">
          <cell r="A273" t="str">
            <v>ì³×³éùÇó Ï³ÝË³ï»ëíáÕ Ùáõïù»ñÁ (Ñ³½³ñ ¹ñ³Ù)</v>
          </cell>
        </row>
        <row r="274">
          <cell r="A274" t="str">
            <v>²ÏïÇíÇ ï³ñÇùÁ</v>
          </cell>
        </row>
        <row r="275">
          <cell r="A275" t="str">
            <v>²ÏïÇíÇ ëÏ½µÝ³Ï³Ý ³ñÅ»ùÁ  (Ñ³½³ñ ¹ñ³Ù)</v>
          </cell>
        </row>
        <row r="281">
          <cell r="A281" t="str">
            <v>Ø³ïáõóíáÕ Í³é³ÛáõÃÛ³Ý íñ³ Ï³ï³ñíáÕ Í³ËëÁ (Ñ³½³ñ ¹ñ³Ù)</v>
          </cell>
        </row>
        <row r="284">
          <cell r="A284" t="str">
            <v>¶áõÙ³ñÁ (Ñ³½³ñ ¹ñ³Ù)</v>
          </cell>
        </row>
        <row r="286">
          <cell r="A286" t="str">
            <v>Ì³é³ÛáõÃÛáõÝ Ù³ïáõóáÕÇ (Ù³ïáõóáÕÝ»ñÇ) ³Ýí³ÝáõÙÁ</v>
          </cell>
        </row>
        <row r="297">
          <cell r="A297" t="str">
            <v>Ø³ïáõóíáÕ Í³é³ÛáõÃÛ³Ý íñ³ Ï³ï³ñíáÕ Í³ËëÁ (Ñ³½³ñ ¹ñ³Ù)</v>
          </cell>
        </row>
        <row r="299">
          <cell r="A299" t="str">
            <v>ø³Ý³Ï³Ï³Ý</v>
          </cell>
        </row>
        <row r="309">
          <cell r="A309" t="str">
            <v>&lt;Éñ³óÝ»É Íñ³·ñÇ ¹³ëÇãÁ&gt;</v>
          </cell>
        </row>
        <row r="310">
          <cell r="A310" t="str">
            <v>Ìñ³·ñ³ÛÇÝ ¹³ëÇãÁ</v>
          </cell>
        </row>
        <row r="311">
          <cell r="A311" t="str">
            <v>â³÷áñáßÇãÝ»ñ</v>
          </cell>
        </row>
        <row r="312">
          <cell r="A312" t="str">
            <v>Þ³Ñ³éáõÝ»ñÇ ù³Ý³ÏÁ</v>
          </cell>
        </row>
        <row r="313">
          <cell r="A313" t="str">
            <v>¶áõÙ³ñÁ (Ñ³½³ñ ¹ñ³Ù)</v>
          </cell>
        </row>
        <row r="315">
          <cell r="A315" t="str">
            <v>ø³Ý³Ï³Ï³Ý</v>
          </cell>
        </row>
        <row r="320">
          <cell r="A320" t="str">
            <v>&lt;Ü»ñÏ³Û³óÝ»É í»ñçÝ³Ï³Ý ³ñ¹ÛáõÝùÇ ÝÏ³ñ³·ñáõÃÛáõÝÁ&gt;</v>
          </cell>
        </row>
        <row r="325">
          <cell r="A325" t="str">
            <v>Ìñ³·ñ³ÛÇÝ ¹³ëÇãÁ</v>
          </cell>
        </row>
        <row r="327">
          <cell r="A327" t="str">
            <v>&lt;Éñ³óÝ»É Íñ³·ñÇ ¹³ëÇãÁ&gt;</v>
          </cell>
        </row>
        <row r="329">
          <cell r="A329" t="str">
            <v>â³÷áñáßÇãÝ»ñ</v>
          </cell>
        </row>
        <row r="330">
          <cell r="A330" t="str">
            <v>¶áõÙ³ñÁ (Ñ³½³ñ ¹ñ³Ù)</v>
          </cell>
        </row>
        <row r="332">
          <cell r="A332" t="str">
            <v>&lt;Èñ³óÝ»É Íñ³·ñÇ ³Ýí³ÝáõÙÁ&gt;</v>
          </cell>
        </row>
        <row r="337">
          <cell r="A337" t="str">
            <v>²ÕÛáõë³Ï 13. Ü»ñ¹ñáõÙÝ»ñ ÉÇ³½áñ Ï³é³í³ñÙ³Ý Ý»ñùá ·ïÝíáÕ å»ï³Ï³Ý Ï³½Ù³Ï»ñåáõÃÛáõÝÝ»ñáõÙ</v>
          </cell>
        </row>
        <row r="343">
          <cell r="A343" t="str">
            <v>Ìñ³·ñ³ÛÇÝ ¹³ëÇãÁ</v>
          </cell>
        </row>
        <row r="347">
          <cell r="A347" t="str">
            <v>Ü»ñ¹ñÙ³Ý ÑÇÙÝ³íáñáõÙÁ, Ù³ëÝ³íáñ³å»ë, ³½¹»óáõÃÛáõÝÁ Ï³ñáÕáõÃÛáõÝÝ»ñÇ íñ³`</v>
          </cell>
        </row>
        <row r="349">
          <cell r="A349" t="str">
            <v>Î³½Ù³Ï»ñåáõÃÛáõÝÁ, áñï»Õ Ï³ï³ñíáõÙ ¿ Ý»ñ¹ñáõÙÁ</v>
          </cell>
        </row>
        <row r="359">
          <cell r="A359" t="str">
            <v>&lt;Éñ³óÝ»É Íñ³·ñÇ ¹³ëÇãÁ&gt;</v>
          </cell>
        </row>
        <row r="364">
          <cell r="A364" t="str">
            <v>²ÏïÇíÇ Í³é³ÛáõÃÛ³Ý Ï³ÝË³ï»ëíáÕ Å³ÙÏ»ïÁ</v>
          </cell>
        </row>
      </sheetData>
      <sheetData sheetId="1"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N 1"/>
      <sheetName val="N 2 "/>
      <sheetName val="N 3"/>
      <sheetName val="N 4"/>
      <sheetName val="N 5"/>
      <sheetName val="N 6,1"/>
      <sheetName val="N 6,2"/>
      <sheetName val="N 6,3"/>
      <sheetName val="N 7"/>
      <sheetName val="N 8"/>
      <sheetName val="N 9.1"/>
      <sheetName val="N 9.2"/>
    </sheetNames>
    <sheetDataSet>
      <sheetData sheetId="0" refreshError="1"/>
      <sheetData sheetId="1" refreshError="1"/>
      <sheetData sheetId="2" refreshError="1"/>
      <sheetData sheetId="3" refreshError="1"/>
      <sheetData sheetId="4"/>
      <sheetData sheetId="5">
        <row r="25">
          <cell r="I25">
            <v>6549347.7000000002</v>
          </cell>
        </row>
        <row r="27">
          <cell r="I27">
            <v>155200</v>
          </cell>
        </row>
      </sheetData>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2016"/>
      <sheetName val="2016 (3)"/>
      <sheetName val="2016 (2)"/>
    </sheetNames>
    <sheetDataSet>
      <sheetData sheetId="0">
        <row r="37">
          <cell r="AI37">
            <v>533300</v>
          </cell>
          <cell r="AJ37">
            <v>1066600</v>
          </cell>
          <cell r="AK37">
            <v>1600000</v>
          </cell>
          <cell r="AL37">
            <v>2185209.6</v>
          </cell>
        </row>
        <row r="49">
          <cell r="AI49">
            <v>166418.4</v>
          </cell>
          <cell r="AJ49">
            <v>251546.6</v>
          </cell>
          <cell r="AK49">
            <v>427686.6</v>
          </cell>
          <cell r="AL49">
            <v>675560</v>
          </cell>
        </row>
        <row r="50">
          <cell r="AI50">
            <v>5384</v>
          </cell>
          <cell r="AJ50">
            <v>35156.699999999997</v>
          </cell>
          <cell r="AK50">
            <v>35156.799999999996</v>
          </cell>
          <cell r="AL50">
            <v>35156.799999999996</v>
          </cell>
        </row>
        <row r="51">
          <cell r="AI51">
            <v>960</v>
          </cell>
          <cell r="AJ51">
            <v>21920</v>
          </cell>
          <cell r="AK51">
            <v>32880</v>
          </cell>
          <cell r="AL51">
            <v>43840</v>
          </cell>
        </row>
        <row r="52">
          <cell r="AI52">
            <v>2047.5</v>
          </cell>
          <cell r="AJ52">
            <v>4680</v>
          </cell>
          <cell r="AK52">
            <v>7020</v>
          </cell>
          <cell r="AL52">
            <v>9360</v>
          </cell>
        </row>
        <row r="54">
          <cell r="AI54">
            <v>2500</v>
          </cell>
          <cell r="AJ54">
            <v>5000</v>
          </cell>
          <cell r="AK54">
            <v>7500</v>
          </cell>
          <cell r="AL54">
            <v>10800</v>
          </cell>
        </row>
        <row r="58">
          <cell r="AI58">
            <v>0</v>
          </cell>
          <cell r="AJ58">
            <v>450</v>
          </cell>
          <cell r="AK58">
            <v>700</v>
          </cell>
          <cell r="AL58">
            <v>950</v>
          </cell>
        </row>
        <row r="59">
          <cell r="AI59">
            <v>1500</v>
          </cell>
          <cell r="AJ59">
            <v>37500</v>
          </cell>
          <cell r="AK59">
            <v>63980.6</v>
          </cell>
          <cell r="AL59">
            <v>71052.600000000006</v>
          </cell>
        </row>
        <row r="61">
          <cell r="AI61">
            <v>43720</v>
          </cell>
          <cell r="AJ61">
            <v>185350</v>
          </cell>
          <cell r="AK61">
            <v>210525</v>
          </cell>
          <cell r="AL61">
            <v>210700</v>
          </cell>
        </row>
        <row r="62">
          <cell r="AI62">
            <v>2200</v>
          </cell>
          <cell r="AJ62">
            <v>3600</v>
          </cell>
          <cell r="AK62">
            <v>4350</v>
          </cell>
          <cell r="AL62">
            <v>5100</v>
          </cell>
        </row>
        <row r="64">
          <cell r="AI64">
            <v>4000</v>
          </cell>
          <cell r="AJ64">
            <v>7000</v>
          </cell>
          <cell r="AK64">
            <v>10500</v>
          </cell>
          <cell r="AL64">
            <v>14000</v>
          </cell>
        </row>
        <row r="65">
          <cell r="AI65">
            <v>6961.6</v>
          </cell>
          <cell r="AJ65">
            <v>7961.6</v>
          </cell>
          <cell r="AK65">
            <v>16200</v>
          </cell>
          <cell r="AL65">
            <v>24000</v>
          </cell>
        </row>
        <row r="67">
          <cell r="AI67">
            <v>1355.6</v>
          </cell>
          <cell r="AJ67">
            <v>19170.599999999999</v>
          </cell>
          <cell r="AK67">
            <v>72110.600000000006</v>
          </cell>
          <cell r="AL67">
            <v>141760.6</v>
          </cell>
        </row>
        <row r="69">
          <cell r="AI69">
            <v>17566.3</v>
          </cell>
          <cell r="AJ69">
            <v>63183.1</v>
          </cell>
          <cell r="AK69">
            <v>181950.2</v>
          </cell>
          <cell r="AL69">
            <v>189328</v>
          </cell>
        </row>
        <row r="70">
          <cell r="AI70">
            <v>1029517.2</v>
          </cell>
          <cell r="AJ70">
            <v>2095508.5</v>
          </cell>
          <cell r="AK70">
            <v>3377265.6</v>
          </cell>
          <cell r="AL70">
            <v>4726005.6000000006</v>
          </cell>
        </row>
        <row r="72">
          <cell r="AI72">
            <v>152921.59999999998</v>
          </cell>
          <cell r="AJ72">
            <v>433781.1</v>
          </cell>
          <cell r="AK72">
            <v>678964.4</v>
          </cell>
          <cell r="AL72">
            <v>1023967.3</v>
          </cell>
        </row>
        <row r="75">
          <cell r="AI75">
            <v>188575.9</v>
          </cell>
          <cell r="AJ75">
            <v>326823.59999999998</v>
          </cell>
          <cell r="AK75">
            <v>720337.4</v>
          </cell>
          <cell r="AL75">
            <v>949447.9</v>
          </cell>
        </row>
        <row r="78">
          <cell r="AI78">
            <v>1395.5</v>
          </cell>
          <cell r="AJ78">
            <v>5696.9</v>
          </cell>
          <cell r="AK78">
            <v>6946.9</v>
          </cell>
          <cell r="AL78">
            <v>8196.9</v>
          </cell>
        </row>
        <row r="79">
          <cell r="AI79">
            <v>446.3</v>
          </cell>
          <cell r="AJ79">
            <v>88054.8</v>
          </cell>
          <cell r="AK79">
            <v>118504</v>
          </cell>
          <cell r="AL79">
            <v>168953.09999999998</v>
          </cell>
        </row>
        <row r="108">
          <cell r="AI108">
            <v>150000</v>
          </cell>
          <cell r="AJ108">
            <v>350000</v>
          </cell>
          <cell r="AK108">
            <v>580000</v>
          </cell>
          <cell r="AL108">
            <v>710000</v>
          </cell>
        </row>
        <row r="109">
          <cell r="AI109">
            <v>30000</v>
          </cell>
          <cell r="AJ109">
            <v>60000</v>
          </cell>
          <cell r="AK109">
            <v>90000</v>
          </cell>
          <cell r="AL109">
            <v>120000</v>
          </cell>
        </row>
        <row r="138">
          <cell r="AI138">
            <v>500</v>
          </cell>
          <cell r="AJ138">
            <v>1300</v>
          </cell>
          <cell r="AK138">
            <v>1800</v>
          </cell>
          <cell r="AL138">
            <v>2000</v>
          </cell>
        </row>
        <row r="139">
          <cell r="AI139">
            <v>2000</v>
          </cell>
          <cell r="AJ139">
            <v>3000</v>
          </cell>
          <cell r="AK139">
            <v>4000</v>
          </cell>
          <cell r="AL139">
            <v>5000</v>
          </cell>
        </row>
        <row r="149">
          <cell r="AI149">
            <v>2750</v>
          </cell>
          <cell r="AJ149">
            <v>5500</v>
          </cell>
          <cell r="AK149">
            <v>8250</v>
          </cell>
          <cell r="AL149">
            <v>11500</v>
          </cell>
        </row>
        <row r="156">
          <cell r="AI156">
            <v>0</v>
          </cell>
          <cell r="AJ156">
            <v>130240</v>
          </cell>
          <cell r="AK156">
            <v>350923</v>
          </cell>
          <cell r="AL156">
            <v>475559</v>
          </cell>
        </row>
        <row r="157">
          <cell r="AI157">
            <v>0</v>
          </cell>
          <cell r="AJ157">
            <v>32700</v>
          </cell>
          <cell r="AK157">
            <v>133382</v>
          </cell>
          <cell r="AL157">
            <v>183382</v>
          </cell>
        </row>
        <row r="158">
          <cell r="AI158">
            <v>29600</v>
          </cell>
          <cell r="AJ158">
            <v>309600</v>
          </cell>
          <cell r="AK158">
            <v>309600</v>
          </cell>
          <cell r="AL158">
            <v>434100</v>
          </cell>
        </row>
        <row r="159">
          <cell r="AI159">
            <v>43722.8</v>
          </cell>
          <cell r="AJ159">
            <v>193568.8</v>
          </cell>
          <cell r="AK159">
            <v>300959.2</v>
          </cell>
          <cell r="AL159">
            <v>351512.9</v>
          </cell>
        </row>
        <row r="160">
          <cell r="AI160">
            <v>32</v>
          </cell>
          <cell r="AJ160">
            <v>32</v>
          </cell>
          <cell r="AK160">
            <v>32</v>
          </cell>
          <cell r="AL160">
            <v>32</v>
          </cell>
        </row>
        <row r="161">
          <cell r="AI161">
            <v>3450</v>
          </cell>
          <cell r="AJ161">
            <v>3500.4</v>
          </cell>
          <cell r="AK161">
            <v>3500.4</v>
          </cell>
          <cell r="AL161">
            <v>3500.4</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14.bin"/><Relationship Id="rId4" Type="http://schemas.openxmlformats.org/officeDocument/2006/relationships/comments" Target="../comments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92D050"/>
  </sheetPr>
  <dimension ref="A1:F17"/>
  <sheetViews>
    <sheetView topLeftCell="A7" workbookViewId="0">
      <selection activeCell="C11" sqref="C11"/>
    </sheetView>
  </sheetViews>
  <sheetFormatPr defaultColWidth="13.42578125" defaultRowHeight="13.5"/>
  <cols>
    <col min="1" max="1" width="4.42578125" style="65" customWidth="1"/>
    <col min="2" max="2" width="51.85546875" style="65" customWidth="1"/>
    <col min="3" max="3" width="42.140625" style="65" customWidth="1"/>
    <col min="4" max="4" width="13.42578125" style="65" customWidth="1"/>
    <col min="5" max="5" width="15.85546875" style="65" customWidth="1"/>
    <col min="6" max="16384" width="13.42578125" style="65"/>
  </cols>
  <sheetData>
    <row r="1" spans="1:6">
      <c r="C1" s="64" t="s">
        <v>220</v>
      </c>
    </row>
    <row r="2" spans="1:6">
      <c r="C2" s="227" t="s">
        <v>447</v>
      </c>
      <c r="F2" s="66"/>
    </row>
    <row r="3" spans="1:6">
      <c r="C3" s="155" t="s">
        <v>492</v>
      </c>
      <c r="F3" s="66"/>
    </row>
    <row r="4" spans="1:6">
      <c r="C4" s="227" t="s">
        <v>491</v>
      </c>
      <c r="D4" s="66"/>
      <c r="F4" s="66"/>
    </row>
    <row r="5" spans="1:6" ht="73.5" customHeight="1">
      <c r="A5" s="242"/>
      <c r="B5" s="610" t="s">
        <v>534</v>
      </c>
      <c r="C5" s="610"/>
      <c r="D5" s="242"/>
      <c r="E5" s="68"/>
      <c r="F5" s="68"/>
    </row>
    <row r="6" spans="1:6" ht="17.25">
      <c r="B6" s="69"/>
      <c r="C6" s="69"/>
      <c r="D6" s="68"/>
      <c r="E6" s="68"/>
      <c r="F6" s="68"/>
    </row>
    <row r="7" spans="1:6" s="71" customFormat="1" ht="18.75" customHeight="1" thickBot="1">
      <c r="B7" s="70"/>
      <c r="C7" s="217" t="s">
        <v>1</v>
      </c>
    </row>
    <row r="8" spans="1:6" ht="108" customHeight="1">
      <c r="B8" s="72"/>
      <c r="C8" s="73" t="s">
        <v>221</v>
      </c>
    </row>
    <row r="9" spans="1:6" ht="21" customHeight="1">
      <c r="B9" s="237" t="s">
        <v>133</v>
      </c>
      <c r="C9" s="243">
        <f>+'N 3'!F11</f>
        <v>13850000</v>
      </c>
    </row>
    <row r="10" spans="1:6" ht="27" customHeight="1">
      <c r="B10" s="237" t="s">
        <v>222</v>
      </c>
      <c r="C10" s="243">
        <f>+'N 4'!H9</f>
        <v>12789974.699999999</v>
      </c>
      <c r="D10" s="352"/>
    </row>
    <row r="11" spans="1:6" ht="27.75" customHeight="1" thickBot="1">
      <c r="B11" s="238" t="s">
        <v>223</v>
      </c>
      <c r="C11" s="244">
        <f>'N 2'!E16</f>
        <v>-1060025.3000000007</v>
      </c>
      <c r="D11" s="74"/>
      <c r="E11" s="154"/>
    </row>
    <row r="12" spans="1:6">
      <c r="E12" s="154"/>
    </row>
    <row r="16" spans="1:6">
      <c r="C16" s="74"/>
    </row>
    <row r="17" spans="4:4">
      <c r="D17" s="154"/>
    </row>
  </sheetData>
  <mergeCells count="1">
    <mergeCell ref="B5:C5"/>
  </mergeCells>
  <phoneticPr fontId="5" type="noConversion"/>
  <printOptions horizontalCentered="1"/>
  <pageMargins left="0.15748031496062992" right="0.15748031496062992" top="0.39370078740157483" bottom="0.51181102362204722" header="0.15748031496062992" footer="0.1574803149606299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sheetPr>
    <tabColor rgb="FF92D050"/>
  </sheetPr>
  <dimension ref="A1:J3534"/>
  <sheetViews>
    <sheetView topLeftCell="A17" zoomScaleSheetLayoutView="70" workbookViewId="0">
      <selection activeCell="A7" sqref="A7:XFD7"/>
    </sheetView>
  </sheetViews>
  <sheetFormatPr defaultColWidth="9.140625" defaultRowHeight="16.5"/>
  <cols>
    <col min="1" max="1" width="8.140625" style="48" customWidth="1"/>
    <col min="2" max="2" width="51.5703125" style="49" customWidth="1"/>
    <col min="3" max="3" width="39.140625" style="50" customWidth="1"/>
    <col min="4" max="4" width="15.7109375" style="51" hidden="1" customWidth="1"/>
    <col min="5" max="5" width="15.7109375" style="51" customWidth="1"/>
    <col min="6" max="6" width="16" style="51" customWidth="1"/>
    <col min="7" max="7" width="16.140625" style="52" customWidth="1"/>
    <col min="8" max="8" width="9.140625" style="46"/>
    <col min="9" max="9" width="13.140625" style="46" customWidth="1"/>
    <col min="10" max="16384" width="9.140625" style="46"/>
  </cols>
  <sheetData>
    <row r="1" spans="1:10" s="41" customFormat="1" ht="15">
      <c r="A1" s="121"/>
      <c r="B1" s="122"/>
      <c r="C1" s="123"/>
      <c r="D1" s="123"/>
      <c r="E1" s="123"/>
      <c r="F1" s="670" t="s">
        <v>245</v>
      </c>
      <c r="G1" s="670"/>
    </row>
    <row r="2" spans="1:10" s="41" customFormat="1" ht="15">
      <c r="A2" s="124"/>
      <c r="B2" s="125"/>
      <c r="C2" s="125"/>
      <c r="D2" s="125"/>
      <c r="E2" s="125"/>
      <c r="F2" s="155"/>
      <c r="G2" s="227" t="s">
        <v>447</v>
      </c>
    </row>
    <row r="3" spans="1:10" s="41" customFormat="1" ht="15">
      <c r="A3" s="124"/>
      <c r="B3" s="125"/>
      <c r="C3" s="125"/>
      <c r="D3" s="125"/>
      <c r="E3" s="125"/>
      <c r="F3" s="155"/>
      <c r="G3" s="227" t="s">
        <v>493</v>
      </c>
    </row>
    <row r="4" spans="1:10" s="41" customFormat="1" ht="15">
      <c r="A4" s="124"/>
      <c r="B4" s="125"/>
      <c r="C4" s="125"/>
      <c r="D4" s="125"/>
      <c r="E4" s="125"/>
      <c r="F4" s="125"/>
      <c r="G4" s="227" t="s">
        <v>448</v>
      </c>
    </row>
    <row r="5" spans="1:10" s="41" customFormat="1" ht="15" hidden="1">
      <c r="A5" s="124"/>
      <c r="B5" s="125"/>
      <c r="C5" s="125"/>
      <c r="D5" s="125"/>
      <c r="E5" s="125"/>
      <c r="F5" s="125"/>
      <c r="G5" s="122"/>
    </row>
    <row r="6" spans="1:10" s="42" customFormat="1" ht="43.5" customHeight="1">
      <c r="A6" s="671" t="s">
        <v>543</v>
      </c>
      <c r="B6" s="671"/>
      <c r="C6" s="671"/>
      <c r="D6" s="671"/>
      <c r="E6" s="671"/>
      <c r="F6" s="671"/>
      <c r="G6" s="671"/>
    </row>
    <row r="7" spans="1:10" s="42" customFormat="1" ht="24.75" hidden="1" customHeight="1">
      <c r="A7" s="120"/>
      <c r="B7" s="120"/>
      <c r="C7" s="120"/>
      <c r="D7" s="120"/>
      <c r="E7" s="120"/>
      <c r="F7" s="120"/>
      <c r="G7" s="120"/>
    </row>
    <row r="8" spans="1:10" s="43" customFormat="1" ht="15.75" customHeight="1" thickBot="1">
      <c r="A8" s="87"/>
      <c r="B8" s="88"/>
      <c r="C8" s="89"/>
      <c r="D8" s="89"/>
      <c r="E8" s="89"/>
      <c r="F8" s="89"/>
      <c r="G8" s="173" t="s">
        <v>1</v>
      </c>
    </row>
    <row r="9" spans="1:10" s="2" customFormat="1" ht="54.75" customHeight="1">
      <c r="A9" s="618"/>
      <c r="B9" s="632" t="s">
        <v>120</v>
      </c>
      <c r="C9" s="632" t="s">
        <v>2</v>
      </c>
      <c r="D9" s="675" t="s">
        <v>231</v>
      </c>
      <c r="E9" s="676"/>
      <c r="F9" s="676"/>
      <c r="G9" s="677"/>
    </row>
    <row r="10" spans="1:10" s="2" customFormat="1" ht="39" customHeight="1">
      <c r="A10" s="619"/>
      <c r="B10" s="674"/>
      <c r="C10" s="674"/>
      <c r="D10" s="476" t="s">
        <v>125</v>
      </c>
      <c r="E10" s="476" t="s">
        <v>126</v>
      </c>
      <c r="F10" s="476" t="s">
        <v>127</v>
      </c>
      <c r="G10" s="477" t="s">
        <v>88</v>
      </c>
    </row>
    <row r="11" spans="1:10" s="44" customFormat="1" ht="24" customHeight="1">
      <c r="A11" s="672" t="s">
        <v>516</v>
      </c>
      <c r="B11" s="673"/>
      <c r="C11" s="90"/>
      <c r="D11" s="93">
        <f>+D16+D13</f>
        <v>2692850</v>
      </c>
      <c r="E11" s="93">
        <f>+E16+E13</f>
        <v>6018450</v>
      </c>
      <c r="F11" s="93">
        <f>+F16+F13</f>
        <v>10035050</v>
      </c>
      <c r="G11" s="486">
        <f>+G16+G13</f>
        <v>13850000</v>
      </c>
      <c r="I11" s="45"/>
    </row>
    <row r="12" spans="1:10" s="349" customFormat="1" ht="23.25" customHeight="1">
      <c r="A12" s="487"/>
      <c r="B12" s="351" t="s">
        <v>8</v>
      </c>
      <c r="C12" s="90"/>
      <c r="D12" s="348"/>
      <c r="E12" s="348"/>
      <c r="F12" s="348"/>
      <c r="G12" s="488"/>
      <c r="H12" s="44"/>
      <c r="I12" s="45"/>
      <c r="J12" s="44"/>
    </row>
    <row r="13" spans="1:10" s="349" customFormat="1" ht="62.25" customHeight="1">
      <c r="A13" s="487">
        <v>4</v>
      </c>
      <c r="B13" s="347" t="s">
        <v>1182</v>
      </c>
      <c r="C13" s="90"/>
      <c r="D13" s="348">
        <f t="shared" ref="D13:G14" si="0">D14</f>
        <v>2112600</v>
      </c>
      <c r="E13" s="348">
        <f t="shared" si="0"/>
        <v>4756200</v>
      </c>
      <c r="F13" s="348">
        <f t="shared" si="0"/>
        <v>8052300</v>
      </c>
      <c r="G13" s="489">
        <f t="shared" si="0"/>
        <v>11100000</v>
      </c>
    </row>
    <row r="14" spans="1:10" s="349" customFormat="1" ht="27.75" customHeight="1">
      <c r="A14" s="490">
        <v>4.22</v>
      </c>
      <c r="B14" s="347" t="s">
        <v>1183</v>
      </c>
      <c r="C14" s="350"/>
      <c r="D14" s="164">
        <f t="shared" si="0"/>
        <v>2112600</v>
      </c>
      <c r="E14" s="164">
        <f t="shared" si="0"/>
        <v>4756200</v>
      </c>
      <c r="F14" s="164">
        <f t="shared" si="0"/>
        <v>8052300</v>
      </c>
      <c r="G14" s="456">
        <f t="shared" si="0"/>
        <v>11100000</v>
      </c>
    </row>
    <row r="15" spans="1:10" s="349" customFormat="1" ht="62.25" customHeight="1">
      <c r="A15" s="490" t="s">
        <v>1184</v>
      </c>
      <c r="B15" s="347"/>
      <c r="C15" s="153" t="s">
        <v>1181</v>
      </c>
      <c r="D15" s="164">
        <f>470000+1642600</f>
        <v>2112600</v>
      </c>
      <c r="E15" s="164">
        <f>+D15+700000+1943600</f>
        <v>4756200</v>
      </c>
      <c r="F15" s="164">
        <f>E15+707500+2588600</f>
        <v>8052300</v>
      </c>
      <c r="G15" s="488">
        <f>2500000+8600000</f>
        <v>11100000</v>
      </c>
    </row>
    <row r="16" spans="1:10" ht="48" customHeight="1">
      <c r="A16" s="491">
        <v>5</v>
      </c>
      <c r="B16" s="94" t="s">
        <v>214</v>
      </c>
      <c r="C16" s="91"/>
      <c r="D16" s="93">
        <f t="shared" ref="D16:G17" si="1">+D17</f>
        <v>580250</v>
      </c>
      <c r="E16" s="93">
        <f t="shared" si="1"/>
        <v>1262250</v>
      </c>
      <c r="F16" s="93">
        <f t="shared" si="1"/>
        <v>1982750</v>
      </c>
      <c r="G16" s="486">
        <f t="shared" si="1"/>
        <v>2750000</v>
      </c>
      <c r="I16" s="44"/>
    </row>
    <row r="17" spans="1:9" ht="33" customHeight="1">
      <c r="A17" s="492" t="s">
        <v>517</v>
      </c>
      <c r="B17" s="92" t="s">
        <v>518</v>
      </c>
      <c r="C17" s="90"/>
      <c r="D17" s="93">
        <f t="shared" si="1"/>
        <v>580250</v>
      </c>
      <c r="E17" s="93">
        <f t="shared" si="1"/>
        <v>1262250</v>
      </c>
      <c r="F17" s="93">
        <f t="shared" si="1"/>
        <v>1982750</v>
      </c>
      <c r="G17" s="486">
        <f t="shared" si="1"/>
        <v>2750000</v>
      </c>
      <c r="I17" s="44"/>
    </row>
    <row r="18" spans="1:9" ht="69" customHeight="1" thickBot="1">
      <c r="A18" s="492" t="s">
        <v>1304</v>
      </c>
      <c r="B18" s="493"/>
      <c r="C18" s="494" t="s">
        <v>1181</v>
      </c>
      <c r="D18" s="461">
        <v>580250</v>
      </c>
      <c r="E18" s="461">
        <f>+D18+682000</f>
        <v>1262250</v>
      </c>
      <c r="F18" s="461">
        <f>+E18+720500</f>
        <v>1982750</v>
      </c>
      <c r="G18" s="495">
        <f>2850000-300000+200000</f>
        <v>2750000</v>
      </c>
    </row>
    <row r="19" spans="1:9" ht="45.75" customHeight="1">
      <c r="A19" s="47"/>
      <c r="B19" s="47"/>
      <c r="C19" s="47"/>
      <c r="D19" s="47"/>
      <c r="E19" s="47"/>
      <c r="F19" s="47"/>
      <c r="G19" s="47"/>
    </row>
    <row r="20" spans="1:9" ht="45.75" customHeight="1">
      <c r="A20" s="47"/>
      <c r="B20" s="47"/>
      <c r="C20" s="47"/>
      <c r="D20" s="47"/>
      <c r="E20" s="47"/>
      <c r="F20" s="47"/>
      <c r="G20" s="47"/>
    </row>
    <row r="21" spans="1:9" ht="45.75" customHeight="1">
      <c r="A21" s="47"/>
      <c r="B21" s="47"/>
      <c r="C21" s="47"/>
      <c r="D21" s="47"/>
      <c r="E21" s="47"/>
      <c r="F21" s="47"/>
      <c r="G21" s="47"/>
    </row>
    <row r="22" spans="1:9">
      <c r="A22" s="47"/>
      <c r="B22" s="47"/>
      <c r="C22" s="47"/>
      <c r="D22" s="47"/>
      <c r="E22" s="47"/>
      <c r="F22" s="47"/>
      <c r="G22" s="47"/>
    </row>
    <row r="23" spans="1:9">
      <c r="A23" s="47"/>
      <c r="B23" s="47"/>
      <c r="C23" s="47"/>
      <c r="D23" s="47"/>
      <c r="E23" s="47"/>
      <c r="F23" s="47"/>
      <c r="G23" s="47"/>
    </row>
    <row r="24" spans="1:9">
      <c r="A24" s="47"/>
      <c r="B24" s="47"/>
      <c r="C24" s="47"/>
      <c r="D24" s="47"/>
      <c r="E24" s="47"/>
      <c r="F24" s="47"/>
      <c r="G24" s="47"/>
    </row>
    <row r="25" spans="1:9">
      <c r="A25" s="47"/>
      <c r="B25" s="47"/>
      <c r="C25" s="47"/>
      <c r="D25" s="47"/>
      <c r="E25" s="47"/>
      <c r="F25" s="47"/>
      <c r="G25" s="47"/>
    </row>
    <row r="26" spans="1:9">
      <c r="A26" s="47"/>
      <c r="B26" s="47"/>
      <c r="C26" s="47"/>
      <c r="D26" s="47"/>
      <c r="E26" s="47"/>
      <c r="F26" s="47"/>
      <c r="G26" s="47"/>
    </row>
    <row r="27" spans="1:9">
      <c r="A27" s="47"/>
      <c r="B27" s="47"/>
      <c r="C27" s="47"/>
      <c r="D27" s="47"/>
      <c r="E27" s="47"/>
      <c r="F27" s="47"/>
      <c r="G27" s="47"/>
    </row>
    <row r="28" spans="1:9">
      <c r="A28" s="47"/>
      <c r="B28" s="47"/>
      <c r="C28" s="47"/>
      <c r="D28" s="47"/>
      <c r="E28" s="47"/>
      <c r="F28" s="47"/>
      <c r="G28" s="47"/>
    </row>
    <row r="29" spans="1:9">
      <c r="A29" s="47"/>
      <c r="B29" s="47"/>
      <c r="C29" s="47"/>
      <c r="D29" s="47"/>
      <c r="E29" s="47"/>
      <c r="F29" s="47"/>
      <c r="G29" s="47"/>
    </row>
    <row r="30" spans="1:9">
      <c r="A30" s="47"/>
      <c r="B30" s="47"/>
      <c r="C30" s="47"/>
      <c r="D30" s="47"/>
      <c r="E30" s="47"/>
      <c r="F30" s="47"/>
      <c r="G30" s="47"/>
    </row>
    <row r="31" spans="1:9">
      <c r="A31" s="47"/>
      <c r="B31" s="47"/>
      <c r="C31" s="47"/>
      <c r="D31" s="47"/>
      <c r="E31" s="47"/>
      <c r="F31" s="47"/>
      <c r="G31" s="47"/>
    </row>
    <row r="32" spans="1:9">
      <c r="A32" s="47"/>
      <c r="B32" s="47"/>
      <c r="C32" s="47"/>
      <c r="D32" s="47"/>
      <c r="E32" s="47"/>
      <c r="F32" s="47"/>
      <c r="G32" s="47"/>
    </row>
    <row r="33" spans="1:7">
      <c r="A33" s="47"/>
      <c r="B33" s="47"/>
      <c r="C33" s="47"/>
      <c r="D33" s="47"/>
      <c r="E33" s="47"/>
      <c r="F33" s="47"/>
      <c r="G33" s="47"/>
    </row>
    <row r="34" spans="1:7">
      <c r="A34" s="47"/>
      <c r="B34" s="47"/>
      <c r="C34" s="47"/>
      <c r="D34" s="47"/>
      <c r="E34" s="47"/>
      <c r="F34" s="47"/>
      <c r="G34" s="47"/>
    </row>
    <row r="35" spans="1:7">
      <c r="A35" s="47"/>
      <c r="B35" s="47"/>
      <c r="C35" s="47"/>
      <c r="D35" s="47"/>
      <c r="E35" s="47"/>
      <c r="F35" s="47"/>
      <c r="G35" s="47"/>
    </row>
    <row r="36" spans="1:7">
      <c r="A36" s="47"/>
      <c r="B36" s="47"/>
      <c r="C36" s="47"/>
      <c r="D36" s="47"/>
      <c r="E36" s="47"/>
      <c r="F36" s="47"/>
      <c r="G36" s="47"/>
    </row>
    <row r="37" spans="1:7">
      <c r="A37" s="47"/>
      <c r="B37" s="47"/>
      <c r="C37" s="47"/>
      <c r="D37" s="47"/>
      <c r="E37" s="47"/>
      <c r="F37" s="47"/>
      <c r="G37" s="47"/>
    </row>
    <row r="38" spans="1:7">
      <c r="A38" s="47"/>
      <c r="B38" s="47"/>
      <c r="C38" s="47"/>
      <c r="D38" s="47"/>
      <c r="E38" s="47"/>
      <c r="F38" s="47"/>
      <c r="G38" s="47"/>
    </row>
    <row r="39" spans="1:7">
      <c r="A39" s="47"/>
      <c r="B39" s="47"/>
      <c r="C39" s="47"/>
      <c r="D39" s="47"/>
      <c r="E39" s="47"/>
      <c r="F39" s="47"/>
      <c r="G39" s="47"/>
    </row>
    <row r="40" spans="1:7">
      <c r="A40" s="47"/>
      <c r="B40" s="47"/>
      <c r="C40" s="47"/>
      <c r="D40" s="47"/>
      <c r="E40" s="47"/>
      <c r="F40" s="47"/>
      <c r="G40" s="47"/>
    </row>
    <row r="41" spans="1:7">
      <c r="A41" s="47"/>
      <c r="B41" s="47"/>
      <c r="C41" s="47"/>
      <c r="D41" s="47"/>
      <c r="E41" s="47"/>
      <c r="F41" s="47"/>
      <c r="G41" s="47"/>
    </row>
    <row r="42" spans="1:7">
      <c r="A42" s="47"/>
      <c r="B42" s="47"/>
      <c r="C42" s="47"/>
      <c r="D42" s="47"/>
      <c r="E42" s="47"/>
      <c r="F42" s="47"/>
      <c r="G42" s="47"/>
    </row>
    <row r="43" spans="1:7">
      <c r="A43" s="47"/>
      <c r="B43" s="47"/>
      <c r="C43" s="47"/>
      <c r="D43" s="47"/>
      <c r="E43" s="47"/>
      <c r="F43" s="47"/>
      <c r="G43" s="47"/>
    </row>
    <row r="44" spans="1:7">
      <c r="A44" s="47"/>
      <c r="B44" s="47"/>
      <c r="C44" s="47"/>
      <c r="D44" s="47"/>
      <c r="E44" s="47"/>
      <c r="F44" s="47"/>
      <c r="G44" s="47"/>
    </row>
    <row r="45" spans="1:7">
      <c r="A45" s="47"/>
      <c r="B45" s="47"/>
      <c r="C45" s="47"/>
      <c r="D45" s="47"/>
      <c r="E45" s="47"/>
      <c r="F45" s="47"/>
      <c r="G45" s="47"/>
    </row>
    <row r="46" spans="1:7">
      <c r="A46" s="47"/>
      <c r="B46" s="47"/>
      <c r="C46" s="47"/>
      <c r="D46" s="47"/>
      <c r="E46" s="47"/>
      <c r="F46" s="47"/>
      <c r="G46" s="47"/>
    </row>
    <row r="47" spans="1:7">
      <c r="A47" s="47"/>
      <c r="B47" s="47"/>
      <c r="C47" s="47"/>
      <c r="D47" s="47"/>
      <c r="E47" s="47"/>
      <c r="F47" s="47"/>
      <c r="G47" s="47"/>
    </row>
    <row r="48" spans="1:7">
      <c r="A48" s="47"/>
      <c r="B48" s="47"/>
      <c r="C48" s="47"/>
      <c r="D48" s="47"/>
      <c r="E48" s="47"/>
      <c r="F48" s="47"/>
      <c r="G48" s="47"/>
    </row>
    <row r="49" spans="1:7">
      <c r="A49" s="47"/>
      <c r="B49" s="47"/>
      <c r="C49" s="47"/>
      <c r="D49" s="47"/>
      <c r="E49" s="47"/>
      <c r="F49" s="47"/>
      <c r="G49" s="47"/>
    </row>
    <row r="50" spans="1:7">
      <c r="A50" s="47"/>
      <c r="B50" s="47"/>
      <c r="C50" s="47"/>
      <c r="D50" s="47"/>
      <c r="E50" s="47"/>
      <c r="F50" s="47"/>
      <c r="G50" s="47"/>
    </row>
    <row r="51" spans="1:7">
      <c r="A51" s="47"/>
      <c r="B51" s="47"/>
      <c r="C51" s="47"/>
      <c r="D51" s="47"/>
      <c r="E51" s="47"/>
      <c r="F51" s="47"/>
      <c r="G51" s="47"/>
    </row>
    <row r="52" spans="1:7">
      <c r="A52" s="47"/>
      <c r="B52" s="47"/>
      <c r="C52" s="47"/>
      <c r="D52" s="47"/>
      <c r="E52" s="47"/>
      <c r="F52" s="47"/>
      <c r="G52" s="47"/>
    </row>
    <row r="53" spans="1:7">
      <c r="A53" s="47"/>
      <c r="B53" s="47"/>
      <c r="C53" s="47"/>
      <c r="D53" s="47"/>
      <c r="E53" s="47"/>
      <c r="F53" s="47"/>
      <c r="G53" s="47"/>
    </row>
    <row r="54" spans="1:7">
      <c r="A54" s="47"/>
      <c r="B54" s="47"/>
      <c r="C54" s="47"/>
      <c r="D54" s="47"/>
      <c r="E54" s="47"/>
      <c r="F54" s="47"/>
      <c r="G54" s="47"/>
    </row>
    <row r="55" spans="1:7">
      <c r="A55" s="47"/>
      <c r="B55" s="47"/>
      <c r="C55" s="47"/>
      <c r="D55" s="47"/>
      <c r="E55" s="47"/>
      <c r="F55" s="47"/>
      <c r="G55" s="47"/>
    </row>
    <row r="56" spans="1:7">
      <c r="A56" s="47"/>
      <c r="B56" s="47"/>
      <c r="C56" s="47"/>
      <c r="D56" s="47"/>
      <c r="E56" s="47"/>
      <c r="F56" s="47"/>
      <c r="G56" s="47"/>
    </row>
    <row r="57" spans="1:7">
      <c r="A57" s="47"/>
      <c r="B57" s="47"/>
      <c r="C57" s="47"/>
      <c r="D57" s="47"/>
      <c r="E57" s="47"/>
      <c r="F57" s="47"/>
      <c r="G57" s="47"/>
    </row>
    <row r="58" spans="1:7">
      <c r="A58" s="47"/>
      <c r="B58" s="47"/>
      <c r="C58" s="47"/>
      <c r="D58" s="47"/>
      <c r="E58" s="47"/>
      <c r="F58" s="47"/>
      <c r="G58" s="47"/>
    </row>
    <row r="59" spans="1:7">
      <c r="A59" s="47"/>
      <c r="B59" s="47"/>
      <c r="C59" s="47"/>
      <c r="D59" s="47"/>
      <c r="E59" s="47"/>
      <c r="F59" s="47"/>
      <c r="G59" s="47"/>
    </row>
    <row r="60" spans="1:7">
      <c r="A60" s="47"/>
      <c r="B60" s="47"/>
      <c r="C60" s="47"/>
      <c r="D60" s="47"/>
      <c r="E60" s="47"/>
      <c r="F60" s="47"/>
      <c r="G60" s="47"/>
    </row>
    <row r="61" spans="1:7">
      <c r="A61" s="47"/>
      <c r="B61" s="47"/>
      <c r="C61" s="47"/>
      <c r="D61" s="47"/>
      <c r="E61" s="47"/>
      <c r="F61" s="47"/>
      <c r="G61" s="47"/>
    </row>
    <row r="62" spans="1:7">
      <c r="A62" s="47"/>
      <c r="B62" s="47"/>
      <c r="C62" s="47"/>
      <c r="D62" s="47"/>
      <c r="E62" s="47"/>
      <c r="F62" s="47"/>
      <c r="G62" s="47"/>
    </row>
    <row r="63" spans="1:7">
      <c r="A63" s="47"/>
      <c r="B63" s="47"/>
      <c r="C63" s="47"/>
      <c r="D63" s="47"/>
      <c r="E63" s="47"/>
      <c r="F63" s="47"/>
      <c r="G63" s="47"/>
    </row>
    <row r="64" spans="1:7">
      <c r="A64" s="47"/>
      <c r="B64" s="47"/>
      <c r="C64" s="47"/>
      <c r="D64" s="47"/>
      <c r="E64" s="47"/>
      <c r="F64" s="47"/>
      <c r="G64" s="47"/>
    </row>
    <row r="65" spans="1:7">
      <c r="A65" s="47"/>
      <c r="B65" s="47"/>
      <c r="C65" s="47"/>
      <c r="D65" s="47"/>
      <c r="E65" s="47"/>
      <c r="F65" s="47"/>
      <c r="G65" s="47"/>
    </row>
    <row r="66" spans="1:7">
      <c r="A66" s="47"/>
      <c r="B66" s="47"/>
      <c r="C66" s="47"/>
      <c r="D66" s="47"/>
      <c r="E66" s="47"/>
      <c r="F66" s="47"/>
      <c r="G66" s="47"/>
    </row>
    <row r="67" spans="1:7">
      <c r="A67" s="47"/>
      <c r="B67" s="47"/>
      <c r="C67" s="47"/>
      <c r="D67" s="47"/>
      <c r="E67" s="47"/>
      <c r="F67" s="47"/>
      <c r="G67" s="47"/>
    </row>
    <row r="68" spans="1:7">
      <c r="A68" s="47"/>
      <c r="B68" s="47"/>
      <c r="C68" s="47"/>
      <c r="D68" s="47"/>
      <c r="E68" s="47"/>
      <c r="F68" s="47"/>
      <c r="G68" s="47"/>
    </row>
    <row r="69" spans="1:7">
      <c r="A69" s="47"/>
      <c r="B69" s="47"/>
      <c r="C69" s="47"/>
      <c r="D69" s="47"/>
      <c r="E69" s="47"/>
      <c r="F69" s="47"/>
      <c r="G69" s="47"/>
    </row>
    <row r="70" spans="1:7">
      <c r="A70" s="47"/>
      <c r="B70" s="47"/>
      <c r="C70" s="47"/>
      <c r="D70" s="47"/>
      <c r="E70" s="47"/>
      <c r="F70" s="47"/>
      <c r="G70" s="47"/>
    </row>
    <row r="71" spans="1:7">
      <c r="A71" s="47"/>
      <c r="B71" s="47"/>
      <c r="C71" s="47"/>
      <c r="D71" s="47"/>
      <c r="E71" s="47"/>
      <c r="F71" s="47"/>
      <c r="G71" s="47"/>
    </row>
    <row r="72" spans="1:7">
      <c r="A72" s="47"/>
      <c r="B72" s="47"/>
      <c r="C72" s="47"/>
      <c r="D72" s="47"/>
      <c r="E72" s="47"/>
      <c r="F72" s="47"/>
      <c r="G72" s="47"/>
    </row>
    <row r="73" spans="1:7">
      <c r="A73" s="47"/>
      <c r="B73" s="47"/>
      <c r="C73" s="47"/>
      <c r="D73" s="47"/>
      <c r="E73" s="47"/>
      <c r="F73" s="47"/>
      <c r="G73" s="47"/>
    </row>
    <row r="74" spans="1:7">
      <c r="A74" s="47"/>
      <c r="B74" s="47"/>
      <c r="C74" s="47"/>
      <c r="D74" s="47"/>
      <c r="E74" s="47"/>
      <c r="F74" s="47"/>
      <c r="G74" s="47"/>
    </row>
    <row r="75" spans="1:7">
      <c r="A75" s="47"/>
      <c r="B75" s="47"/>
      <c r="C75" s="47"/>
      <c r="D75" s="47"/>
      <c r="E75" s="47"/>
      <c r="F75" s="47"/>
      <c r="G75" s="47"/>
    </row>
    <row r="76" spans="1:7">
      <c r="A76" s="47"/>
      <c r="B76" s="47"/>
      <c r="C76" s="47"/>
      <c r="D76" s="47"/>
      <c r="E76" s="47"/>
      <c r="F76" s="47"/>
      <c r="G76" s="47"/>
    </row>
    <row r="77" spans="1:7">
      <c r="A77" s="47"/>
      <c r="B77" s="47"/>
      <c r="C77" s="47"/>
      <c r="D77" s="47"/>
      <c r="E77" s="47"/>
      <c r="F77" s="47"/>
      <c r="G77" s="47"/>
    </row>
    <row r="78" spans="1:7">
      <c r="A78" s="47"/>
      <c r="B78" s="47"/>
      <c r="C78" s="47"/>
      <c r="D78" s="47"/>
      <c r="E78" s="47"/>
      <c r="F78" s="47"/>
      <c r="G78" s="47"/>
    </row>
    <row r="79" spans="1:7">
      <c r="A79" s="47"/>
      <c r="B79" s="47"/>
      <c r="C79" s="47"/>
      <c r="D79" s="47"/>
      <c r="E79" s="47"/>
      <c r="F79" s="47"/>
      <c r="G79" s="47"/>
    </row>
    <row r="80" spans="1:7">
      <c r="A80" s="47"/>
      <c r="B80" s="47"/>
      <c r="C80" s="47"/>
      <c r="D80" s="47"/>
      <c r="E80" s="47"/>
      <c r="F80" s="47"/>
      <c r="G80" s="47"/>
    </row>
    <row r="81" spans="1:7">
      <c r="A81" s="47"/>
      <c r="B81" s="47"/>
      <c r="C81" s="47"/>
      <c r="D81" s="47"/>
      <c r="E81" s="47"/>
      <c r="F81" s="47"/>
      <c r="G81" s="47"/>
    </row>
    <row r="82" spans="1:7">
      <c r="A82" s="47"/>
      <c r="B82" s="47"/>
      <c r="C82" s="47"/>
      <c r="D82" s="47"/>
      <c r="E82" s="47"/>
      <c r="F82" s="47"/>
      <c r="G82" s="47"/>
    </row>
    <row r="83" spans="1:7">
      <c r="A83" s="47"/>
      <c r="B83" s="47"/>
      <c r="C83" s="47"/>
      <c r="D83" s="47"/>
      <c r="E83" s="47"/>
      <c r="F83" s="47"/>
      <c r="G83" s="47"/>
    </row>
    <row r="84" spans="1:7">
      <c r="A84" s="47"/>
      <c r="B84" s="47"/>
      <c r="C84" s="47"/>
      <c r="D84" s="47"/>
      <c r="E84" s="47"/>
      <c r="F84" s="47"/>
      <c r="G84" s="47"/>
    </row>
    <row r="85" spans="1:7">
      <c r="A85" s="47"/>
      <c r="B85" s="47"/>
      <c r="C85" s="47"/>
      <c r="D85" s="47"/>
      <c r="E85" s="47"/>
      <c r="F85" s="47"/>
      <c r="G85" s="47"/>
    </row>
    <row r="86" spans="1:7">
      <c r="A86" s="47"/>
      <c r="B86" s="47"/>
      <c r="C86" s="47"/>
      <c r="D86" s="47"/>
      <c r="E86" s="47"/>
      <c r="F86" s="47"/>
      <c r="G86" s="47"/>
    </row>
    <row r="87" spans="1:7">
      <c r="A87" s="47"/>
      <c r="B87" s="47"/>
      <c r="C87" s="47"/>
      <c r="D87" s="47"/>
      <c r="E87" s="47"/>
      <c r="F87" s="47"/>
      <c r="G87" s="47"/>
    </row>
    <row r="88" spans="1:7">
      <c r="A88" s="47"/>
      <c r="B88" s="47"/>
      <c r="C88" s="47"/>
      <c r="D88" s="47"/>
      <c r="E88" s="47"/>
      <c r="F88" s="47"/>
      <c r="G88" s="47"/>
    </row>
    <row r="89" spans="1:7">
      <c r="A89" s="47"/>
      <c r="B89" s="47"/>
      <c r="C89" s="47"/>
      <c r="D89" s="47"/>
      <c r="E89" s="47"/>
      <c r="F89" s="47"/>
      <c r="G89" s="47"/>
    </row>
    <row r="90" spans="1:7">
      <c r="A90" s="47"/>
      <c r="B90" s="47"/>
      <c r="C90" s="47"/>
      <c r="D90" s="47"/>
      <c r="E90" s="47"/>
      <c r="F90" s="47"/>
      <c r="G90" s="47"/>
    </row>
    <row r="91" spans="1:7">
      <c r="A91" s="47"/>
      <c r="B91" s="47"/>
      <c r="C91" s="47"/>
      <c r="D91" s="47"/>
      <c r="E91" s="47"/>
      <c r="F91" s="47"/>
      <c r="G91" s="47"/>
    </row>
    <row r="92" spans="1:7">
      <c r="A92" s="47"/>
      <c r="B92" s="47"/>
      <c r="C92" s="47"/>
      <c r="D92" s="47"/>
      <c r="E92" s="47"/>
      <c r="F92" s="47"/>
      <c r="G92" s="47"/>
    </row>
    <row r="93" spans="1:7">
      <c r="A93" s="47"/>
      <c r="B93" s="47"/>
      <c r="C93" s="47"/>
      <c r="D93" s="47"/>
      <c r="E93" s="47"/>
      <c r="F93" s="47"/>
      <c r="G93" s="47"/>
    </row>
    <row r="94" spans="1:7">
      <c r="A94" s="47"/>
      <c r="B94" s="47"/>
      <c r="C94" s="47"/>
      <c r="D94" s="47"/>
      <c r="E94" s="47"/>
      <c r="F94" s="47"/>
      <c r="G94" s="47"/>
    </row>
    <row r="95" spans="1:7">
      <c r="A95" s="47"/>
      <c r="B95" s="47"/>
      <c r="C95" s="47"/>
      <c r="D95" s="47"/>
      <c r="E95" s="47"/>
      <c r="F95" s="47"/>
      <c r="G95" s="47"/>
    </row>
    <row r="96" spans="1:7">
      <c r="A96" s="47"/>
      <c r="B96" s="47"/>
      <c r="C96" s="47"/>
      <c r="D96" s="47"/>
      <c r="E96" s="47"/>
      <c r="F96" s="47"/>
      <c r="G96" s="47"/>
    </row>
    <row r="97" spans="1:7">
      <c r="A97" s="47"/>
      <c r="B97" s="47"/>
      <c r="C97" s="47"/>
      <c r="D97" s="47"/>
      <c r="E97" s="47"/>
      <c r="F97" s="47"/>
      <c r="G97" s="47"/>
    </row>
    <row r="98" spans="1:7">
      <c r="A98" s="47"/>
      <c r="B98" s="47"/>
      <c r="C98" s="47"/>
      <c r="D98" s="47"/>
      <c r="E98" s="47"/>
      <c r="F98" s="47"/>
      <c r="G98" s="47"/>
    </row>
    <row r="99" spans="1:7">
      <c r="A99" s="47"/>
      <c r="B99" s="47"/>
      <c r="C99" s="47"/>
      <c r="D99" s="47"/>
      <c r="E99" s="47"/>
      <c r="F99" s="47"/>
      <c r="G99" s="47"/>
    </row>
    <row r="100" spans="1:7">
      <c r="A100" s="47"/>
      <c r="B100" s="47"/>
      <c r="C100" s="47"/>
      <c r="D100" s="47"/>
      <c r="E100" s="47"/>
      <c r="F100" s="47"/>
      <c r="G100" s="47"/>
    </row>
    <row r="101" spans="1:7">
      <c r="A101" s="47"/>
      <c r="B101" s="47"/>
      <c r="C101" s="47"/>
      <c r="D101" s="47"/>
      <c r="E101" s="47"/>
      <c r="F101" s="47"/>
      <c r="G101" s="47"/>
    </row>
    <row r="102" spans="1:7">
      <c r="A102" s="47"/>
      <c r="B102" s="47"/>
      <c r="C102" s="47"/>
      <c r="D102" s="47"/>
      <c r="E102" s="47"/>
      <c r="F102" s="47"/>
      <c r="G102" s="47"/>
    </row>
    <row r="103" spans="1:7">
      <c r="A103" s="47"/>
      <c r="B103" s="47"/>
      <c r="C103" s="47"/>
      <c r="D103" s="47"/>
      <c r="E103" s="47"/>
      <c r="F103" s="47"/>
      <c r="G103" s="47"/>
    </row>
    <row r="104" spans="1:7">
      <c r="A104" s="47"/>
      <c r="B104" s="47"/>
      <c r="C104" s="47"/>
      <c r="D104" s="47"/>
      <c r="E104" s="47"/>
      <c r="F104" s="47"/>
      <c r="G104" s="47"/>
    </row>
    <row r="105" spans="1:7">
      <c r="A105" s="47"/>
      <c r="B105" s="47"/>
      <c r="C105" s="47"/>
      <c r="D105" s="47"/>
      <c r="E105" s="47"/>
      <c r="F105" s="47"/>
      <c r="G105" s="47"/>
    </row>
    <row r="106" spans="1:7">
      <c r="A106" s="47"/>
      <c r="B106" s="47"/>
      <c r="C106" s="47"/>
      <c r="D106" s="47"/>
      <c r="E106" s="47"/>
      <c r="F106" s="47"/>
      <c r="G106" s="47"/>
    </row>
    <row r="107" spans="1:7">
      <c r="A107" s="47"/>
      <c r="B107" s="47"/>
      <c r="C107" s="47"/>
      <c r="D107" s="47"/>
      <c r="E107" s="47"/>
      <c r="F107" s="47"/>
      <c r="G107" s="47"/>
    </row>
    <row r="108" spans="1:7">
      <c r="A108" s="47"/>
      <c r="B108" s="47"/>
      <c r="C108" s="47"/>
      <c r="D108" s="47"/>
      <c r="E108" s="47"/>
      <c r="F108" s="47"/>
      <c r="G108" s="47"/>
    </row>
    <row r="109" spans="1:7">
      <c r="A109" s="47"/>
      <c r="B109" s="47"/>
      <c r="C109" s="47"/>
      <c r="D109" s="47"/>
      <c r="E109" s="47"/>
      <c r="F109" s="47"/>
      <c r="G109" s="47"/>
    </row>
    <row r="110" spans="1:7">
      <c r="A110" s="47"/>
      <c r="B110" s="47"/>
      <c r="C110" s="47"/>
      <c r="D110" s="47"/>
      <c r="E110" s="47"/>
      <c r="F110" s="47"/>
      <c r="G110" s="47"/>
    </row>
    <row r="111" spans="1:7">
      <c r="A111" s="47"/>
      <c r="B111" s="47"/>
      <c r="C111" s="47"/>
      <c r="D111" s="47"/>
      <c r="E111" s="47"/>
      <c r="F111" s="47"/>
      <c r="G111" s="47"/>
    </row>
    <row r="112" spans="1:7">
      <c r="A112" s="47"/>
      <c r="B112" s="47"/>
      <c r="C112" s="47"/>
      <c r="D112" s="47"/>
      <c r="E112" s="47"/>
      <c r="F112" s="47"/>
      <c r="G112" s="47"/>
    </row>
    <row r="113" spans="1:7">
      <c r="A113" s="47"/>
      <c r="B113" s="47"/>
      <c r="C113" s="47"/>
      <c r="D113" s="47"/>
      <c r="E113" s="47"/>
      <c r="F113" s="47"/>
      <c r="G113" s="47"/>
    </row>
    <row r="114" spans="1:7">
      <c r="A114" s="47"/>
      <c r="B114" s="47"/>
      <c r="C114" s="47"/>
      <c r="D114" s="47"/>
      <c r="E114" s="47"/>
      <c r="F114" s="47"/>
      <c r="G114" s="47"/>
    </row>
    <row r="115" spans="1:7">
      <c r="A115" s="47"/>
      <c r="B115" s="47"/>
      <c r="C115" s="47"/>
      <c r="D115" s="47"/>
      <c r="E115" s="47"/>
      <c r="F115" s="47"/>
      <c r="G115" s="47"/>
    </row>
    <row r="116" spans="1:7">
      <c r="A116" s="47"/>
      <c r="B116" s="47"/>
      <c r="C116" s="47"/>
      <c r="D116" s="47"/>
      <c r="E116" s="47"/>
      <c r="F116" s="47"/>
      <c r="G116" s="47"/>
    </row>
    <row r="117" spans="1:7">
      <c r="A117" s="47"/>
      <c r="B117" s="47"/>
      <c r="C117" s="47"/>
      <c r="D117" s="47"/>
      <c r="E117" s="47"/>
      <c r="F117" s="47"/>
      <c r="G117" s="47"/>
    </row>
    <row r="118" spans="1:7">
      <c r="A118" s="47"/>
      <c r="B118" s="47"/>
      <c r="C118" s="47"/>
      <c r="D118" s="47"/>
      <c r="E118" s="47"/>
      <c r="F118" s="47"/>
      <c r="G118" s="47"/>
    </row>
    <row r="119" spans="1:7">
      <c r="A119" s="47"/>
      <c r="B119" s="47"/>
      <c r="C119" s="47"/>
      <c r="D119" s="47"/>
      <c r="E119" s="47"/>
      <c r="F119" s="47"/>
      <c r="G119" s="47"/>
    </row>
    <row r="120" spans="1:7">
      <c r="A120" s="47"/>
      <c r="B120" s="47"/>
      <c r="C120" s="47"/>
      <c r="D120" s="47"/>
      <c r="E120" s="47"/>
      <c r="F120" s="47"/>
      <c r="G120" s="47"/>
    </row>
    <row r="121" spans="1:7">
      <c r="A121" s="47"/>
      <c r="B121" s="47"/>
      <c r="C121" s="47"/>
      <c r="D121" s="47"/>
      <c r="E121" s="47"/>
      <c r="F121" s="47"/>
      <c r="G121" s="47"/>
    </row>
    <row r="122" spans="1:7">
      <c r="A122" s="47"/>
      <c r="B122" s="47"/>
      <c r="C122" s="47"/>
      <c r="D122" s="47"/>
      <c r="E122" s="47"/>
      <c r="F122" s="47"/>
      <c r="G122" s="47"/>
    </row>
    <row r="123" spans="1:7">
      <c r="A123" s="47"/>
      <c r="B123" s="47"/>
      <c r="C123" s="47"/>
      <c r="D123" s="47"/>
      <c r="E123" s="47"/>
      <c r="F123" s="47"/>
      <c r="G123" s="47"/>
    </row>
    <row r="124" spans="1:7">
      <c r="A124" s="47"/>
      <c r="B124" s="47"/>
      <c r="C124" s="47"/>
      <c r="D124" s="47"/>
      <c r="E124" s="47"/>
      <c r="F124" s="47"/>
      <c r="G124" s="47"/>
    </row>
    <row r="125" spans="1:7">
      <c r="A125" s="47"/>
      <c r="B125" s="47"/>
      <c r="C125" s="47"/>
      <c r="D125" s="47"/>
      <c r="E125" s="47"/>
      <c r="F125" s="47"/>
      <c r="G125" s="47"/>
    </row>
    <row r="126" spans="1:7">
      <c r="A126" s="47"/>
      <c r="B126" s="47"/>
      <c r="C126" s="47"/>
      <c r="D126" s="47"/>
      <c r="E126" s="47"/>
      <c r="F126" s="47"/>
      <c r="G126" s="47"/>
    </row>
    <row r="127" spans="1:7">
      <c r="A127" s="47"/>
      <c r="B127" s="47"/>
      <c r="C127" s="47"/>
      <c r="D127" s="47"/>
      <c r="E127" s="47"/>
      <c r="F127" s="47"/>
      <c r="G127" s="47"/>
    </row>
    <row r="128" spans="1:7">
      <c r="A128" s="47"/>
      <c r="B128" s="47"/>
      <c r="C128" s="47"/>
      <c r="D128" s="47"/>
      <c r="E128" s="47"/>
      <c r="F128" s="47"/>
      <c r="G128" s="47"/>
    </row>
    <row r="129" spans="1:7">
      <c r="A129" s="47"/>
      <c r="B129" s="47"/>
      <c r="C129" s="47"/>
      <c r="D129" s="47"/>
      <c r="E129" s="47"/>
      <c r="F129" s="47"/>
      <c r="G129" s="47"/>
    </row>
    <row r="130" spans="1:7">
      <c r="A130" s="47"/>
      <c r="B130" s="47"/>
      <c r="C130" s="47"/>
      <c r="D130" s="47"/>
      <c r="E130" s="47"/>
      <c r="F130" s="47"/>
      <c r="G130" s="47"/>
    </row>
    <row r="131" spans="1:7">
      <c r="A131" s="47"/>
      <c r="B131" s="47"/>
      <c r="C131" s="47"/>
      <c r="D131" s="47"/>
      <c r="E131" s="47"/>
      <c r="F131" s="47"/>
      <c r="G131" s="47"/>
    </row>
    <row r="132" spans="1:7">
      <c r="A132" s="47"/>
      <c r="B132" s="47"/>
      <c r="C132" s="47"/>
      <c r="D132" s="47"/>
      <c r="E132" s="47"/>
      <c r="F132" s="47"/>
      <c r="G132" s="47"/>
    </row>
    <row r="133" spans="1:7">
      <c r="A133" s="47"/>
      <c r="B133" s="47"/>
      <c r="C133" s="47"/>
      <c r="D133" s="47"/>
      <c r="E133" s="47"/>
      <c r="F133" s="47"/>
      <c r="G133" s="47"/>
    </row>
    <row r="134" spans="1:7">
      <c r="A134" s="47"/>
      <c r="B134" s="47"/>
      <c r="C134" s="47"/>
      <c r="D134" s="47"/>
      <c r="E134" s="47"/>
      <c r="F134" s="47"/>
      <c r="G134" s="47"/>
    </row>
    <row r="135" spans="1:7">
      <c r="A135" s="47"/>
      <c r="B135" s="47"/>
      <c r="C135" s="47"/>
      <c r="D135" s="47"/>
      <c r="E135" s="47"/>
      <c r="F135" s="47"/>
      <c r="G135" s="47"/>
    </row>
    <row r="136" spans="1:7">
      <c r="A136" s="47"/>
      <c r="B136" s="47"/>
      <c r="C136" s="47"/>
      <c r="D136" s="47"/>
      <c r="E136" s="47"/>
      <c r="F136" s="47"/>
      <c r="G136" s="47"/>
    </row>
    <row r="137" spans="1:7">
      <c r="A137" s="47"/>
      <c r="B137" s="47"/>
      <c r="C137" s="47"/>
      <c r="D137" s="47"/>
      <c r="E137" s="47"/>
      <c r="F137" s="47"/>
      <c r="G137" s="47"/>
    </row>
    <row r="138" spans="1:7">
      <c r="A138" s="47"/>
      <c r="B138" s="47"/>
      <c r="C138" s="47"/>
      <c r="D138" s="47"/>
      <c r="E138" s="47"/>
      <c r="F138" s="47"/>
      <c r="G138" s="47"/>
    </row>
    <row r="139" spans="1:7">
      <c r="A139" s="47"/>
      <c r="B139" s="47"/>
      <c r="C139" s="47"/>
      <c r="D139" s="47"/>
      <c r="E139" s="47"/>
      <c r="F139" s="47"/>
      <c r="G139" s="47"/>
    </row>
    <row r="140" spans="1:7">
      <c r="A140" s="47"/>
      <c r="B140" s="47"/>
      <c r="C140" s="47"/>
      <c r="D140" s="47"/>
      <c r="E140" s="47"/>
      <c r="F140" s="47"/>
      <c r="G140" s="47"/>
    </row>
    <row r="141" spans="1:7">
      <c r="A141" s="47"/>
      <c r="B141" s="47"/>
      <c r="C141" s="47"/>
      <c r="D141" s="47"/>
      <c r="E141" s="47"/>
      <c r="F141" s="47"/>
      <c r="G141" s="47"/>
    </row>
    <row r="142" spans="1:7">
      <c r="A142" s="47"/>
      <c r="B142" s="47"/>
      <c r="C142" s="47"/>
      <c r="D142" s="47"/>
      <c r="E142" s="47"/>
      <c r="F142" s="47"/>
      <c r="G142" s="47"/>
    </row>
    <row r="143" spans="1:7">
      <c r="A143" s="47"/>
      <c r="B143" s="47"/>
      <c r="C143" s="47"/>
      <c r="D143" s="47"/>
      <c r="E143" s="47"/>
      <c r="F143" s="47"/>
      <c r="G143" s="47"/>
    </row>
    <row r="144" spans="1:7">
      <c r="A144" s="47"/>
      <c r="B144" s="47"/>
      <c r="C144" s="47"/>
      <c r="D144" s="47"/>
      <c r="E144" s="47"/>
      <c r="F144" s="47"/>
      <c r="G144" s="47"/>
    </row>
    <row r="145" spans="1:7">
      <c r="A145" s="47"/>
      <c r="B145" s="47"/>
      <c r="C145" s="47"/>
      <c r="D145" s="47"/>
      <c r="E145" s="47"/>
      <c r="F145" s="47"/>
      <c r="G145" s="47"/>
    </row>
    <row r="146" spans="1:7">
      <c r="A146" s="47"/>
      <c r="B146" s="47"/>
      <c r="C146" s="47"/>
      <c r="D146" s="47"/>
      <c r="E146" s="47"/>
      <c r="F146" s="47"/>
      <c r="G146" s="47"/>
    </row>
    <row r="147" spans="1:7">
      <c r="A147" s="47"/>
      <c r="B147" s="47"/>
      <c r="C147" s="47"/>
      <c r="D147" s="47"/>
      <c r="E147" s="47"/>
      <c r="F147" s="47"/>
      <c r="G147" s="47"/>
    </row>
    <row r="148" spans="1:7">
      <c r="A148" s="47"/>
      <c r="B148" s="47"/>
      <c r="C148" s="47"/>
      <c r="D148" s="47"/>
      <c r="E148" s="47"/>
      <c r="F148" s="47"/>
      <c r="G148" s="47"/>
    </row>
    <row r="149" spans="1:7">
      <c r="A149" s="47"/>
      <c r="B149" s="47"/>
      <c r="C149" s="47"/>
      <c r="D149" s="47"/>
      <c r="E149" s="47"/>
      <c r="F149" s="47"/>
      <c r="G149" s="47"/>
    </row>
    <row r="150" spans="1:7">
      <c r="A150" s="47"/>
      <c r="B150" s="47"/>
      <c r="C150" s="47"/>
      <c r="D150" s="47"/>
      <c r="E150" s="47"/>
      <c r="F150" s="47"/>
      <c r="G150" s="47"/>
    </row>
    <row r="151" spans="1:7">
      <c r="A151" s="47"/>
      <c r="B151" s="47"/>
      <c r="C151" s="47"/>
      <c r="D151" s="47"/>
      <c r="E151" s="47"/>
      <c r="F151" s="47"/>
      <c r="G151" s="47"/>
    </row>
    <row r="152" spans="1:7">
      <c r="A152" s="47"/>
      <c r="B152" s="47"/>
      <c r="C152" s="47"/>
      <c r="D152" s="47"/>
      <c r="E152" s="47"/>
      <c r="F152" s="47"/>
      <c r="G152" s="47"/>
    </row>
    <row r="153" spans="1:7">
      <c r="A153" s="47"/>
      <c r="B153" s="47"/>
      <c r="C153" s="47"/>
      <c r="D153" s="47"/>
      <c r="E153" s="47"/>
      <c r="F153" s="47"/>
      <c r="G153" s="47"/>
    </row>
    <row r="154" spans="1:7">
      <c r="A154" s="47"/>
      <c r="B154" s="47"/>
      <c r="C154" s="47"/>
      <c r="D154" s="47"/>
      <c r="E154" s="47"/>
      <c r="F154" s="47"/>
      <c r="G154" s="47"/>
    </row>
    <row r="155" spans="1:7">
      <c r="A155" s="47"/>
      <c r="B155" s="47"/>
      <c r="C155" s="47"/>
      <c r="D155" s="47"/>
      <c r="E155" s="47"/>
      <c r="F155" s="47"/>
      <c r="G155" s="47"/>
    </row>
    <row r="156" spans="1:7">
      <c r="A156" s="47"/>
      <c r="B156" s="47"/>
      <c r="C156" s="47"/>
      <c r="D156" s="47"/>
      <c r="E156" s="47"/>
      <c r="F156" s="47"/>
      <c r="G156" s="47"/>
    </row>
    <row r="157" spans="1:7">
      <c r="A157" s="47"/>
      <c r="B157" s="47"/>
      <c r="C157" s="47"/>
      <c r="D157" s="47"/>
      <c r="E157" s="47"/>
      <c r="F157" s="47"/>
      <c r="G157" s="47"/>
    </row>
    <row r="158" spans="1:7">
      <c r="A158" s="47"/>
      <c r="B158" s="47"/>
      <c r="C158" s="47"/>
      <c r="D158" s="47"/>
      <c r="E158" s="47"/>
      <c r="F158" s="47"/>
      <c r="G158" s="47"/>
    </row>
    <row r="159" spans="1:7">
      <c r="A159" s="47"/>
      <c r="B159" s="47"/>
      <c r="C159" s="47"/>
      <c r="D159" s="47"/>
      <c r="E159" s="47"/>
      <c r="F159" s="47"/>
      <c r="G159" s="47"/>
    </row>
    <row r="160" spans="1:7">
      <c r="A160" s="47"/>
      <c r="B160" s="47"/>
      <c r="C160" s="47"/>
      <c r="D160" s="47"/>
      <c r="E160" s="47"/>
      <c r="F160" s="47"/>
      <c r="G160" s="47"/>
    </row>
    <row r="161" spans="1:7">
      <c r="A161" s="47"/>
      <c r="B161" s="47"/>
      <c r="C161" s="47"/>
      <c r="D161" s="47"/>
      <c r="E161" s="47"/>
      <c r="F161" s="47"/>
      <c r="G161" s="47"/>
    </row>
    <row r="162" spans="1:7">
      <c r="A162" s="47"/>
      <c r="B162" s="47"/>
      <c r="C162" s="47"/>
      <c r="D162" s="47"/>
      <c r="E162" s="47"/>
      <c r="F162" s="47"/>
      <c r="G162" s="47"/>
    </row>
    <row r="163" spans="1:7">
      <c r="A163" s="47"/>
      <c r="B163" s="47"/>
      <c r="C163" s="47"/>
      <c r="D163" s="47"/>
      <c r="E163" s="47"/>
      <c r="F163" s="47"/>
      <c r="G163" s="47"/>
    </row>
    <row r="164" spans="1:7">
      <c r="A164" s="47"/>
      <c r="B164" s="47"/>
      <c r="C164" s="47"/>
      <c r="D164" s="47"/>
      <c r="E164" s="47"/>
      <c r="F164" s="47"/>
      <c r="G164" s="47"/>
    </row>
    <row r="165" spans="1:7">
      <c r="A165" s="47"/>
      <c r="B165" s="47"/>
      <c r="C165" s="47"/>
      <c r="D165" s="47"/>
      <c r="E165" s="47"/>
      <c r="F165" s="47"/>
      <c r="G165" s="47"/>
    </row>
    <row r="166" spans="1:7">
      <c r="A166" s="47"/>
      <c r="B166" s="47"/>
      <c r="C166" s="47"/>
      <c r="D166" s="47"/>
      <c r="E166" s="47"/>
      <c r="F166" s="47"/>
      <c r="G166" s="47"/>
    </row>
    <row r="167" spans="1:7">
      <c r="A167" s="47"/>
      <c r="B167" s="47"/>
      <c r="C167" s="47"/>
      <c r="D167" s="47"/>
      <c r="E167" s="47"/>
      <c r="F167" s="47"/>
      <c r="G167" s="47"/>
    </row>
    <row r="168" spans="1:7">
      <c r="A168" s="47"/>
      <c r="B168" s="47"/>
      <c r="C168" s="47"/>
      <c r="D168" s="47"/>
      <c r="E168" s="47"/>
      <c r="F168" s="47"/>
      <c r="G168" s="47"/>
    </row>
    <row r="169" spans="1:7">
      <c r="A169" s="47"/>
      <c r="B169" s="47"/>
      <c r="C169" s="47"/>
      <c r="D169" s="47"/>
      <c r="E169" s="47"/>
      <c r="F169" s="47"/>
      <c r="G169" s="47"/>
    </row>
    <row r="170" spans="1:7">
      <c r="A170" s="47"/>
      <c r="B170" s="47"/>
      <c r="C170" s="47"/>
      <c r="D170" s="47"/>
      <c r="E170" s="47"/>
      <c r="F170" s="47"/>
      <c r="G170" s="47"/>
    </row>
    <row r="171" spans="1:7">
      <c r="A171" s="47"/>
      <c r="B171" s="47"/>
      <c r="C171" s="47"/>
      <c r="D171" s="47"/>
      <c r="E171" s="47"/>
      <c r="F171" s="47"/>
      <c r="G171" s="47"/>
    </row>
    <row r="172" spans="1:7">
      <c r="A172" s="47"/>
      <c r="B172" s="47"/>
      <c r="C172" s="47"/>
      <c r="D172" s="47"/>
      <c r="E172" s="47"/>
      <c r="F172" s="47"/>
      <c r="G172" s="47"/>
    </row>
    <row r="173" spans="1:7">
      <c r="A173" s="47"/>
      <c r="B173" s="47"/>
      <c r="C173" s="47"/>
      <c r="D173" s="47"/>
      <c r="E173" s="47"/>
      <c r="F173" s="47"/>
      <c r="G173" s="47"/>
    </row>
    <row r="174" spans="1:7">
      <c r="A174" s="47"/>
      <c r="B174" s="47"/>
      <c r="C174" s="47"/>
      <c r="D174" s="47"/>
      <c r="E174" s="47"/>
      <c r="F174" s="47"/>
      <c r="G174" s="47"/>
    </row>
    <row r="175" spans="1:7">
      <c r="A175" s="47"/>
      <c r="B175" s="47"/>
      <c r="C175" s="47"/>
      <c r="D175" s="47"/>
      <c r="E175" s="47"/>
      <c r="F175" s="47"/>
      <c r="G175" s="47"/>
    </row>
    <row r="176" spans="1:7">
      <c r="A176" s="47"/>
      <c r="B176" s="47"/>
      <c r="C176" s="47"/>
      <c r="D176" s="47"/>
      <c r="E176" s="47"/>
      <c r="F176" s="47"/>
      <c r="G176" s="47"/>
    </row>
    <row r="177" spans="1:7">
      <c r="A177" s="47"/>
      <c r="B177" s="47"/>
      <c r="C177" s="47"/>
      <c r="D177" s="47"/>
      <c r="E177" s="47"/>
      <c r="F177" s="47"/>
      <c r="G177" s="47"/>
    </row>
    <row r="178" spans="1:7">
      <c r="A178" s="47"/>
      <c r="B178" s="47"/>
      <c r="C178" s="47"/>
      <c r="D178" s="47"/>
      <c r="E178" s="47"/>
      <c r="F178" s="47"/>
      <c r="G178" s="47"/>
    </row>
    <row r="179" spans="1:7">
      <c r="A179" s="47"/>
      <c r="B179" s="47"/>
      <c r="C179" s="47"/>
      <c r="D179" s="47"/>
      <c r="E179" s="47"/>
      <c r="F179" s="47"/>
      <c r="G179" s="47"/>
    </row>
    <row r="180" spans="1:7">
      <c r="A180" s="47"/>
      <c r="B180" s="47"/>
      <c r="C180" s="47"/>
      <c r="D180" s="47"/>
      <c r="E180" s="47"/>
      <c r="F180" s="47"/>
      <c r="G180" s="47"/>
    </row>
    <row r="181" spans="1:7">
      <c r="A181" s="47"/>
      <c r="B181" s="47"/>
      <c r="C181" s="47"/>
      <c r="D181" s="47"/>
      <c r="E181" s="47"/>
      <c r="F181" s="47"/>
      <c r="G181" s="47"/>
    </row>
    <row r="182" spans="1:7">
      <c r="A182" s="47"/>
      <c r="B182" s="47"/>
      <c r="C182" s="47"/>
      <c r="D182" s="47"/>
      <c r="E182" s="47"/>
      <c r="F182" s="47"/>
      <c r="G182" s="47"/>
    </row>
    <row r="183" spans="1:7">
      <c r="A183" s="47"/>
      <c r="B183" s="47"/>
      <c r="C183" s="47"/>
      <c r="D183" s="47"/>
      <c r="E183" s="47"/>
      <c r="F183" s="47"/>
      <c r="G183" s="47"/>
    </row>
    <row r="184" spans="1:7">
      <c r="A184" s="47"/>
      <c r="B184" s="47"/>
      <c r="C184" s="47"/>
      <c r="D184" s="47"/>
      <c r="E184" s="47"/>
      <c r="F184" s="47"/>
      <c r="G184" s="47"/>
    </row>
    <row r="185" spans="1:7">
      <c r="A185" s="47"/>
      <c r="B185" s="47"/>
      <c r="C185" s="47"/>
      <c r="D185" s="47"/>
      <c r="E185" s="47"/>
      <c r="F185" s="47"/>
      <c r="G185" s="47"/>
    </row>
    <row r="186" spans="1:7">
      <c r="A186" s="47"/>
      <c r="B186" s="47"/>
      <c r="C186" s="47"/>
      <c r="D186" s="47"/>
      <c r="E186" s="47"/>
      <c r="F186" s="47"/>
      <c r="G186" s="47"/>
    </row>
    <row r="187" spans="1:7">
      <c r="A187" s="47"/>
      <c r="B187" s="47"/>
      <c r="C187" s="47"/>
      <c r="D187" s="47"/>
      <c r="E187" s="47"/>
      <c r="F187" s="47"/>
      <c r="G187" s="47"/>
    </row>
    <row r="188" spans="1:7">
      <c r="A188" s="47"/>
      <c r="B188" s="47"/>
      <c r="C188" s="47"/>
      <c r="D188" s="47"/>
      <c r="E188" s="47"/>
      <c r="F188" s="47"/>
      <c r="G188" s="47"/>
    </row>
    <row r="189" spans="1:7">
      <c r="A189" s="47"/>
      <c r="B189" s="47"/>
      <c r="C189" s="47"/>
      <c r="D189" s="47"/>
      <c r="E189" s="47"/>
      <c r="F189" s="47"/>
      <c r="G189" s="47"/>
    </row>
    <row r="190" spans="1:7">
      <c r="A190" s="47"/>
      <c r="B190" s="47"/>
      <c r="C190" s="47"/>
      <c r="D190" s="47"/>
      <c r="E190" s="47"/>
      <c r="F190" s="47"/>
      <c r="G190" s="47"/>
    </row>
    <row r="191" spans="1:7">
      <c r="A191" s="47"/>
      <c r="B191" s="47"/>
      <c r="C191" s="47"/>
      <c r="D191" s="47"/>
      <c r="E191" s="47"/>
      <c r="F191" s="47"/>
      <c r="G191" s="47"/>
    </row>
    <row r="192" spans="1:7">
      <c r="A192" s="47"/>
      <c r="B192" s="47"/>
      <c r="C192" s="47"/>
      <c r="D192" s="47"/>
      <c r="E192" s="47"/>
      <c r="F192" s="47"/>
      <c r="G192" s="47"/>
    </row>
    <row r="193" spans="1:7">
      <c r="A193" s="47"/>
      <c r="B193" s="47"/>
      <c r="C193" s="47"/>
      <c r="D193" s="47"/>
      <c r="E193" s="47"/>
      <c r="F193" s="47"/>
      <c r="G193" s="47"/>
    </row>
    <row r="194" spans="1:7">
      <c r="A194" s="47"/>
      <c r="B194" s="47"/>
      <c r="C194" s="47"/>
      <c r="D194" s="47"/>
      <c r="E194" s="47"/>
      <c r="F194" s="47"/>
      <c r="G194" s="47"/>
    </row>
    <row r="195" spans="1:7">
      <c r="A195" s="47"/>
      <c r="B195" s="47"/>
      <c r="C195" s="47"/>
      <c r="D195" s="47"/>
      <c r="E195" s="47"/>
      <c r="F195" s="47"/>
      <c r="G195" s="47"/>
    </row>
    <row r="196" spans="1:7">
      <c r="A196" s="47"/>
      <c r="B196" s="47"/>
      <c r="C196" s="47"/>
      <c r="D196" s="47"/>
      <c r="E196" s="47"/>
      <c r="F196" s="47"/>
      <c r="G196" s="47"/>
    </row>
    <row r="197" spans="1:7">
      <c r="A197" s="47"/>
      <c r="B197" s="47"/>
      <c r="C197" s="47"/>
      <c r="D197" s="47"/>
      <c r="E197" s="47"/>
      <c r="F197" s="47"/>
      <c r="G197" s="47"/>
    </row>
    <row r="198" spans="1:7">
      <c r="A198" s="47"/>
      <c r="B198" s="47"/>
      <c r="C198" s="47"/>
      <c r="D198" s="47"/>
      <c r="E198" s="47"/>
      <c r="F198" s="47"/>
      <c r="G198" s="47"/>
    </row>
    <row r="199" spans="1:7">
      <c r="A199" s="47"/>
      <c r="B199" s="47"/>
      <c r="C199" s="47"/>
      <c r="D199" s="47"/>
      <c r="E199" s="47"/>
      <c r="F199" s="47"/>
      <c r="G199" s="47"/>
    </row>
    <row r="200" spans="1:7">
      <c r="A200" s="47"/>
      <c r="B200" s="47"/>
      <c r="C200" s="47"/>
      <c r="D200" s="47"/>
      <c r="E200" s="47"/>
      <c r="F200" s="47"/>
      <c r="G200" s="47"/>
    </row>
    <row r="201" spans="1:7">
      <c r="A201" s="47"/>
      <c r="B201" s="47"/>
      <c r="C201" s="47"/>
      <c r="D201" s="47"/>
      <c r="E201" s="47"/>
      <c r="F201" s="47"/>
      <c r="G201" s="47"/>
    </row>
    <row r="202" spans="1:7">
      <c r="A202" s="47"/>
      <c r="B202" s="47"/>
      <c r="C202" s="47"/>
      <c r="D202" s="47"/>
      <c r="E202" s="47"/>
      <c r="F202" s="47"/>
      <c r="G202" s="47"/>
    </row>
    <row r="203" spans="1:7">
      <c r="A203" s="47"/>
      <c r="B203" s="47"/>
      <c r="C203" s="47"/>
      <c r="D203" s="47"/>
      <c r="E203" s="47"/>
      <c r="F203" s="47"/>
      <c r="G203" s="47"/>
    </row>
    <row r="204" spans="1:7">
      <c r="A204" s="47"/>
      <c r="B204" s="47"/>
      <c r="C204" s="47"/>
      <c r="D204" s="47"/>
      <c r="E204" s="47"/>
      <c r="F204" s="47"/>
      <c r="G204" s="47"/>
    </row>
    <row r="205" spans="1:7">
      <c r="A205" s="47"/>
      <c r="B205" s="47"/>
      <c r="C205" s="47"/>
      <c r="D205" s="47"/>
      <c r="E205" s="47"/>
      <c r="F205" s="47"/>
      <c r="G205" s="47"/>
    </row>
    <row r="206" spans="1:7">
      <c r="A206" s="47"/>
      <c r="B206" s="47"/>
      <c r="C206" s="47"/>
      <c r="D206" s="47"/>
      <c r="E206" s="47"/>
      <c r="F206" s="47"/>
      <c r="G206" s="47"/>
    </row>
    <row r="207" spans="1:7">
      <c r="A207" s="47"/>
      <c r="B207" s="47"/>
      <c r="C207" s="47"/>
      <c r="D207" s="47"/>
      <c r="E207" s="47"/>
      <c r="F207" s="47"/>
      <c r="G207" s="47"/>
    </row>
    <row r="208" spans="1:7">
      <c r="A208" s="47"/>
      <c r="B208" s="47"/>
      <c r="C208" s="47"/>
      <c r="D208" s="47"/>
      <c r="E208" s="47"/>
      <c r="F208" s="47"/>
      <c r="G208" s="47"/>
    </row>
    <row r="209" spans="1:7">
      <c r="A209" s="47"/>
      <c r="B209" s="47"/>
      <c r="C209" s="47"/>
      <c r="D209" s="47"/>
      <c r="E209" s="47"/>
      <c r="F209" s="47"/>
      <c r="G209" s="47"/>
    </row>
    <row r="210" spans="1:7">
      <c r="A210" s="47"/>
      <c r="B210" s="47"/>
      <c r="C210" s="47"/>
      <c r="D210" s="47"/>
      <c r="E210" s="47"/>
      <c r="F210" s="47"/>
      <c r="G210" s="47"/>
    </row>
    <row r="211" spans="1:7">
      <c r="A211" s="47"/>
      <c r="B211" s="47"/>
      <c r="C211" s="47"/>
      <c r="D211" s="47"/>
      <c r="E211" s="47"/>
      <c r="F211" s="47"/>
      <c r="G211" s="47"/>
    </row>
    <row r="212" spans="1:7">
      <c r="A212" s="47"/>
      <c r="B212" s="47"/>
      <c r="C212" s="47"/>
      <c r="D212" s="47"/>
      <c r="E212" s="47"/>
      <c r="F212" s="47"/>
      <c r="G212" s="47"/>
    </row>
    <row r="213" spans="1:7">
      <c r="A213" s="47"/>
      <c r="B213" s="47"/>
      <c r="C213" s="47"/>
      <c r="D213" s="47"/>
      <c r="E213" s="47"/>
      <c r="F213" s="47"/>
      <c r="G213" s="47"/>
    </row>
    <row r="214" spans="1:7">
      <c r="A214" s="47"/>
      <c r="B214" s="47"/>
      <c r="C214" s="47"/>
      <c r="D214" s="47"/>
      <c r="E214" s="47"/>
      <c r="F214" s="47"/>
      <c r="G214" s="47"/>
    </row>
    <row r="215" spans="1:7">
      <c r="A215" s="47"/>
      <c r="B215" s="47"/>
      <c r="C215" s="47"/>
      <c r="D215" s="47"/>
      <c r="E215" s="47"/>
      <c r="F215" s="47"/>
      <c r="G215" s="47"/>
    </row>
    <row r="216" spans="1:7">
      <c r="A216" s="47"/>
      <c r="B216" s="47"/>
      <c r="C216" s="47"/>
      <c r="D216" s="47"/>
      <c r="E216" s="47"/>
      <c r="F216" s="47"/>
      <c r="G216" s="47"/>
    </row>
    <row r="217" spans="1:7">
      <c r="A217" s="47"/>
      <c r="B217" s="47"/>
      <c r="C217" s="47"/>
      <c r="D217" s="47"/>
      <c r="E217" s="47"/>
      <c r="F217" s="47"/>
      <c r="G217" s="47"/>
    </row>
    <row r="218" spans="1:7">
      <c r="A218" s="47"/>
      <c r="B218" s="47"/>
      <c r="C218" s="47"/>
      <c r="D218" s="47"/>
      <c r="E218" s="47"/>
      <c r="F218" s="47"/>
      <c r="G218" s="47"/>
    </row>
    <row r="219" spans="1:7">
      <c r="A219" s="47"/>
      <c r="B219" s="47"/>
      <c r="C219" s="47"/>
      <c r="D219" s="47"/>
      <c r="E219" s="47"/>
      <c r="F219" s="47"/>
      <c r="G219" s="47"/>
    </row>
    <row r="220" spans="1:7">
      <c r="A220" s="47"/>
      <c r="B220" s="47"/>
      <c r="C220" s="47"/>
      <c r="D220" s="47"/>
      <c r="E220" s="47"/>
      <c r="F220" s="47"/>
      <c r="G220" s="47"/>
    </row>
    <row r="221" spans="1:7">
      <c r="A221" s="47"/>
      <c r="B221" s="47"/>
      <c r="C221" s="47"/>
      <c r="D221" s="47"/>
      <c r="E221" s="47"/>
      <c r="F221" s="47"/>
      <c r="G221" s="47"/>
    </row>
    <row r="222" spans="1:7">
      <c r="A222" s="47"/>
      <c r="B222" s="47"/>
      <c r="C222" s="47"/>
      <c r="D222" s="47"/>
      <c r="E222" s="47"/>
      <c r="F222" s="47"/>
      <c r="G222" s="47"/>
    </row>
    <row r="223" spans="1:7">
      <c r="A223" s="47"/>
      <c r="B223" s="47"/>
      <c r="C223" s="47"/>
      <c r="D223" s="47"/>
      <c r="E223" s="47"/>
      <c r="F223" s="47"/>
      <c r="G223" s="47"/>
    </row>
    <row r="224" spans="1:7">
      <c r="A224" s="47"/>
      <c r="B224" s="47"/>
      <c r="C224" s="47"/>
      <c r="D224" s="47"/>
      <c r="E224" s="47"/>
      <c r="F224" s="47"/>
      <c r="G224" s="47"/>
    </row>
    <row r="225" spans="1:7">
      <c r="A225" s="47"/>
      <c r="B225" s="47"/>
      <c r="C225" s="47"/>
      <c r="D225" s="47"/>
      <c r="E225" s="47"/>
      <c r="F225" s="47"/>
      <c r="G225" s="47"/>
    </row>
    <row r="226" spans="1:7">
      <c r="A226" s="47"/>
      <c r="B226" s="47"/>
      <c r="C226" s="47"/>
      <c r="D226" s="47"/>
      <c r="E226" s="47"/>
      <c r="F226" s="47"/>
      <c r="G226" s="47"/>
    </row>
    <row r="227" spans="1:7">
      <c r="A227" s="47"/>
      <c r="B227" s="47"/>
      <c r="C227" s="47"/>
      <c r="D227" s="47"/>
      <c r="E227" s="47"/>
      <c r="F227" s="47"/>
      <c r="G227" s="47"/>
    </row>
    <row r="228" spans="1:7">
      <c r="A228" s="47"/>
      <c r="B228" s="47"/>
      <c r="C228" s="47"/>
      <c r="D228" s="47"/>
      <c r="E228" s="47"/>
      <c r="F228" s="47"/>
      <c r="G228" s="47"/>
    </row>
    <row r="229" spans="1:7">
      <c r="A229" s="47"/>
      <c r="B229" s="47"/>
      <c r="C229" s="47"/>
      <c r="D229" s="47"/>
      <c r="E229" s="47"/>
      <c r="F229" s="47"/>
      <c r="G229" s="47"/>
    </row>
    <row r="230" spans="1:7">
      <c r="A230" s="47"/>
      <c r="B230" s="47"/>
      <c r="C230" s="47"/>
      <c r="D230" s="47"/>
      <c r="E230" s="47"/>
      <c r="F230" s="47"/>
      <c r="G230" s="47"/>
    </row>
    <row r="231" spans="1:7">
      <c r="A231" s="47"/>
      <c r="B231" s="47"/>
      <c r="C231" s="47"/>
      <c r="D231" s="47"/>
      <c r="E231" s="47"/>
      <c r="F231" s="47"/>
      <c r="G231" s="47"/>
    </row>
    <row r="232" spans="1:7">
      <c r="A232" s="47"/>
      <c r="B232" s="47"/>
      <c r="C232" s="47"/>
      <c r="D232" s="47"/>
      <c r="E232" s="47"/>
      <c r="F232" s="47"/>
      <c r="G232" s="47"/>
    </row>
    <row r="233" spans="1:7">
      <c r="A233" s="47"/>
      <c r="B233" s="47"/>
      <c r="C233" s="47"/>
      <c r="D233" s="47"/>
      <c r="E233" s="47"/>
      <c r="F233" s="47"/>
      <c r="G233" s="47"/>
    </row>
    <row r="234" spans="1:7">
      <c r="A234" s="47"/>
      <c r="B234" s="47"/>
      <c r="C234" s="47"/>
      <c r="D234" s="47"/>
      <c r="E234" s="47"/>
      <c r="F234" s="47"/>
      <c r="G234" s="47"/>
    </row>
    <row r="235" spans="1:7">
      <c r="A235" s="47"/>
      <c r="B235" s="47"/>
      <c r="C235" s="47"/>
      <c r="D235" s="47"/>
      <c r="E235" s="47"/>
      <c r="F235" s="47"/>
      <c r="G235" s="47"/>
    </row>
    <row r="236" spans="1:7">
      <c r="A236" s="47"/>
      <c r="B236" s="47"/>
      <c r="C236" s="47"/>
      <c r="D236" s="47"/>
      <c r="E236" s="47"/>
      <c r="F236" s="47"/>
      <c r="G236" s="47"/>
    </row>
    <row r="237" spans="1:7">
      <c r="A237" s="47"/>
      <c r="B237" s="47"/>
      <c r="C237" s="47"/>
      <c r="D237" s="47"/>
      <c r="E237" s="47"/>
      <c r="F237" s="47"/>
      <c r="G237" s="47"/>
    </row>
    <row r="238" spans="1:7">
      <c r="A238" s="47"/>
      <c r="B238" s="47"/>
      <c r="C238" s="47"/>
      <c r="D238" s="47"/>
      <c r="E238" s="47"/>
      <c r="F238" s="47"/>
      <c r="G238" s="47"/>
    </row>
    <row r="239" spans="1:7">
      <c r="A239" s="47"/>
      <c r="B239" s="47"/>
      <c r="C239" s="47"/>
      <c r="D239" s="47"/>
      <c r="E239" s="47"/>
      <c r="F239" s="47"/>
      <c r="G239" s="47"/>
    </row>
    <row r="240" spans="1:7">
      <c r="A240" s="47"/>
      <c r="B240" s="47"/>
      <c r="C240" s="47"/>
      <c r="D240" s="47"/>
      <c r="E240" s="47"/>
      <c r="F240" s="47"/>
      <c r="G240" s="47"/>
    </row>
    <row r="241" spans="1:7">
      <c r="A241" s="47"/>
      <c r="B241" s="47"/>
      <c r="C241" s="47"/>
      <c r="D241" s="47"/>
      <c r="E241" s="47"/>
      <c r="F241" s="47"/>
      <c r="G241" s="47"/>
    </row>
    <row r="242" spans="1:7">
      <c r="A242" s="47"/>
      <c r="B242" s="47"/>
      <c r="C242" s="47"/>
      <c r="D242" s="47"/>
      <c r="E242" s="47"/>
      <c r="F242" s="47"/>
      <c r="G242" s="47"/>
    </row>
    <row r="243" spans="1:7">
      <c r="A243" s="47"/>
      <c r="B243" s="47"/>
      <c r="C243" s="47"/>
      <c r="D243" s="47"/>
      <c r="E243" s="47"/>
      <c r="F243" s="47"/>
      <c r="G243" s="47"/>
    </row>
    <row r="244" spans="1:7">
      <c r="A244" s="47"/>
      <c r="B244" s="47"/>
      <c r="C244" s="47"/>
      <c r="D244" s="47"/>
      <c r="E244" s="47"/>
      <c r="F244" s="47"/>
      <c r="G244" s="47"/>
    </row>
    <row r="245" spans="1:7">
      <c r="A245" s="47"/>
      <c r="B245" s="47"/>
      <c r="C245" s="47"/>
      <c r="D245" s="47"/>
      <c r="E245" s="47"/>
      <c r="F245" s="47"/>
      <c r="G245" s="47"/>
    </row>
    <row r="246" spans="1:7">
      <c r="A246" s="47"/>
      <c r="B246" s="47"/>
      <c r="C246" s="47"/>
      <c r="D246" s="47"/>
      <c r="E246" s="47"/>
      <c r="F246" s="47"/>
      <c r="G246" s="47"/>
    </row>
    <row r="247" spans="1:7">
      <c r="A247" s="47"/>
      <c r="B247" s="47"/>
      <c r="C247" s="47"/>
      <c r="D247" s="47"/>
      <c r="E247" s="47"/>
      <c r="F247" s="47"/>
      <c r="G247" s="47"/>
    </row>
    <row r="248" spans="1:7">
      <c r="A248" s="47"/>
      <c r="B248" s="47"/>
      <c r="C248" s="47"/>
      <c r="D248" s="47"/>
      <c r="E248" s="47"/>
      <c r="F248" s="47"/>
      <c r="G248" s="47"/>
    </row>
    <row r="249" spans="1:7">
      <c r="A249" s="47"/>
      <c r="B249" s="47"/>
      <c r="C249" s="47"/>
      <c r="D249" s="47"/>
      <c r="E249" s="47"/>
      <c r="F249" s="47"/>
      <c r="G249" s="47"/>
    </row>
    <row r="250" spans="1:7">
      <c r="A250" s="47"/>
      <c r="B250" s="47"/>
      <c r="C250" s="47"/>
      <c r="D250" s="47"/>
      <c r="E250" s="47"/>
      <c r="F250" s="47"/>
      <c r="G250" s="47"/>
    </row>
    <row r="251" spans="1:7">
      <c r="A251" s="47"/>
      <c r="B251" s="47"/>
      <c r="C251" s="47"/>
      <c r="D251" s="47"/>
      <c r="E251" s="47"/>
      <c r="F251" s="47"/>
      <c r="G251" s="47"/>
    </row>
    <row r="252" spans="1:7">
      <c r="A252" s="47"/>
      <c r="B252" s="47"/>
      <c r="C252" s="47"/>
      <c r="D252" s="47"/>
      <c r="E252" s="47"/>
      <c r="F252" s="47"/>
      <c r="G252" s="47"/>
    </row>
    <row r="253" spans="1:7">
      <c r="A253" s="47"/>
      <c r="B253" s="47"/>
      <c r="C253" s="47"/>
      <c r="D253" s="47"/>
      <c r="E253" s="47"/>
      <c r="F253" s="47"/>
      <c r="G253" s="47"/>
    </row>
    <row r="254" spans="1:7">
      <c r="A254" s="47"/>
      <c r="B254" s="47"/>
      <c r="C254" s="47"/>
      <c r="D254" s="47"/>
      <c r="E254" s="47"/>
      <c r="F254" s="47"/>
      <c r="G254" s="47"/>
    </row>
    <row r="255" spans="1:7">
      <c r="A255" s="47"/>
      <c r="B255" s="47"/>
      <c r="C255" s="47"/>
      <c r="D255" s="47"/>
      <c r="E255" s="47"/>
      <c r="F255" s="47"/>
      <c r="G255" s="47"/>
    </row>
    <row r="256" spans="1:7">
      <c r="A256" s="47"/>
      <c r="B256" s="47"/>
      <c r="C256" s="47"/>
      <c r="D256" s="47"/>
      <c r="E256" s="47"/>
      <c r="F256" s="47"/>
      <c r="G256" s="47"/>
    </row>
    <row r="257" spans="1:7">
      <c r="A257" s="47"/>
      <c r="B257" s="47"/>
      <c r="C257" s="47"/>
      <c r="D257" s="47"/>
      <c r="E257" s="47"/>
      <c r="F257" s="47"/>
      <c r="G257" s="47"/>
    </row>
    <row r="258" spans="1:7">
      <c r="A258" s="47"/>
      <c r="B258" s="47"/>
      <c r="C258" s="47"/>
      <c r="D258" s="47"/>
      <c r="E258" s="47"/>
      <c r="F258" s="47"/>
      <c r="G258" s="47"/>
    </row>
    <row r="259" spans="1:7">
      <c r="A259" s="47"/>
      <c r="B259" s="47"/>
      <c r="C259" s="47"/>
      <c r="D259" s="47"/>
      <c r="E259" s="47"/>
      <c r="F259" s="47"/>
      <c r="G259" s="47"/>
    </row>
    <row r="260" spans="1:7">
      <c r="A260" s="47"/>
      <c r="B260" s="47"/>
      <c r="C260" s="47"/>
      <c r="D260" s="47"/>
      <c r="E260" s="47"/>
      <c r="F260" s="47"/>
      <c r="G260" s="47"/>
    </row>
    <row r="261" spans="1:7">
      <c r="A261" s="47"/>
      <c r="B261" s="47"/>
      <c r="C261" s="47"/>
      <c r="D261" s="47"/>
      <c r="E261" s="47"/>
      <c r="F261" s="47"/>
      <c r="G261" s="47"/>
    </row>
    <row r="262" spans="1:7">
      <c r="A262" s="47"/>
      <c r="B262" s="47"/>
      <c r="C262" s="47"/>
      <c r="D262" s="47"/>
      <c r="E262" s="47"/>
      <c r="F262" s="47"/>
      <c r="G262" s="47"/>
    </row>
    <row r="263" spans="1:7">
      <c r="A263" s="47"/>
      <c r="B263" s="47"/>
      <c r="C263" s="47"/>
      <c r="D263" s="47"/>
      <c r="E263" s="47"/>
      <c r="F263" s="47"/>
      <c r="G263" s="47"/>
    </row>
    <row r="264" spans="1:7">
      <c r="A264" s="47"/>
      <c r="B264" s="47"/>
      <c r="C264" s="47"/>
      <c r="D264" s="47"/>
      <c r="E264" s="47"/>
      <c r="F264" s="47"/>
      <c r="G264" s="47"/>
    </row>
    <row r="265" spans="1:7">
      <c r="A265" s="47"/>
      <c r="B265" s="47"/>
      <c r="C265" s="47"/>
      <c r="D265" s="47"/>
      <c r="E265" s="47"/>
      <c r="F265" s="47"/>
      <c r="G265" s="47"/>
    </row>
    <row r="266" spans="1:7">
      <c r="A266" s="47"/>
      <c r="B266" s="47"/>
      <c r="C266" s="47"/>
      <c r="D266" s="47"/>
      <c r="E266" s="47"/>
      <c r="F266" s="47"/>
      <c r="G266" s="47"/>
    </row>
    <row r="267" spans="1:7">
      <c r="A267" s="47"/>
      <c r="B267" s="47"/>
      <c r="C267" s="47"/>
      <c r="D267" s="47"/>
      <c r="E267" s="47"/>
      <c r="F267" s="47"/>
      <c r="G267" s="47"/>
    </row>
    <row r="268" spans="1:7">
      <c r="A268" s="47"/>
      <c r="B268" s="47"/>
      <c r="C268" s="47"/>
      <c r="D268" s="47"/>
      <c r="E268" s="47"/>
      <c r="F268" s="47"/>
      <c r="G268" s="47"/>
    </row>
    <row r="269" spans="1:7">
      <c r="A269" s="47"/>
      <c r="B269" s="47"/>
      <c r="C269" s="47"/>
      <c r="D269" s="47"/>
      <c r="E269" s="47"/>
      <c r="F269" s="47"/>
      <c r="G269" s="47"/>
    </row>
    <row r="270" spans="1:7">
      <c r="A270" s="47"/>
      <c r="B270" s="47"/>
      <c r="C270" s="47"/>
      <c r="D270" s="47"/>
      <c r="E270" s="47"/>
      <c r="F270" s="47"/>
      <c r="G270" s="47"/>
    </row>
    <row r="271" spans="1:7">
      <c r="A271" s="47"/>
      <c r="B271" s="47"/>
      <c r="C271" s="47"/>
      <c r="D271" s="47"/>
      <c r="E271" s="47"/>
      <c r="F271" s="47"/>
      <c r="G271" s="47"/>
    </row>
    <row r="272" spans="1:7">
      <c r="A272" s="47"/>
      <c r="B272" s="47"/>
      <c r="C272" s="47"/>
      <c r="D272" s="47"/>
      <c r="E272" s="47"/>
      <c r="F272" s="47"/>
      <c r="G272" s="47"/>
    </row>
    <row r="273" spans="1:7">
      <c r="A273" s="47"/>
      <c r="B273" s="47"/>
      <c r="C273" s="47"/>
      <c r="D273" s="47"/>
      <c r="E273" s="47"/>
      <c r="F273" s="47"/>
      <c r="G273" s="47"/>
    </row>
    <row r="274" spans="1:7">
      <c r="A274" s="47"/>
      <c r="B274" s="47"/>
      <c r="C274" s="47"/>
      <c r="D274" s="47"/>
      <c r="E274" s="47"/>
      <c r="F274" s="47"/>
      <c r="G274" s="47"/>
    </row>
    <row r="275" spans="1:7">
      <c r="A275" s="47"/>
      <c r="B275" s="47"/>
      <c r="C275" s="47"/>
      <c r="D275" s="47"/>
      <c r="E275" s="47"/>
      <c r="F275" s="47"/>
      <c r="G275" s="47"/>
    </row>
    <row r="276" spans="1:7">
      <c r="A276" s="47"/>
      <c r="B276" s="47"/>
      <c r="C276" s="47"/>
      <c r="D276" s="47"/>
      <c r="E276" s="47"/>
      <c r="F276" s="47"/>
      <c r="G276" s="47"/>
    </row>
    <row r="277" spans="1:7">
      <c r="A277" s="47"/>
      <c r="B277" s="47"/>
      <c r="C277" s="47"/>
      <c r="D277" s="47"/>
      <c r="E277" s="47"/>
      <c r="F277" s="47"/>
      <c r="G277" s="47"/>
    </row>
    <row r="278" spans="1:7">
      <c r="A278" s="47"/>
      <c r="B278" s="47"/>
      <c r="C278" s="47"/>
      <c r="D278" s="47"/>
      <c r="E278" s="47"/>
      <c r="F278" s="47"/>
      <c r="G278" s="47"/>
    </row>
    <row r="279" spans="1:7">
      <c r="A279" s="47"/>
      <c r="B279" s="47"/>
      <c r="C279" s="47"/>
      <c r="D279" s="47"/>
      <c r="E279" s="47"/>
      <c r="F279" s="47"/>
      <c r="G279" s="47"/>
    </row>
    <row r="280" spans="1:7">
      <c r="A280" s="47"/>
      <c r="B280" s="47"/>
      <c r="C280" s="47"/>
      <c r="D280" s="47"/>
      <c r="E280" s="47"/>
      <c r="F280" s="47"/>
      <c r="G280" s="47"/>
    </row>
    <row r="281" spans="1:7">
      <c r="A281" s="47"/>
      <c r="B281" s="47"/>
      <c r="C281" s="47"/>
      <c r="D281" s="47"/>
      <c r="E281" s="47"/>
      <c r="F281" s="47"/>
      <c r="G281" s="47"/>
    </row>
    <row r="282" spans="1:7">
      <c r="A282" s="47"/>
      <c r="B282" s="47"/>
      <c r="C282" s="47"/>
      <c r="D282" s="47"/>
      <c r="E282" s="47"/>
      <c r="F282" s="47"/>
      <c r="G282" s="47"/>
    </row>
    <row r="283" spans="1:7">
      <c r="A283" s="47"/>
      <c r="B283" s="47"/>
      <c r="C283" s="47"/>
      <c r="D283" s="47"/>
      <c r="E283" s="47"/>
      <c r="F283" s="47"/>
      <c r="G283" s="47"/>
    </row>
    <row r="284" spans="1:7">
      <c r="A284" s="47"/>
      <c r="B284" s="47"/>
      <c r="C284" s="47"/>
      <c r="D284" s="47"/>
      <c r="E284" s="47"/>
      <c r="F284" s="47"/>
      <c r="G284" s="47"/>
    </row>
    <row r="285" spans="1:7">
      <c r="A285" s="47"/>
      <c r="B285" s="47"/>
      <c r="C285" s="47"/>
      <c r="D285" s="47"/>
      <c r="E285" s="47"/>
      <c r="F285" s="47"/>
      <c r="G285" s="47"/>
    </row>
    <row r="286" spans="1:7">
      <c r="A286" s="47"/>
      <c r="B286" s="47"/>
      <c r="C286" s="47"/>
      <c r="D286" s="47"/>
      <c r="E286" s="47"/>
      <c r="F286" s="47"/>
      <c r="G286" s="47"/>
    </row>
    <row r="287" spans="1:7">
      <c r="A287" s="47"/>
      <c r="B287" s="47"/>
      <c r="C287" s="47"/>
      <c r="D287" s="47"/>
      <c r="E287" s="47"/>
      <c r="F287" s="47"/>
      <c r="G287" s="47"/>
    </row>
    <row r="288" spans="1:7">
      <c r="A288" s="47"/>
      <c r="B288" s="47"/>
      <c r="C288" s="47"/>
      <c r="D288" s="47"/>
      <c r="E288" s="47"/>
      <c r="F288" s="47"/>
      <c r="G288" s="47"/>
    </row>
    <row r="289" spans="1:7">
      <c r="A289" s="47"/>
      <c r="B289" s="47"/>
      <c r="C289" s="47"/>
      <c r="D289" s="47"/>
      <c r="E289" s="47"/>
      <c r="F289" s="47"/>
      <c r="G289" s="47"/>
    </row>
    <row r="290" spans="1:7">
      <c r="A290" s="47"/>
      <c r="B290" s="47"/>
      <c r="C290" s="47"/>
      <c r="D290" s="47"/>
      <c r="E290" s="47"/>
      <c r="F290" s="47"/>
      <c r="G290" s="47"/>
    </row>
    <row r="291" spans="1:7">
      <c r="A291" s="47"/>
      <c r="B291" s="47"/>
      <c r="C291" s="47"/>
      <c r="D291" s="47"/>
      <c r="E291" s="47"/>
      <c r="F291" s="47"/>
      <c r="G291" s="47"/>
    </row>
    <row r="292" spans="1:7">
      <c r="A292" s="47"/>
      <c r="B292" s="47"/>
      <c r="C292" s="47"/>
      <c r="D292" s="47"/>
      <c r="E292" s="47"/>
      <c r="F292" s="47"/>
      <c r="G292" s="47"/>
    </row>
    <row r="293" spans="1:7">
      <c r="A293" s="47"/>
      <c r="B293" s="47"/>
      <c r="C293" s="47"/>
      <c r="D293" s="47"/>
      <c r="E293" s="47"/>
      <c r="F293" s="47"/>
      <c r="G293" s="47"/>
    </row>
    <row r="294" spans="1:7">
      <c r="A294" s="47"/>
      <c r="B294" s="47"/>
      <c r="C294" s="47"/>
      <c r="D294" s="47"/>
      <c r="E294" s="47"/>
      <c r="F294" s="47"/>
      <c r="G294" s="47"/>
    </row>
    <row r="295" spans="1:7">
      <c r="A295" s="47"/>
      <c r="B295" s="47"/>
      <c r="C295" s="47"/>
      <c r="D295" s="47"/>
      <c r="E295" s="47"/>
      <c r="F295" s="47"/>
      <c r="G295" s="47"/>
    </row>
    <row r="296" spans="1:7">
      <c r="A296" s="47"/>
      <c r="B296" s="47"/>
      <c r="C296" s="47"/>
      <c r="D296" s="47"/>
      <c r="E296" s="47"/>
      <c r="F296" s="47"/>
      <c r="G296" s="47"/>
    </row>
    <row r="297" spans="1:7">
      <c r="A297" s="47"/>
      <c r="B297" s="47"/>
      <c r="C297" s="47"/>
      <c r="D297" s="47"/>
      <c r="E297" s="47"/>
      <c r="F297" s="47"/>
      <c r="G297" s="47"/>
    </row>
    <row r="298" spans="1:7">
      <c r="A298" s="47"/>
      <c r="B298" s="47"/>
      <c r="C298" s="47"/>
      <c r="D298" s="47"/>
      <c r="E298" s="47"/>
      <c r="F298" s="47"/>
      <c r="G298" s="47"/>
    </row>
    <row r="299" spans="1:7">
      <c r="A299" s="47"/>
      <c r="B299" s="47"/>
      <c r="C299" s="47"/>
      <c r="D299" s="47"/>
      <c r="E299" s="47"/>
      <c r="F299" s="47"/>
      <c r="G299" s="47"/>
    </row>
    <row r="300" spans="1:7">
      <c r="A300" s="47"/>
      <c r="B300" s="47"/>
      <c r="C300" s="47"/>
      <c r="D300" s="47"/>
      <c r="E300" s="47"/>
      <c r="F300" s="47"/>
      <c r="G300" s="47"/>
    </row>
    <row r="301" spans="1:7">
      <c r="A301" s="47"/>
      <c r="B301" s="47"/>
      <c r="C301" s="47"/>
      <c r="D301" s="47"/>
      <c r="E301" s="47"/>
      <c r="F301" s="47"/>
      <c r="G301" s="47"/>
    </row>
    <row r="302" spans="1:7">
      <c r="A302" s="47"/>
      <c r="B302" s="47"/>
      <c r="C302" s="47"/>
      <c r="D302" s="47"/>
      <c r="E302" s="47"/>
      <c r="F302" s="47"/>
      <c r="G302" s="47"/>
    </row>
    <row r="303" spans="1:7">
      <c r="A303" s="47"/>
      <c r="B303" s="47"/>
      <c r="C303" s="47"/>
      <c r="D303" s="47"/>
      <c r="E303" s="47"/>
      <c r="F303" s="47"/>
      <c r="G303" s="47"/>
    </row>
    <row r="304" spans="1:7">
      <c r="A304" s="47"/>
      <c r="B304" s="47"/>
      <c r="C304" s="47"/>
      <c r="D304" s="47"/>
      <c r="E304" s="47"/>
      <c r="F304" s="47"/>
      <c r="G304" s="47"/>
    </row>
    <row r="305" spans="1:7">
      <c r="A305" s="47"/>
      <c r="B305" s="47"/>
      <c r="C305" s="47"/>
      <c r="D305" s="47"/>
      <c r="E305" s="47"/>
      <c r="F305" s="47"/>
      <c r="G305" s="47"/>
    </row>
    <row r="306" spans="1:7">
      <c r="A306" s="47"/>
      <c r="B306" s="47"/>
      <c r="C306" s="47"/>
      <c r="D306" s="47"/>
      <c r="E306" s="47"/>
      <c r="F306" s="47"/>
      <c r="G306" s="47"/>
    </row>
    <row r="307" spans="1:7">
      <c r="A307" s="47"/>
      <c r="B307" s="47"/>
      <c r="C307" s="47"/>
      <c r="D307" s="47"/>
      <c r="E307" s="47"/>
      <c r="F307" s="47"/>
      <c r="G307" s="47"/>
    </row>
    <row r="308" spans="1:7">
      <c r="A308" s="47"/>
      <c r="B308" s="47"/>
      <c r="C308" s="47"/>
      <c r="D308" s="47"/>
      <c r="E308" s="47"/>
      <c r="F308" s="47"/>
      <c r="G308" s="47"/>
    </row>
    <row r="309" spans="1:7">
      <c r="A309" s="47"/>
      <c r="B309" s="47"/>
      <c r="C309" s="47"/>
      <c r="D309" s="47"/>
      <c r="E309" s="47"/>
      <c r="F309" s="47"/>
      <c r="G309" s="47"/>
    </row>
    <row r="310" spans="1:7">
      <c r="A310" s="47"/>
      <c r="B310" s="47"/>
      <c r="C310" s="47"/>
      <c r="D310" s="47"/>
      <c r="E310" s="47"/>
      <c r="F310" s="47"/>
      <c r="G310" s="47"/>
    </row>
    <row r="311" spans="1:7">
      <c r="A311" s="47"/>
      <c r="B311" s="47"/>
      <c r="C311" s="47"/>
      <c r="D311" s="47"/>
      <c r="E311" s="47"/>
      <c r="F311" s="47"/>
      <c r="G311" s="47"/>
    </row>
    <row r="312" spans="1:7">
      <c r="A312" s="47"/>
      <c r="B312" s="47"/>
      <c r="C312" s="47"/>
      <c r="D312" s="47"/>
      <c r="E312" s="47"/>
      <c r="F312" s="47"/>
      <c r="G312" s="47"/>
    </row>
    <row r="313" spans="1:7">
      <c r="A313" s="47"/>
      <c r="B313" s="47"/>
      <c r="C313" s="47"/>
      <c r="D313" s="47"/>
      <c r="E313" s="47"/>
      <c r="F313" s="47"/>
      <c r="G313" s="47"/>
    </row>
    <row r="314" spans="1:7">
      <c r="A314" s="47"/>
      <c r="B314" s="47"/>
      <c r="C314" s="47"/>
      <c r="D314" s="47"/>
      <c r="E314" s="47"/>
      <c r="F314" s="47"/>
      <c r="G314" s="47"/>
    </row>
    <row r="315" spans="1:7">
      <c r="A315" s="47"/>
      <c r="B315" s="47"/>
      <c r="C315" s="47"/>
      <c r="D315" s="47"/>
      <c r="E315" s="47"/>
      <c r="F315" s="47"/>
      <c r="G315" s="47"/>
    </row>
    <row r="316" spans="1:7">
      <c r="A316" s="47"/>
      <c r="B316" s="47"/>
      <c r="C316" s="47"/>
      <c r="D316" s="47"/>
      <c r="E316" s="47"/>
      <c r="F316" s="47"/>
      <c r="G316" s="47"/>
    </row>
    <row r="317" spans="1:7">
      <c r="A317" s="47"/>
      <c r="B317" s="47"/>
      <c r="C317" s="47"/>
      <c r="D317" s="47"/>
      <c r="E317" s="47"/>
      <c r="F317" s="47"/>
      <c r="G317" s="47"/>
    </row>
    <row r="318" spans="1:7">
      <c r="A318" s="47"/>
      <c r="B318" s="47"/>
      <c r="C318" s="47"/>
      <c r="D318" s="47"/>
      <c r="E318" s="47"/>
      <c r="F318" s="47"/>
      <c r="G318" s="47"/>
    </row>
    <row r="319" spans="1:7">
      <c r="A319" s="47"/>
      <c r="B319" s="47"/>
      <c r="C319" s="47"/>
      <c r="D319" s="47"/>
      <c r="E319" s="47"/>
      <c r="F319" s="47"/>
      <c r="G319" s="47"/>
    </row>
    <row r="320" spans="1:7">
      <c r="A320" s="47"/>
      <c r="B320" s="47"/>
      <c r="C320" s="47"/>
      <c r="D320" s="47"/>
      <c r="E320" s="47"/>
      <c r="F320" s="47"/>
      <c r="G320" s="47"/>
    </row>
    <row r="321" spans="1:7">
      <c r="A321" s="47"/>
      <c r="B321" s="47"/>
      <c r="C321" s="47"/>
      <c r="D321" s="47"/>
      <c r="E321" s="47"/>
      <c r="F321" s="47"/>
      <c r="G321" s="47"/>
    </row>
    <row r="322" spans="1:7">
      <c r="A322" s="47"/>
      <c r="B322" s="47"/>
      <c r="C322" s="47"/>
      <c r="D322" s="47"/>
      <c r="E322" s="47"/>
      <c r="F322" s="47"/>
      <c r="G322" s="47"/>
    </row>
    <row r="323" spans="1:7">
      <c r="A323" s="47"/>
      <c r="B323" s="47"/>
      <c r="C323" s="47"/>
      <c r="D323" s="47"/>
      <c r="E323" s="47"/>
      <c r="F323" s="47"/>
      <c r="G323" s="47"/>
    </row>
    <row r="324" spans="1:7">
      <c r="A324" s="47"/>
      <c r="B324" s="47"/>
      <c r="C324" s="47"/>
      <c r="D324" s="47"/>
      <c r="E324" s="47"/>
      <c r="F324" s="47"/>
      <c r="G324" s="47"/>
    </row>
    <row r="325" spans="1:7">
      <c r="A325" s="47"/>
      <c r="B325" s="47"/>
      <c r="C325" s="47"/>
      <c r="D325" s="47"/>
      <c r="E325" s="47"/>
      <c r="F325" s="47"/>
      <c r="G325" s="47"/>
    </row>
    <row r="326" spans="1:7">
      <c r="A326" s="47"/>
      <c r="B326" s="47"/>
      <c r="C326" s="47"/>
      <c r="D326" s="47"/>
      <c r="E326" s="47"/>
      <c r="F326" s="47"/>
      <c r="G326" s="47"/>
    </row>
    <row r="327" spans="1:7">
      <c r="A327" s="47"/>
      <c r="B327" s="47"/>
      <c r="C327" s="47"/>
      <c r="D327" s="47"/>
      <c r="E327" s="47"/>
      <c r="F327" s="47"/>
      <c r="G327" s="47"/>
    </row>
    <row r="328" spans="1:7">
      <c r="A328" s="47"/>
      <c r="B328" s="47"/>
      <c r="C328" s="47"/>
      <c r="D328" s="47"/>
      <c r="E328" s="47"/>
      <c r="F328" s="47"/>
      <c r="G328" s="47"/>
    </row>
    <row r="329" spans="1:7">
      <c r="A329" s="47"/>
      <c r="B329" s="47"/>
      <c r="C329" s="47"/>
      <c r="D329" s="47"/>
      <c r="E329" s="47"/>
      <c r="F329" s="47"/>
      <c r="G329" s="47"/>
    </row>
    <row r="330" spans="1:7">
      <c r="A330" s="47"/>
      <c r="B330" s="47"/>
      <c r="C330" s="47"/>
      <c r="D330" s="47"/>
      <c r="E330" s="47"/>
      <c r="F330" s="47"/>
      <c r="G330" s="47"/>
    </row>
    <row r="331" spans="1:7">
      <c r="A331" s="47"/>
      <c r="B331" s="47"/>
      <c r="C331" s="47"/>
      <c r="D331" s="47"/>
      <c r="E331" s="47"/>
      <c r="F331" s="47"/>
      <c r="G331" s="47"/>
    </row>
    <row r="332" spans="1:7">
      <c r="A332" s="47"/>
      <c r="B332" s="47"/>
      <c r="C332" s="47"/>
      <c r="D332" s="47"/>
      <c r="E332" s="47"/>
      <c r="F332" s="47"/>
      <c r="G332" s="47"/>
    </row>
    <row r="333" spans="1:7">
      <c r="A333" s="47"/>
      <c r="B333" s="47"/>
      <c r="C333" s="47"/>
      <c r="D333" s="47"/>
      <c r="E333" s="47"/>
      <c r="F333" s="47"/>
      <c r="G333" s="47"/>
    </row>
    <row r="334" spans="1:7">
      <c r="A334" s="47"/>
      <c r="B334" s="47"/>
      <c r="C334" s="47"/>
      <c r="D334" s="47"/>
      <c r="E334" s="47"/>
      <c r="F334" s="47"/>
      <c r="G334" s="47"/>
    </row>
    <row r="335" spans="1:7">
      <c r="A335" s="47"/>
      <c r="B335" s="47"/>
      <c r="C335" s="47"/>
      <c r="D335" s="47"/>
      <c r="E335" s="47"/>
      <c r="F335" s="47"/>
      <c r="G335" s="47"/>
    </row>
    <row r="336" spans="1:7">
      <c r="A336" s="47"/>
      <c r="B336" s="47"/>
      <c r="C336" s="47"/>
      <c r="D336" s="47"/>
      <c r="E336" s="47"/>
      <c r="F336" s="47"/>
      <c r="G336" s="47"/>
    </row>
    <row r="337" spans="1:7">
      <c r="A337" s="47"/>
      <c r="B337" s="47"/>
      <c r="C337" s="47"/>
      <c r="D337" s="47"/>
      <c r="E337" s="47"/>
      <c r="F337" s="47"/>
      <c r="G337" s="47"/>
    </row>
    <row r="338" spans="1:7">
      <c r="A338" s="47"/>
      <c r="B338" s="47"/>
      <c r="C338" s="47"/>
      <c r="D338" s="47"/>
      <c r="E338" s="47"/>
      <c r="F338" s="47"/>
      <c r="G338" s="47"/>
    </row>
    <row r="339" spans="1:7">
      <c r="A339" s="47"/>
      <c r="B339" s="47"/>
      <c r="C339" s="47"/>
      <c r="D339" s="47"/>
      <c r="E339" s="47"/>
      <c r="F339" s="47"/>
      <c r="G339" s="47"/>
    </row>
    <row r="340" spans="1:7">
      <c r="A340" s="47"/>
      <c r="B340" s="47"/>
      <c r="C340" s="47"/>
      <c r="D340" s="47"/>
      <c r="E340" s="47"/>
      <c r="F340" s="47"/>
      <c r="G340" s="47"/>
    </row>
    <row r="341" spans="1:7">
      <c r="A341" s="47"/>
      <c r="B341" s="47"/>
      <c r="C341" s="47"/>
      <c r="D341" s="47"/>
      <c r="E341" s="47"/>
      <c r="F341" s="47"/>
      <c r="G341" s="47"/>
    </row>
    <row r="342" spans="1:7">
      <c r="A342" s="47"/>
      <c r="B342" s="47"/>
      <c r="C342" s="47"/>
      <c r="D342" s="47"/>
      <c r="E342" s="47"/>
      <c r="F342" s="47"/>
      <c r="G342" s="47"/>
    </row>
    <row r="343" spans="1:7">
      <c r="A343" s="47"/>
      <c r="B343" s="47"/>
      <c r="C343" s="47"/>
      <c r="D343" s="47"/>
      <c r="E343" s="47"/>
      <c r="F343" s="47"/>
      <c r="G343" s="47"/>
    </row>
    <row r="344" spans="1:7">
      <c r="A344" s="47"/>
      <c r="B344" s="47"/>
      <c r="C344" s="47"/>
      <c r="D344" s="47"/>
      <c r="E344" s="47"/>
      <c r="F344" s="47"/>
      <c r="G344" s="47"/>
    </row>
    <row r="345" spans="1:7">
      <c r="A345" s="47"/>
      <c r="B345" s="47"/>
      <c r="C345" s="47"/>
      <c r="D345" s="47"/>
      <c r="E345" s="47"/>
      <c r="F345" s="47"/>
      <c r="G345" s="47"/>
    </row>
    <row r="346" spans="1:7">
      <c r="A346" s="47"/>
      <c r="B346" s="47"/>
      <c r="C346" s="47"/>
      <c r="D346" s="47"/>
      <c r="E346" s="47"/>
      <c r="F346" s="47"/>
      <c r="G346" s="47"/>
    </row>
    <row r="347" spans="1:7">
      <c r="A347" s="47"/>
      <c r="B347" s="47"/>
      <c r="C347" s="47"/>
      <c r="D347" s="47"/>
      <c r="E347" s="47"/>
      <c r="F347" s="47"/>
      <c r="G347" s="47"/>
    </row>
    <row r="348" spans="1:7">
      <c r="A348" s="47"/>
      <c r="B348" s="47"/>
      <c r="C348" s="47"/>
      <c r="D348" s="47"/>
      <c r="E348" s="47"/>
      <c r="F348" s="47"/>
      <c r="G348" s="47"/>
    </row>
    <row r="349" spans="1:7">
      <c r="A349" s="47"/>
      <c r="B349" s="47"/>
      <c r="C349" s="47"/>
      <c r="D349" s="47"/>
      <c r="E349" s="47"/>
      <c r="F349" s="47"/>
      <c r="G349" s="47"/>
    </row>
    <row r="350" spans="1:7">
      <c r="A350" s="47"/>
      <c r="B350" s="47"/>
      <c r="C350" s="47"/>
      <c r="D350" s="47"/>
      <c r="E350" s="47"/>
      <c r="F350" s="47"/>
      <c r="G350" s="47"/>
    </row>
    <row r="351" spans="1:7">
      <c r="A351" s="47"/>
      <c r="B351" s="47"/>
      <c r="C351" s="47"/>
      <c r="D351" s="47"/>
      <c r="E351" s="47"/>
      <c r="F351" s="47"/>
      <c r="G351" s="47"/>
    </row>
    <row r="352" spans="1:7">
      <c r="A352" s="47"/>
      <c r="B352" s="47"/>
      <c r="C352" s="47"/>
      <c r="D352" s="47"/>
      <c r="E352" s="47"/>
      <c r="F352" s="47"/>
      <c r="G352" s="47"/>
    </row>
    <row r="353" spans="1:7">
      <c r="A353" s="47"/>
      <c r="B353" s="47"/>
      <c r="C353" s="47"/>
      <c r="D353" s="47"/>
      <c r="E353" s="47"/>
      <c r="F353" s="47"/>
      <c r="G353" s="47"/>
    </row>
    <row r="354" spans="1:7">
      <c r="A354" s="47"/>
      <c r="B354" s="47"/>
      <c r="C354" s="47"/>
      <c r="D354" s="47"/>
      <c r="E354" s="47"/>
      <c r="F354" s="47"/>
      <c r="G354" s="47"/>
    </row>
    <row r="355" spans="1:7">
      <c r="A355" s="47"/>
      <c r="B355" s="47"/>
      <c r="C355" s="47"/>
      <c r="D355" s="47"/>
      <c r="E355" s="47"/>
      <c r="F355" s="47"/>
      <c r="G355" s="47"/>
    </row>
    <row r="356" spans="1:7">
      <c r="A356" s="47"/>
      <c r="B356" s="47"/>
      <c r="C356" s="47"/>
      <c r="D356" s="47"/>
      <c r="E356" s="47"/>
      <c r="F356" s="47"/>
      <c r="G356" s="47"/>
    </row>
    <row r="357" spans="1:7">
      <c r="A357" s="47"/>
      <c r="B357" s="47"/>
      <c r="C357" s="47"/>
      <c r="D357" s="47"/>
      <c r="E357" s="47"/>
      <c r="F357" s="47"/>
      <c r="G357" s="47"/>
    </row>
    <row r="358" spans="1:7">
      <c r="A358" s="47"/>
      <c r="B358" s="47"/>
      <c r="C358" s="47"/>
      <c r="D358" s="47"/>
      <c r="E358" s="47"/>
      <c r="F358" s="47"/>
      <c r="G358" s="47"/>
    </row>
    <row r="359" spans="1:7">
      <c r="A359" s="47"/>
      <c r="B359" s="47"/>
      <c r="C359" s="47"/>
      <c r="D359" s="47"/>
      <c r="E359" s="47"/>
      <c r="F359" s="47"/>
      <c r="G359" s="47"/>
    </row>
    <row r="360" spans="1:7">
      <c r="A360" s="47"/>
      <c r="B360" s="47"/>
      <c r="C360" s="47"/>
      <c r="D360" s="47"/>
      <c r="E360" s="47"/>
      <c r="F360" s="47"/>
      <c r="G360" s="47"/>
    </row>
    <row r="361" spans="1:7">
      <c r="A361" s="47"/>
      <c r="B361" s="47"/>
      <c r="C361" s="47"/>
      <c r="D361" s="47"/>
      <c r="E361" s="47"/>
      <c r="F361" s="47"/>
      <c r="G361" s="47"/>
    </row>
    <row r="362" spans="1:7">
      <c r="A362" s="47"/>
      <c r="B362" s="47"/>
      <c r="C362" s="47"/>
      <c r="D362" s="47"/>
      <c r="E362" s="47"/>
      <c r="F362" s="47"/>
      <c r="G362" s="47"/>
    </row>
    <row r="363" spans="1:7">
      <c r="A363" s="47"/>
      <c r="B363" s="47"/>
      <c r="C363" s="47"/>
      <c r="D363" s="47"/>
      <c r="E363" s="47"/>
      <c r="F363" s="47"/>
      <c r="G363" s="47"/>
    </row>
    <row r="364" spans="1:7">
      <c r="A364" s="47"/>
      <c r="B364" s="47"/>
      <c r="C364" s="47"/>
      <c r="D364" s="47"/>
      <c r="E364" s="47"/>
      <c r="F364" s="47"/>
      <c r="G364" s="47"/>
    </row>
    <row r="365" spans="1:7">
      <c r="A365" s="47"/>
      <c r="B365" s="47"/>
      <c r="C365" s="47"/>
      <c r="D365" s="47"/>
      <c r="E365" s="47"/>
      <c r="F365" s="47"/>
      <c r="G365" s="47"/>
    </row>
    <row r="366" spans="1:7">
      <c r="A366" s="47"/>
      <c r="B366" s="47"/>
      <c r="C366" s="47"/>
      <c r="D366" s="47"/>
      <c r="E366" s="47"/>
      <c r="F366" s="47"/>
      <c r="G366" s="47"/>
    </row>
    <row r="367" spans="1:7">
      <c r="A367" s="47"/>
      <c r="B367" s="47"/>
      <c r="C367" s="47"/>
      <c r="D367" s="47"/>
      <c r="E367" s="47"/>
      <c r="F367" s="47"/>
      <c r="G367" s="47"/>
    </row>
    <row r="368" spans="1:7">
      <c r="A368" s="47"/>
      <c r="B368" s="47"/>
      <c r="C368" s="47"/>
      <c r="D368" s="47"/>
      <c r="E368" s="47"/>
      <c r="F368" s="47"/>
      <c r="G368" s="47"/>
    </row>
    <row r="369" spans="1:7">
      <c r="A369" s="47"/>
      <c r="B369" s="47"/>
      <c r="C369" s="47"/>
      <c r="D369" s="47"/>
      <c r="E369" s="47"/>
      <c r="F369" s="47"/>
      <c r="G369" s="47"/>
    </row>
    <row r="370" spans="1:7">
      <c r="A370" s="47"/>
      <c r="B370" s="47"/>
      <c r="C370" s="47"/>
      <c r="D370" s="47"/>
      <c r="E370" s="47"/>
      <c r="F370" s="47"/>
      <c r="G370" s="47"/>
    </row>
    <row r="371" spans="1:7">
      <c r="A371" s="47"/>
      <c r="B371" s="47"/>
      <c r="C371" s="47"/>
      <c r="D371" s="47"/>
      <c r="E371" s="47"/>
      <c r="F371" s="47"/>
      <c r="G371" s="47"/>
    </row>
    <row r="372" spans="1:7">
      <c r="A372" s="47"/>
      <c r="B372" s="47"/>
      <c r="C372" s="47"/>
      <c r="D372" s="47"/>
      <c r="E372" s="47"/>
      <c r="F372" s="47"/>
      <c r="G372" s="47"/>
    </row>
    <row r="373" spans="1:7">
      <c r="A373" s="47"/>
      <c r="B373" s="47"/>
      <c r="C373" s="47"/>
      <c r="D373" s="47"/>
      <c r="E373" s="47"/>
      <c r="F373" s="47"/>
      <c r="G373" s="47"/>
    </row>
    <row r="374" spans="1:7">
      <c r="A374" s="47"/>
      <c r="B374" s="47"/>
      <c r="C374" s="47"/>
      <c r="D374" s="47"/>
      <c r="E374" s="47"/>
      <c r="F374" s="47"/>
      <c r="G374" s="47"/>
    </row>
    <row r="375" spans="1:7">
      <c r="A375" s="47"/>
      <c r="B375" s="47"/>
      <c r="C375" s="47"/>
      <c r="D375" s="47"/>
      <c r="E375" s="47"/>
      <c r="F375" s="47"/>
      <c r="G375" s="47"/>
    </row>
    <row r="376" spans="1:7">
      <c r="A376" s="47"/>
      <c r="B376" s="47"/>
      <c r="C376" s="47"/>
      <c r="D376" s="47"/>
      <c r="E376" s="47"/>
      <c r="F376" s="47"/>
      <c r="G376" s="47"/>
    </row>
    <row r="377" spans="1:7">
      <c r="A377" s="47"/>
      <c r="B377" s="47"/>
      <c r="C377" s="47"/>
      <c r="D377" s="47"/>
      <c r="E377" s="47"/>
      <c r="F377" s="47"/>
      <c r="G377" s="47"/>
    </row>
    <row r="378" spans="1:7">
      <c r="A378" s="47"/>
      <c r="B378" s="47"/>
      <c r="C378" s="47"/>
      <c r="D378" s="47"/>
      <c r="E378" s="47"/>
      <c r="F378" s="47"/>
      <c r="G378" s="47"/>
    </row>
    <row r="379" spans="1:7">
      <c r="A379" s="47"/>
      <c r="B379" s="47"/>
      <c r="C379" s="47"/>
      <c r="D379" s="47"/>
      <c r="E379" s="47"/>
      <c r="F379" s="47"/>
      <c r="G379" s="47"/>
    </row>
    <row r="380" spans="1:7">
      <c r="A380" s="47"/>
      <c r="B380" s="47"/>
      <c r="C380" s="47"/>
      <c r="D380" s="47"/>
      <c r="E380" s="47"/>
      <c r="F380" s="47"/>
      <c r="G380" s="47"/>
    </row>
    <row r="381" spans="1:7">
      <c r="A381" s="47"/>
      <c r="B381" s="47"/>
      <c r="C381" s="47"/>
      <c r="D381" s="47"/>
      <c r="E381" s="47"/>
      <c r="F381" s="47"/>
      <c r="G381" s="47"/>
    </row>
    <row r="382" spans="1:7">
      <c r="A382" s="47"/>
      <c r="B382" s="47"/>
      <c r="C382" s="47"/>
      <c r="D382" s="47"/>
      <c r="E382" s="47"/>
      <c r="F382" s="47"/>
      <c r="G382" s="47"/>
    </row>
    <row r="383" spans="1:7">
      <c r="A383" s="47"/>
      <c r="B383" s="47"/>
      <c r="C383" s="47"/>
      <c r="D383" s="47"/>
      <c r="E383" s="47"/>
      <c r="F383" s="47"/>
      <c r="G383" s="47"/>
    </row>
    <row r="384" spans="1:7">
      <c r="A384" s="47"/>
      <c r="B384" s="47"/>
      <c r="C384" s="47"/>
      <c r="D384" s="47"/>
      <c r="E384" s="47"/>
      <c r="F384" s="47"/>
      <c r="G384" s="47"/>
    </row>
    <row r="385" spans="1:7">
      <c r="A385" s="47"/>
      <c r="B385" s="47"/>
      <c r="C385" s="47"/>
      <c r="D385" s="47"/>
      <c r="E385" s="47"/>
      <c r="F385" s="47"/>
      <c r="G385" s="47"/>
    </row>
    <row r="386" spans="1:7">
      <c r="A386" s="47"/>
      <c r="B386" s="47"/>
      <c r="C386" s="47"/>
      <c r="D386" s="47"/>
      <c r="E386" s="47"/>
      <c r="F386" s="47"/>
      <c r="G386" s="47"/>
    </row>
    <row r="387" spans="1:7">
      <c r="A387" s="47"/>
      <c r="B387" s="47"/>
      <c r="C387" s="47"/>
      <c r="D387" s="47"/>
      <c r="E387" s="47"/>
      <c r="F387" s="47"/>
      <c r="G387" s="47"/>
    </row>
    <row r="388" spans="1:7">
      <c r="A388" s="47"/>
      <c r="B388" s="47"/>
      <c r="C388" s="47"/>
      <c r="D388" s="47"/>
      <c r="E388" s="47"/>
      <c r="F388" s="47"/>
      <c r="G388" s="47"/>
    </row>
    <row r="389" spans="1:7">
      <c r="A389" s="47"/>
      <c r="B389" s="47"/>
      <c r="C389" s="47"/>
      <c r="D389" s="47"/>
      <c r="E389" s="47"/>
      <c r="F389" s="47"/>
      <c r="G389" s="47"/>
    </row>
    <row r="390" spans="1:7">
      <c r="A390" s="47"/>
      <c r="B390" s="47"/>
      <c r="C390" s="47"/>
      <c r="D390" s="47"/>
      <c r="E390" s="47"/>
      <c r="F390" s="47"/>
      <c r="G390" s="47"/>
    </row>
    <row r="391" spans="1:7">
      <c r="A391" s="47"/>
      <c r="B391" s="47"/>
      <c r="C391" s="47"/>
      <c r="D391" s="47"/>
      <c r="E391" s="47"/>
      <c r="F391" s="47"/>
      <c r="G391" s="47"/>
    </row>
    <row r="392" spans="1:7">
      <c r="A392" s="47"/>
      <c r="B392" s="47"/>
      <c r="C392" s="47"/>
      <c r="D392" s="47"/>
      <c r="E392" s="47"/>
      <c r="F392" s="47"/>
      <c r="G392" s="47"/>
    </row>
    <row r="393" spans="1:7">
      <c r="A393" s="47"/>
      <c r="B393" s="47"/>
      <c r="C393" s="47"/>
      <c r="D393" s="47"/>
      <c r="E393" s="47"/>
      <c r="F393" s="47"/>
      <c r="G393" s="47"/>
    </row>
    <row r="394" spans="1:7">
      <c r="A394" s="47"/>
      <c r="B394" s="47"/>
      <c r="C394" s="47"/>
      <c r="D394" s="47"/>
      <c r="E394" s="47"/>
      <c r="F394" s="47"/>
      <c r="G394" s="47"/>
    </row>
    <row r="395" spans="1:7">
      <c r="A395" s="47"/>
      <c r="B395" s="47"/>
      <c r="C395" s="47"/>
      <c r="D395" s="47"/>
      <c r="E395" s="47"/>
      <c r="F395" s="47"/>
      <c r="G395" s="47"/>
    </row>
    <row r="396" spans="1:7">
      <c r="A396" s="47"/>
      <c r="B396" s="47"/>
      <c r="C396" s="47"/>
      <c r="D396" s="47"/>
      <c r="E396" s="47"/>
      <c r="F396" s="47"/>
      <c r="G396" s="47"/>
    </row>
    <row r="397" spans="1:7">
      <c r="A397" s="47"/>
      <c r="B397" s="47"/>
      <c r="C397" s="47"/>
      <c r="D397" s="47"/>
      <c r="E397" s="47"/>
      <c r="F397" s="47"/>
      <c r="G397" s="47"/>
    </row>
    <row r="398" spans="1:7">
      <c r="A398" s="47"/>
      <c r="B398" s="47"/>
      <c r="C398" s="47"/>
      <c r="D398" s="47"/>
      <c r="E398" s="47"/>
      <c r="F398" s="47"/>
      <c r="G398" s="47"/>
    </row>
    <row r="399" spans="1:7">
      <c r="A399" s="47"/>
      <c r="B399" s="47"/>
      <c r="C399" s="47"/>
      <c r="D399" s="47"/>
      <c r="E399" s="47"/>
      <c r="F399" s="47"/>
      <c r="G399" s="47"/>
    </row>
    <row r="400" spans="1:7">
      <c r="A400" s="47"/>
      <c r="B400" s="47"/>
      <c r="C400" s="47"/>
      <c r="D400" s="47"/>
      <c r="E400" s="47"/>
      <c r="F400" s="47"/>
      <c r="G400" s="47"/>
    </row>
    <row r="401" spans="1:7">
      <c r="A401" s="47"/>
      <c r="B401" s="47"/>
      <c r="C401" s="47"/>
      <c r="D401" s="47"/>
      <c r="E401" s="47"/>
      <c r="F401" s="47"/>
      <c r="G401" s="47"/>
    </row>
    <row r="402" spans="1:7">
      <c r="A402" s="47"/>
      <c r="B402" s="47"/>
      <c r="C402" s="47"/>
      <c r="D402" s="47"/>
      <c r="E402" s="47"/>
      <c r="F402" s="47"/>
      <c r="G402" s="47"/>
    </row>
    <row r="403" spans="1:7">
      <c r="A403" s="47"/>
      <c r="B403" s="47"/>
      <c r="C403" s="47"/>
      <c r="D403" s="47"/>
      <c r="E403" s="47"/>
      <c r="F403" s="47"/>
      <c r="G403" s="47"/>
    </row>
    <row r="404" spans="1:7">
      <c r="A404" s="47"/>
      <c r="B404" s="47"/>
      <c r="C404" s="47"/>
      <c r="D404" s="47"/>
      <c r="E404" s="47"/>
      <c r="F404" s="47"/>
      <c r="G404" s="47"/>
    </row>
    <row r="405" spans="1:7">
      <c r="A405" s="47"/>
      <c r="B405" s="47"/>
      <c r="C405" s="47"/>
      <c r="D405" s="47"/>
      <c r="E405" s="47"/>
      <c r="F405" s="47"/>
      <c r="G405" s="47"/>
    </row>
    <row r="406" spans="1:7">
      <c r="A406" s="47"/>
      <c r="B406" s="47"/>
      <c r="C406" s="47"/>
      <c r="D406" s="47"/>
      <c r="E406" s="47"/>
      <c r="F406" s="47"/>
      <c r="G406" s="47"/>
    </row>
    <row r="407" spans="1:7">
      <c r="A407" s="47"/>
      <c r="B407" s="47"/>
      <c r="C407" s="47"/>
      <c r="D407" s="47"/>
      <c r="E407" s="47"/>
      <c r="F407" s="47"/>
      <c r="G407" s="47"/>
    </row>
    <row r="408" spans="1:7">
      <c r="A408" s="47"/>
      <c r="B408" s="47"/>
      <c r="C408" s="47"/>
      <c r="D408" s="47"/>
      <c r="E408" s="47"/>
      <c r="F408" s="47"/>
      <c r="G408" s="47"/>
    </row>
    <row r="409" spans="1:7">
      <c r="A409" s="47"/>
      <c r="B409" s="47"/>
      <c r="C409" s="47"/>
      <c r="D409" s="47"/>
      <c r="E409" s="47"/>
      <c r="F409" s="47"/>
      <c r="G409" s="47"/>
    </row>
    <row r="410" spans="1:7">
      <c r="A410" s="47"/>
      <c r="B410" s="47"/>
      <c r="C410" s="47"/>
      <c r="D410" s="47"/>
      <c r="E410" s="47"/>
      <c r="F410" s="47"/>
      <c r="G410" s="47"/>
    </row>
    <row r="411" spans="1:7">
      <c r="A411" s="47"/>
      <c r="B411" s="47"/>
      <c r="C411" s="47"/>
      <c r="D411" s="47"/>
      <c r="E411" s="47"/>
      <c r="F411" s="47"/>
      <c r="G411" s="47"/>
    </row>
    <row r="412" spans="1:7">
      <c r="A412" s="47"/>
      <c r="B412" s="47"/>
      <c r="C412" s="47"/>
      <c r="D412" s="47"/>
      <c r="E412" s="47"/>
      <c r="F412" s="47"/>
      <c r="G412" s="47"/>
    </row>
    <row r="413" spans="1:7">
      <c r="A413" s="47"/>
      <c r="B413" s="47"/>
      <c r="C413" s="47"/>
      <c r="D413" s="47"/>
      <c r="E413" s="47"/>
      <c r="F413" s="47"/>
      <c r="G413" s="47"/>
    </row>
    <row r="414" spans="1:7">
      <c r="A414" s="47"/>
      <c r="B414" s="47"/>
      <c r="C414" s="47"/>
      <c r="D414" s="47"/>
      <c r="E414" s="47"/>
      <c r="F414" s="47"/>
      <c r="G414" s="47"/>
    </row>
    <row r="415" spans="1:7">
      <c r="A415" s="47"/>
      <c r="B415" s="47"/>
      <c r="C415" s="47"/>
      <c r="D415" s="47"/>
      <c r="E415" s="47"/>
      <c r="F415" s="47"/>
      <c r="G415" s="47"/>
    </row>
    <row r="416" spans="1:7">
      <c r="A416" s="47"/>
      <c r="B416" s="47"/>
      <c r="C416" s="47"/>
      <c r="D416" s="47"/>
      <c r="E416" s="47"/>
      <c r="F416" s="47"/>
      <c r="G416" s="47"/>
    </row>
    <row r="417" spans="1:7">
      <c r="A417" s="47"/>
      <c r="B417" s="47"/>
      <c r="C417" s="47"/>
      <c r="D417" s="47"/>
      <c r="E417" s="47"/>
      <c r="F417" s="47"/>
      <c r="G417" s="47"/>
    </row>
    <row r="418" spans="1:7">
      <c r="A418" s="47"/>
      <c r="B418" s="47"/>
      <c r="C418" s="47"/>
      <c r="D418" s="47"/>
      <c r="E418" s="47"/>
      <c r="F418" s="47"/>
      <c r="G418" s="47"/>
    </row>
    <row r="419" spans="1:7">
      <c r="A419" s="47"/>
      <c r="B419" s="47"/>
      <c r="C419" s="47"/>
      <c r="D419" s="47"/>
      <c r="E419" s="47"/>
      <c r="F419" s="47"/>
      <c r="G419" s="47"/>
    </row>
    <row r="420" spans="1:7">
      <c r="A420" s="47"/>
      <c r="B420" s="47"/>
      <c r="C420" s="47"/>
      <c r="D420" s="47"/>
      <c r="E420" s="47"/>
      <c r="F420" s="47"/>
      <c r="G420" s="47"/>
    </row>
    <row r="421" spans="1:7">
      <c r="A421" s="47"/>
      <c r="B421" s="47"/>
      <c r="C421" s="47"/>
      <c r="D421" s="47"/>
      <c r="E421" s="47"/>
      <c r="F421" s="47"/>
      <c r="G421" s="47"/>
    </row>
    <row r="422" spans="1:7">
      <c r="A422" s="47"/>
      <c r="B422" s="47"/>
      <c r="C422" s="47"/>
      <c r="D422" s="47"/>
      <c r="E422" s="47"/>
      <c r="F422" s="47"/>
      <c r="G422" s="47"/>
    </row>
    <row r="423" spans="1:7">
      <c r="A423" s="47"/>
      <c r="B423" s="47"/>
      <c r="C423" s="47"/>
      <c r="D423" s="47"/>
      <c r="E423" s="47"/>
      <c r="F423" s="47"/>
      <c r="G423" s="47"/>
    </row>
    <row r="424" spans="1:7">
      <c r="A424" s="47"/>
      <c r="B424" s="47"/>
      <c r="C424" s="47"/>
      <c r="D424" s="47"/>
      <c r="E424" s="47"/>
      <c r="F424" s="47"/>
      <c r="G424" s="47"/>
    </row>
    <row r="425" spans="1:7">
      <c r="A425" s="47"/>
      <c r="B425" s="47"/>
      <c r="C425" s="47"/>
      <c r="D425" s="47"/>
      <c r="E425" s="47"/>
      <c r="F425" s="47"/>
      <c r="G425" s="47"/>
    </row>
    <row r="426" spans="1:7">
      <c r="A426" s="47"/>
      <c r="B426" s="47"/>
      <c r="C426" s="47"/>
      <c r="D426" s="47"/>
      <c r="E426" s="47"/>
      <c r="F426" s="47"/>
      <c r="G426" s="47"/>
    </row>
    <row r="427" spans="1:7">
      <c r="A427" s="47"/>
      <c r="B427" s="47"/>
      <c r="C427" s="47"/>
      <c r="D427" s="47"/>
      <c r="E427" s="47"/>
      <c r="F427" s="47"/>
      <c r="G427" s="47"/>
    </row>
    <row r="428" spans="1:7">
      <c r="A428" s="47"/>
      <c r="B428" s="47"/>
      <c r="C428" s="47"/>
      <c r="D428" s="47"/>
      <c r="E428" s="47"/>
      <c r="F428" s="47"/>
      <c r="G428" s="47"/>
    </row>
    <row r="429" spans="1:7">
      <c r="A429" s="47"/>
      <c r="B429" s="47"/>
      <c r="C429" s="47"/>
      <c r="D429" s="47"/>
      <c r="E429" s="47"/>
      <c r="F429" s="47"/>
      <c r="G429" s="47"/>
    </row>
    <row r="430" spans="1:7">
      <c r="A430" s="47"/>
      <c r="B430" s="47"/>
      <c r="C430" s="47"/>
      <c r="D430" s="47"/>
      <c r="E430" s="47"/>
      <c r="F430" s="47"/>
      <c r="G430" s="47"/>
    </row>
    <row r="431" spans="1:7">
      <c r="A431" s="47"/>
      <c r="B431" s="47"/>
      <c r="C431" s="47"/>
      <c r="D431" s="47"/>
      <c r="E431" s="47"/>
      <c r="F431" s="47"/>
      <c r="G431" s="47"/>
    </row>
    <row r="432" spans="1:7">
      <c r="A432" s="47"/>
      <c r="B432" s="47"/>
      <c r="C432" s="47"/>
      <c r="D432" s="47"/>
      <c r="E432" s="47"/>
      <c r="F432" s="47"/>
      <c r="G432" s="47"/>
    </row>
    <row r="433" spans="1:7">
      <c r="A433" s="47"/>
      <c r="B433" s="47"/>
      <c r="C433" s="47"/>
      <c r="D433" s="47"/>
      <c r="E433" s="47"/>
      <c r="F433" s="47"/>
      <c r="G433" s="47"/>
    </row>
    <row r="434" spans="1:7">
      <c r="A434" s="47"/>
      <c r="B434" s="47"/>
      <c r="C434" s="47"/>
      <c r="D434" s="47"/>
      <c r="E434" s="47"/>
      <c r="F434" s="47"/>
      <c r="G434" s="47"/>
    </row>
    <row r="435" spans="1:7">
      <c r="A435" s="47"/>
      <c r="B435" s="47"/>
      <c r="C435" s="47"/>
      <c r="D435" s="47"/>
      <c r="E435" s="47"/>
      <c r="F435" s="47"/>
      <c r="G435" s="47"/>
    </row>
    <row r="436" spans="1:7">
      <c r="A436" s="47"/>
      <c r="B436" s="47"/>
      <c r="C436" s="47"/>
      <c r="D436" s="47"/>
      <c r="E436" s="47"/>
      <c r="F436" s="47"/>
      <c r="G436" s="47"/>
    </row>
    <row r="437" spans="1:7">
      <c r="A437" s="47"/>
      <c r="B437" s="47"/>
      <c r="C437" s="47"/>
      <c r="D437" s="47"/>
      <c r="E437" s="47"/>
      <c r="F437" s="47"/>
      <c r="G437" s="47"/>
    </row>
    <row r="438" spans="1:7">
      <c r="A438" s="47"/>
      <c r="B438" s="47"/>
      <c r="C438" s="47"/>
      <c r="D438" s="47"/>
      <c r="E438" s="47"/>
      <c r="F438" s="47"/>
      <c r="G438" s="47"/>
    </row>
    <row r="439" spans="1:7">
      <c r="A439" s="47"/>
      <c r="B439" s="47"/>
      <c r="C439" s="47"/>
      <c r="D439" s="47"/>
      <c r="E439" s="47"/>
      <c r="F439" s="47"/>
      <c r="G439" s="47"/>
    </row>
    <row r="440" spans="1:7">
      <c r="A440" s="47"/>
      <c r="B440" s="47"/>
      <c r="C440" s="47"/>
      <c r="D440" s="47"/>
      <c r="E440" s="47"/>
      <c r="F440" s="47"/>
      <c r="G440" s="47"/>
    </row>
    <row r="441" spans="1:7">
      <c r="A441" s="47"/>
      <c r="B441" s="47"/>
      <c r="C441" s="47"/>
      <c r="D441" s="47"/>
      <c r="E441" s="47"/>
      <c r="F441" s="47"/>
      <c r="G441" s="47"/>
    </row>
    <row r="442" spans="1:7">
      <c r="A442" s="47"/>
      <c r="B442" s="47"/>
      <c r="C442" s="47"/>
      <c r="D442" s="47"/>
      <c r="E442" s="47"/>
      <c r="F442" s="47"/>
      <c r="G442" s="47"/>
    </row>
    <row r="443" spans="1:7">
      <c r="A443" s="47"/>
      <c r="B443" s="47"/>
      <c r="C443" s="47"/>
      <c r="D443" s="47"/>
      <c r="E443" s="47"/>
      <c r="F443" s="47"/>
      <c r="G443" s="47"/>
    </row>
    <row r="444" spans="1:7">
      <c r="A444" s="47"/>
      <c r="B444" s="47"/>
      <c r="C444" s="47"/>
      <c r="D444" s="47"/>
      <c r="E444" s="47"/>
      <c r="F444" s="47"/>
      <c r="G444" s="47"/>
    </row>
    <row r="445" spans="1:7">
      <c r="A445" s="47"/>
      <c r="B445" s="47"/>
      <c r="C445" s="47"/>
      <c r="D445" s="47"/>
      <c r="E445" s="47"/>
      <c r="F445" s="47"/>
      <c r="G445" s="47"/>
    </row>
    <row r="446" spans="1:7">
      <c r="A446" s="47"/>
      <c r="B446" s="47"/>
      <c r="C446" s="47"/>
      <c r="D446" s="47"/>
      <c r="E446" s="47"/>
      <c r="F446" s="47"/>
      <c r="G446" s="47"/>
    </row>
    <row r="447" spans="1:7">
      <c r="A447" s="47"/>
      <c r="B447" s="47"/>
      <c r="C447" s="47"/>
      <c r="D447" s="47"/>
      <c r="E447" s="47"/>
      <c r="F447" s="47"/>
      <c r="G447" s="47"/>
    </row>
    <row r="448" spans="1:7">
      <c r="A448" s="47"/>
      <c r="B448" s="47"/>
      <c r="C448" s="47"/>
      <c r="D448" s="47"/>
      <c r="E448" s="47"/>
      <c r="F448" s="47"/>
      <c r="G448" s="47"/>
    </row>
    <row r="449" spans="1:7">
      <c r="A449" s="47"/>
      <c r="B449" s="47"/>
      <c r="C449" s="47"/>
      <c r="D449" s="47"/>
      <c r="E449" s="47"/>
      <c r="F449" s="47"/>
      <c r="G449" s="47"/>
    </row>
    <row r="450" spans="1:7">
      <c r="A450" s="47"/>
      <c r="B450" s="47"/>
      <c r="C450" s="47"/>
      <c r="D450" s="47"/>
      <c r="E450" s="47"/>
      <c r="F450" s="47"/>
      <c r="G450" s="47"/>
    </row>
    <row r="451" spans="1:7">
      <c r="A451" s="47"/>
      <c r="B451" s="47"/>
      <c r="C451" s="47"/>
      <c r="D451" s="47"/>
      <c r="E451" s="47"/>
      <c r="F451" s="47"/>
      <c r="G451" s="47"/>
    </row>
    <row r="452" spans="1:7">
      <c r="A452" s="47"/>
      <c r="B452" s="47"/>
      <c r="C452" s="47"/>
      <c r="D452" s="47"/>
      <c r="E452" s="47"/>
      <c r="F452" s="47"/>
      <c r="G452" s="47"/>
    </row>
    <row r="453" spans="1:7">
      <c r="A453" s="47"/>
      <c r="B453" s="47"/>
      <c r="C453" s="47"/>
      <c r="D453" s="47"/>
      <c r="E453" s="47"/>
      <c r="F453" s="47"/>
      <c r="G453" s="47"/>
    </row>
    <row r="454" spans="1:7">
      <c r="A454" s="47"/>
      <c r="B454" s="47"/>
      <c r="C454" s="47"/>
      <c r="D454" s="47"/>
      <c r="E454" s="47"/>
      <c r="F454" s="47"/>
      <c r="G454" s="47"/>
    </row>
    <row r="455" spans="1:7">
      <c r="A455" s="47"/>
      <c r="B455" s="47"/>
      <c r="C455" s="47"/>
      <c r="D455" s="47"/>
      <c r="E455" s="47"/>
      <c r="F455" s="47"/>
      <c r="G455" s="47"/>
    </row>
    <row r="456" spans="1:7">
      <c r="A456" s="47"/>
      <c r="B456" s="47"/>
      <c r="C456" s="47"/>
      <c r="D456" s="47"/>
      <c r="E456" s="47"/>
      <c r="F456" s="47"/>
      <c r="G456" s="47"/>
    </row>
    <row r="457" spans="1:7">
      <c r="A457" s="47"/>
      <c r="B457" s="47"/>
      <c r="C457" s="47"/>
      <c r="D457" s="47"/>
      <c r="E457" s="47"/>
      <c r="F457" s="47"/>
      <c r="G457" s="47"/>
    </row>
    <row r="458" spans="1:7">
      <c r="A458" s="47"/>
      <c r="B458" s="47"/>
      <c r="C458" s="47"/>
      <c r="D458" s="47"/>
      <c r="E458" s="47"/>
      <c r="F458" s="47"/>
      <c r="G458" s="47"/>
    </row>
    <row r="459" spans="1:7">
      <c r="A459" s="47"/>
      <c r="B459" s="47"/>
      <c r="C459" s="47"/>
      <c r="D459" s="47"/>
      <c r="E459" s="47"/>
      <c r="F459" s="47"/>
      <c r="G459" s="47"/>
    </row>
    <row r="460" spans="1:7">
      <c r="A460" s="47"/>
      <c r="B460" s="47"/>
      <c r="C460" s="47"/>
      <c r="D460" s="47"/>
      <c r="E460" s="47"/>
      <c r="F460" s="47"/>
      <c r="G460" s="47"/>
    </row>
    <row r="461" spans="1:7">
      <c r="A461" s="47"/>
      <c r="B461" s="47"/>
      <c r="C461" s="47"/>
      <c r="D461" s="47"/>
      <c r="E461" s="47"/>
      <c r="F461" s="47"/>
      <c r="G461" s="47"/>
    </row>
    <row r="462" spans="1:7">
      <c r="A462" s="47"/>
      <c r="B462" s="47"/>
      <c r="C462" s="47"/>
      <c r="D462" s="47"/>
      <c r="E462" s="47"/>
      <c r="F462" s="47"/>
      <c r="G462" s="47"/>
    </row>
    <row r="463" spans="1:7">
      <c r="A463" s="47"/>
      <c r="B463" s="47"/>
      <c r="C463" s="47"/>
      <c r="D463" s="47"/>
      <c r="E463" s="47"/>
      <c r="F463" s="47"/>
      <c r="G463" s="47"/>
    </row>
    <row r="464" spans="1:7">
      <c r="A464" s="47"/>
      <c r="B464" s="47"/>
      <c r="C464" s="47"/>
      <c r="D464" s="47"/>
      <c r="E464" s="47"/>
      <c r="F464" s="47"/>
      <c r="G464" s="47"/>
    </row>
    <row r="465" spans="1:7">
      <c r="A465" s="47"/>
      <c r="B465" s="47"/>
      <c r="C465" s="47"/>
      <c r="D465" s="47"/>
      <c r="E465" s="47"/>
      <c r="F465" s="47"/>
      <c r="G465" s="47"/>
    </row>
    <row r="466" spans="1:7">
      <c r="A466" s="47"/>
      <c r="B466" s="47"/>
      <c r="C466" s="47"/>
      <c r="D466" s="47"/>
      <c r="E466" s="47"/>
      <c r="F466" s="47"/>
      <c r="G466" s="47"/>
    </row>
    <row r="467" spans="1:7">
      <c r="A467" s="47"/>
      <c r="B467" s="47"/>
      <c r="C467" s="47"/>
      <c r="D467" s="47"/>
      <c r="E467" s="47"/>
      <c r="F467" s="47"/>
      <c r="G467" s="47"/>
    </row>
    <row r="468" spans="1:7">
      <c r="A468" s="47"/>
      <c r="B468" s="47"/>
      <c r="C468" s="47"/>
      <c r="D468" s="47"/>
      <c r="E468" s="47"/>
      <c r="F468" s="47"/>
      <c r="G468" s="47"/>
    </row>
    <row r="469" spans="1:7">
      <c r="A469" s="47"/>
      <c r="B469" s="47"/>
      <c r="C469" s="47"/>
      <c r="D469" s="47"/>
      <c r="E469" s="47"/>
      <c r="F469" s="47"/>
      <c r="G469" s="47"/>
    </row>
    <row r="470" spans="1:7">
      <c r="A470" s="47"/>
      <c r="B470" s="47"/>
      <c r="C470" s="47"/>
      <c r="D470" s="47"/>
      <c r="E470" s="47"/>
      <c r="F470" s="47"/>
      <c r="G470" s="47"/>
    </row>
    <row r="471" spans="1:7">
      <c r="A471" s="47"/>
      <c r="B471" s="47"/>
      <c r="C471" s="47"/>
      <c r="D471" s="47"/>
      <c r="E471" s="47"/>
      <c r="F471" s="47"/>
      <c r="G471" s="47"/>
    </row>
    <row r="472" spans="1:7">
      <c r="A472" s="47"/>
      <c r="B472" s="47"/>
      <c r="C472" s="47"/>
      <c r="D472" s="47"/>
      <c r="E472" s="47"/>
      <c r="F472" s="47"/>
      <c r="G472" s="47"/>
    </row>
    <row r="473" spans="1:7">
      <c r="A473" s="47"/>
      <c r="B473" s="47"/>
      <c r="C473" s="47"/>
      <c r="D473" s="47"/>
      <c r="E473" s="47"/>
      <c r="F473" s="47"/>
      <c r="G473" s="47"/>
    </row>
    <row r="474" spans="1:7">
      <c r="A474" s="47"/>
      <c r="B474" s="47"/>
      <c r="C474" s="47"/>
      <c r="D474" s="47"/>
      <c r="E474" s="47"/>
      <c r="F474" s="47"/>
      <c r="G474" s="47"/>
    </row>
    <row r="475" spans="1:7">
      <c r="A475" s="47"/>
      <c r="B475" s="47"/>
      <c r="C475" s="47"/>
      <c r="D475" s="47"/>
      <c r="E475" s="47"/>
      <c r="F475" s="47"/>
      <c r="G475" s="47"/>
    </row>
    <row r="476" spans="1:7">
      <c r="A476" s="47"/>
      <c r="B476" s="47"/>
      <c r="C476" s="47"/>
      <c r="D476" s="47"/>
      <c r="E476" s="47"/>
      <c r="F476" s="47"/>
      <c r="G476" s="47"/>
    </row>
    <row r="477" spans="1:7">
      <c r="A477" s="47"/>
      <c r="B477" s="47"/>
      <c r="C477" s="47"/>
      <c r="D477" s="47"/>
      <c r="E477" s="47"/>
      <c r="F477" s="47"/>
      <c r="G477" s="47"/>
    </row>
    <row r="478" spans="1:7">
      <c r="A478" s="47"/>
      <c r="B478" s="47"/>
      <c r="C478" s="47"/>
      <c r="D478" s="47"/>
      <c r="E478" s="47"/>
      <c r="F478" s="47"/>
      <c r="G478" s="47"/>
    </row>
    <row r="479" spans="1:7">
      <c r="A479" s="47"/>
      <c r="B479" s="47"/>
      <c r="C479" s="47"/>
      <c r="D479" s="47"/>
      <c r="E479" s="47"/>
      <c r="F479" s="47"/>
      <c r="G479" s="47"/>
    </row>
    <row r="480" spans="1:7">
      <c r="A480" s="47"/>
      <c r="B480" s="47"/>
      <c r="C480" s="47"/>
      <c r="D480" s="47"/>
      <c r="E480" s="47"/>
      <c r="F480" s="47"/>
      <c r="G480" s="47"/>
    </row>
    <row r="481" spans="1:7">
      <c r="A481" s="47"/>
      <c r="B481" s="47"/>
      <c r="C481" s="47"/>
      <c r="D481" s="47"/>
      <c r="E481" s="47"/>
      <c r="F481" s="47"/>
      <c r="G481" s="47"/>
    </row>
    <row r="482" spans="1:7">
      <c r="A482" s="47"/>
      <c r="B482" s="47"/>
      <c r="C482" s="47"/>
      <c r="D482" s="47"/>
      <c r="E482" s="47"/>
      <c r="F482" s="47"/>
      <c r="G482" s="47"/>
    </row>
    <row r="483" spans="1:7">
      <c r="A483" s="47"/>
      <c r="B483" s="47"/>
      <c r="C483" s="47"/>
      <c r="D483" s="47"/>
      <c r="E483" s="47"/>
      <c r="F483" s="47"/>
      <c r="G483" s="47"/>
    </row>
    <row r="484" spans="1:7">
      <c r="A484" s="47"/>
      <c r="B484" s="47"/>
      <c r="C484" s="47"/>
      <c r="D484" s="47"/>
      <c r="E484" s="47"/>
      <c r="F484" s="47"/>
      <c r="G484" s="47"/>
    </row>
    <row r="485" spans="1:7">
      <c r="A485" s="47"/>
      <c r="B485" s="47"/>
      <c r="C485" s="47"/>
      <c r="D485" s="47"/>
      <c r="E485" s="47"/>
      <c r="F485" s="47"/>
      <c r="G485" s="47"/>
    </row>
    <row r="486" spans="1:7">
      <c r="A486" s="47"/>
      <c r="B486" s="47"/>
      <c r="C486" s="47"/>
      <c r="D486" s="47"/>
      <c r="E486" s="47"/>
      <c r="F486" s="47"/>
      <c r="G486" s="47"/>
    </row>
    <row r="487" spans="1:7">
      <c r="A487" s="47"/>
      <c r="B487" s="47"/>
      <c r="C487" s="47"/>
      <c r="D487" s="47"/>
      <c r="E487" s="47"/>
      <c r="F487" s="47"/>
      <c r="G487" s="47"/>
    </row>
    <row r="488" spans="1:7">
      <c r="A488" s="47"/>
      <c r="B488" s="47"/>
      <c r="C488" s="47"/>
      <c r="D488" s="47"/>
      <c r="E488" s="47"/>
      <c r="F488" s="47"/>
      <c r="G488" s="47"/>
    </row>
    <row r="489" spans="1:7">
      <c r="A489" s="47"/>
      <c r="B489" s="47"/>
      <c r="C489" s="47"/>
      <c r="D489" s="47"/>
      <c r="E489" s="47"/>
      <c r="F489" s="47"/>
      <c r="G489" s="47"/>
    </row>
    <row r="490" spans="1:7">
      <c r="A490" s="47"/>
      <c r="B490" s="47"/>
      <c r="C490" s="47"/>
      <c r="D490" s="47"/>
      <c r="E490" s="47"/>
      <c r="F490" s="47"/>
      <c r="G490" s="47"/>
    </row>
    <row r="491" spans="1:7">
      <c r="A491" s="47"/>
      <c r="B491" s="47"/>
      <c r="C491" s="47"/>
      <c r="D491" s="47"/>
      <c r="E491" s="47"/>
      <c r="F491" s="47"/>
      <c r="G491" s="47"/>
    </row>
    <row r="492" spans="1:7">
      <c r="A492" s="47"/>
      <c r="B492" s="47"/>
      <c r="C492" s="47"/>
      <c r="D492" s="47"/>
      <c r="E492" s="47"/>
      <c r="F492" s="47"/>
      <c r="G492" s="47"/>
    </row>
    <row r="493" spans="1:7">
      <c r="A493" s="47"/>
      <c r="B493" s="47"/>
      <c r="C493" s="47"/>
      <c r="D493" s="47"/>
      <c r="E493" s="47"/>
      <c r="F493" s="47"/>
      <c r="G493" s="47"/>
    </row>
    <row r="494" spans="1:7">
      <c r="A494" s="47"/>
      <c r="B494" s="47"/>
      <c r="C494" s="47"/>
      <c r="D494" s="47"/>
      <c r="E494" s="47"/>
      <c r="F494" s="47"/>
      <c r="G494" s="47"/>
    </row>
    <row r="495" spans="1:7">
      <c r="A495" s="47"/>
      <c r="B495" s="47"/>
      <c r="C495" s="47"/>
      <c r="D495" s="47"/>
      <c r="E495" s="47"/>
      <c r="F495" s="47"/>
      <c r="G495" s="47"/>
    </row>
    <row r="496" spans="1:7">
      <c r="A496" s="47"/>
      <c r="B496" s="47"/>
      <c r="C496" s="47"/>
      <c r="D496" s="47"/>
      <c r="E496" s="47"/>
      <c r="F496" s="47"/>
      <c r="G496" s="47"/>
    </row>
    <row r="497" spans="1:7">
      <c r="A497" s="47"/>
      <c r="B497" s="47"/>
      <c r="C497" s="47"/>
      <c r="D497" s="47"/>
      <c r="E497" s="47"/>
      <c r="F497" s="47"/>
      <c r="G497" s="47"/>
    </row>
    <row r="498" spans="1:7">
      <c r="A498" s="47"/>
      <c r="B498" s="47"/>
      <c r="C498" s="47"/>
      <c r="D498" s="47"/>
      <c r="E498" s="47"/>
      <c r="F498" s="47"/>
      <c r="G498" s="47"/>
    </row>
    <row r="499" spans="1:7">
      <c r="A499" s="47"/>
      <c r="B499" s="47"/>
      <c r="C499" s="47"/>
      <c r="D499" s="47"/>
      <c r="E499" s="47"/>
      <c r="F499" s="47"/>
      <c r="G499" s="47"/>
    </row>
    <row r="500" spans="1:7">
      <c r="A500" s="47"/>
      <c r="B500" s="47"/>
      <c r="C500" s="47"/>
      <c r="D500" s="47"/>
      <c r="E500" s="47"/>
      <c r="F500" s="47"/>
      <c r="G500" s="47"/>
    </row>
    <row r="501" spans="1:7">
      <c r="A501" s="47"/>
      <c r="B501" s="47"/>
      <c r="C501" s="47"/>
      <c r="D501" s="47"/>
      <c r="E501" s="47"/>
      <c r="F501" s="47"/>
      <c r="G501" s="47"/>
    </row>
    <row r="502" spans="1:7">
      <c r="A502" s="47"/>
      <c r="B502" s="47"/>
      <c r="C502" s="47"/>
      <c r="D502" s="47"/>
      <c r="E502" s="47"/>
      <c r="F502" s="47"/>
      <c r="G502" s="47"/>
    </row>
    <row r="503" spans="1:7">
      <c r="A503" s="47"/>
      <c r="B503" s="47"/>
      <c r="C503" s="47"/>
      <c r="D503" s="47"/>
      <c r="E503" s="47"/>
      <c r="F503" s="47"/>
      <c r="G503" s="47"/>
    </row>
    <row r="504" spans="1:7">
      <c r="A504" s="47"/>
      <c r="B504" s="47"/>
      <c r="C504" s="47"/>
      <c r="D504" s="47"/>
      <c r="E504" s="47"/>
      <c r="F504" s="47"/>
      <c r="G504" s="47"/>
    </row>
    <row r="505" spans="1:7">
      <c r="A505" s="47"/>
      <c r="B505" s="47"/>
      <c r="C505" s="47"/>
      <c r="D505" s="47"/>
      <c r="E505" s="47"/>
      <c r="F505" s="47"/>
      <c r="G505" s="47"/>
    </row>
    <row r="506" spans="1:7">
      <c r="A506" s="47"/>
      <c r="B506" s="47"/>
      <c r="C506" s="47"/>
      <c r="D506" s="47"/>
      <c r="E506" s="47"/>
      <c r="F506" s="47"/>
      <c r="G506" s="47"/>
    </row>
    <row r="507" spans="1:7">
      <c r="A507" s="47"/>
      <c r="B507" s="47"/>
      <c r="C507" s="47"/>
      <c r="D507" s="47"/>
      <c r="E507" s="47"/>
      <c r="F507" s="47"/>
      <c r="G507" s="47"/>
    </row>
    <row r="508" spans="1:7">
      <c r="A508" s="47"/>
      <c r="B508" s="47"/>
      <c r="C508" s="47"/>
      <c r="D508" s="47"/>
      <c r="E508" s="47"/>
      <c r="F508" s="47"/>
      <c r="G508" s="47"/>
    </row>
    <row r="509" spans="1:7">
      <c r="A509" s="47"/>
      <c r="B509" s="47"/>
      <c r="C509" s="47"/>
      <c r="D509" s="47"/>
      <c r="E509" s="47"/>
      <c r="F509" s="47"/>
      <c r="G509" s="47"/>
    </row>
    <row r="510" spans="1:7">
      <c r="A510" s="47"/>
      <c r="B510" s="47"/>
      <c r="C510" s="47"/>
      <c r="D510" s="47"/>
      <c r="E510" s="47"/>
      <c r="F510" s="47"/>
      <c r="G510" s="47"/>
    </row>
    <row r="511" spans="1:7">
      <c r="A511" s="47"/>
      <c r="B511" s="47"/>
      <c r="C511" s="47"/>
      <c r="D511" s="47"/>
      <c r="E511" s="47"/>
      <c r="F511" s="47"/>
      <c r="G511" s="47"/>
    </row>
    <row r="512" spans="1:7">
      <c r="A512" s="47"/>
      <c r="B512" s="47"/>
      <c r="C512" s="47"/>
      <c r="D512" s="47"/>
      <c r="E512" s="47"/>
      <c r="F512" s="47"/>
      <c r="G512" s="47"/>
    </row>
    <row r="513" spans="1:7">
      <c r="A513" s="47"/>
      <c r="B513" s="47"/>
      <c r="C513" s="47"/>
      <c r="D513" s="47"/>
      <c r="E513" s="47"/>
      <c r="F513" s="47"/>
      <c r="G513" s="47"/>
    </row>
    <row r="514" spans="1:7">
      <c r="A514" s="47"/>
      <c r="B514" s="47"/>
      <c r="C514" s="47"/>
      <c r="D514" s="47"/>
      <c r="E514" s="47"/>
      <c r="F514" s="47"/>
      <c r="G514" s="47"/>
    </row>
    <row r="515" spans="1:7">
      <c r="A515" s="47"/>
      <c r="B515" s="47"/>
      <c r="C515" s="47"/>
      <c r="D515" s="47"/>
      <c r="E515" s="47"/>
      <c r="F515" s="47"/>
      <c r="G515" s="47"/>
    </row>
    <row r="516" spans="1:7">
      <c r="A516" s="47"/>
      <c r="B516" s="47"/>
      <c r="C516" s="47"/>
      <c r="D516" s="47"/>
      <c r="E516" s="47"/>
      <c r="F516" s="47"/>
      <c r="G516" s="47"/>
    </row>
    <row r="517" spans="1:7">
      <c r="A517" s="47"/>
      <c r="B517" s="47"/>
      <c r="C517" s="47"/>
      <c r="D517" s="47"/>
      <c r="E517" s="47"/>
      <c r="F517" s="47"/>
      <c r="G517" s="47"/>
    </row>
    <row r="518" spans="1:7">
      <c r="A518" s="47"/>
      <c r="B518" s="47"/>
      <c r="C518" s="47"/>
      <c r="D518" s="47"/>
      <c r="E518" s="47"/>
      <c r="F518" s="47"/>
      <c r="G518" s="47"/>
    </row>
    <row r="519" spans="1:7">
      <c r="A519" s="47"/>
      <c r="B519" s="47"/>
      <c r="C519" s="47"/>
      <c r="D519" s="47"/>
      <c r="E519" s="47"/>
      <c r="F519" s="47"/>
      <c r="G519" s="47"/>
    </row>
    <row r="520" spans="1:7">
      <c r="A520" s="47"/>
      <c r="B520" s="47"/>
      <c r="C520" s="47"/>
      <c r="D520" s="47"/>
      <c r="E520" s="47"/>
      <c r="F520" s="47"/>
      <c r="G520" s="47"/>
    </row>
    <row r="521" spans="1:7">
      <c r="A521" s="47"/>
      <c r="B521" s="47"/>
      <c r="C521" s="47"/>
      <c r="D521" s="47"/>
      <c r="E521" s="47"/>
      <c r="F521" s="47"/>
      <c r="G521" s="47"/>
    </row>
    <row r="522" spans="1:7">
      <c r="A522" s="47"/>
      <c r="B522" s="47"/>
      <c r="C522" s="47"/>
      <c r="D522" s="47"/>
      <c r="E522" s="47"/>
      <c r="F522" s="47"/>
      <c r="G522" s="47"/>
    </row>
    <row r="523" spans="1:7">
      <c r="A523" s="47"/>
      <c r="B523" s="47"/>
      <c r="C523" s="47"/>
      <c r="D523" s="47"/>
      <c r="E523" s="47"/>
      <c r="F523" s="47"/>
      <c r="G523" s="47"/>
    </row>
    <row r="524" spans="1:7">
      <c r="A524" s="47"/>
      <c r="B524" s="47"/>
      <c r="C524" s="47"/>
      <c r="D524" s="47"/>
      <c r="E524" s="47"/>
      <c r="F524" s="47"/>
      <c r="G524" s="47"/>
    </row>
    <row r="525" spans="1:7">
      <c r="A525" s="47"/>
      <c r="B525" s="47"/>
      <c r="C525" s="47"/>
      <c r="D525" s="47"/>
      <c r="E525" s="47"/>
      <c r="F525" s="47"/>
      <c r="G525" s="47"/>
    </row>
    <row r="526" spans="1:7">
      <c r="A526" s="47"/>
      <c r="B526" s="47"/>
      <c r="C526" s="47"/>
      <c r="D526" s="47"/>
      <c r="E526" s="47"/>
      <c r="F526" s="47"/>
      <c r="G526" s="47"/>
    </row>
    <row r="527" spans="1:7">
      <c r="A527" s="47"/>
      <c r="B527" s="47"/>
      <c r="C527" s="47"/>
      <c r="D527" s="47"/>
      <c r="E527" s="47"/>
      <c r="F527" s="47"/>
      <c r="G527" s="47"/>
    </row>
    <row r="528" spans="1:7">
      <c r="A528" s="47"/>
      <c r="B528" s="47"/>
      <c r="C528" s="47"/>
      <c r="D528" s="47"/>
      <c r="E528" s="47"/>
      <c r="F528" s="47"/>
      <c r="G528" s="47"/>
    </row>
    <row r="529" spans="1:7">
      <c r="A529" s="47"/>
      <c r="B529" s="47"/>
      <c r="C529" s="47"/>
      <c r="D529" s="47"/>
      <c r="E529" s="47"/>
      <c r="F529" s="47"/>
      <c r="G529" s="47"/>
    </row>
    <row r="530" spans="1:7">
      <c r="A530" s="47"/>
      <c r="B530" s="47"/>
      <c r="C530" s="47"/>
      <c r="D530" s="47"/>
      <c r="E530" s="47"/>
      <c r="F530" s="47"/>
      <c r="G530" s="47"/>
    </row>
    <row r="531" spans="1:7">
      <c r="A531" s="47"/>
      <c r="B531" s="47"/>
      <c r="C531" s="47"/>
      <c r="D531" s="47"/>
      <c r="E531" s="47"/>
      <c r="F531" s="47"/>
      <c r="G531" s="47"/>
    </row>
    <row r="532" spans="1:7">
      <c r="A532" s="47"/>
      <c r="B532" s="47"/>
      <c r="C532" s="47"/>
      <c r="D532" s="47"/>
      <c r="E532" s="47"/>
      <c r="F532" s="47"/>
      <c r="G532" s="47"/>
    </row>
    <row r="533" spans="1:7">
      <c r="A533" s="47"/>
      <c r="B533" s="47"/>
      <c r="C533" s="47"/>
      <c r="D533" s="47"/>
      <c r="E533" s="47"/>
      <c r="F533" s="47"/>
      <c r="G533" s="47"/>
    </row>
    <row r="534" spans="1:7">
      <c r="A534" s="47"/>
      <c r="B534" s="47"/>
      <c r="C534" s="47"/>
      <c r="D534" s="47"/>
      <c r="E534" s="47"/>
      <c r="F534" s="47"/>
      <c r="G534" s="47"/>
    </row>
    <row r="535" spans="1:7">
      <c r="A535" s="47"/>
      <c r="B535" s="47"/>
      <c r="C535" s="47"/>
      <c r="D535" s="47"/>
      <c r="E535" s="47"/>
      <c r="F535" s="47"/>
      <c r="G535" s="47"/>
    </row>
    <row r="536" spans="1:7">
      <c r="A536" s="47"/>
      <c r="B536" s="47"/>
      <c r="C536" s="47"/>
      <c r="D536" s="47"/>
      <c r="E536" s="47"/>
      <c r="F536" s="47"/>
      <c r="G536" s="47"/>
    </row>
    <row r="537" spans="1:7">
      <c r="A537" s="47"/>
      <c r="B537" s="47"/>
      <c r="C537" s="47"/>
      <c r="D537" s="47"/>
      <c r="E537" s="47"/>
      <c r="F537" s="47"/>
      <c r="G537" s="47"/>
    </row>
    <row r="538" spans="1:7">
      <c r="A538" s="47"/>
      <c r="B538" s="47"/>
      <c r="C538" s="47"/>
      <c r="D538" s="47"/>
      <c r="E538" s="47"/>
      <c r="F538" s="47"/>
      <c r="G538" s="47"/>
    </row>
    <row r="539" spans="1:7">
      <c r="A539" s="47"/>
      <c r="B539" s="47"/>
      <c r="C539" s="47"/>
      <c r="D539" s="47"/>
      <c r="E539" s="47"/>
      <c r="F539" s="47"/>
      <c r="G539" s="47"/>
    </row>
    <row r="540" spans="1:7">
      <c r="A540" s="47"/>
      <c r="B540" s="47"/>
      <c r="C540" s="47"/>
      <c r="D540" s="47"/>
      <c r="E540" s="47"/>
      <c r="F540" s="47"/>
      <c r="G540" s="47"/>
    </row>
    <row r="541" spans="1:7">
      <c r="A541" s="47"/>
      <c r="B541" s="47"/>
      <c r="C541" s="47"/>
      <c r="D541" s="47"/>
      <c r="E541" s="47"/>
      <c r="F541" s="47"/>
      <c r="G541" s="47"/>
    </row>
    <row r="542" spans="1:7">
      <c r="A542" s="47"/>
      <c r="B542" s="47"/>
      <c r="C542" s="47"/>
      <c r="D542" s="47"/>
      <c r="E542" s="47"/>
      <c r="F542" s="47"/>
      <c r="G542" s="47"/>
    </row>
    <row r="543" spans="1:7">
      <c r="A543" s="47"/>
      <c r="B543" s="47"/>
      <c r="C543" s="47"/>
      <c r="D543" s="47"/>
      <c r="E543" s="47"/>
      <c r="F543" s="47"/>
      <c r="G543" s="47"/>
    </row>
    <row r="544" spans="1:7">
      <c r="A544" s="47"/>
      <c r="B544" s="47"/>
      <c r="C544" s="47"/>
      <c r="D544" s="47"/>
      <c r="E544" s="47"/>
      <c r="F544" s="47"/>
      <c r="G544" s="47"/>
    </row>
    <row r="545" spans="1:7">
      <c r="A545" s="47"/>
      <c r="B545" s="47"/>
      <c r="C545" s="47"/>
      <c r="D545" s="47"/>
      <c r="E545" s="47"/>
      <c r="F545" s="47"/>
      <c r="G545" s="47"/>
    </row>
    <row r="546" spans="1:7">
      <c r="A546" s="47"/>
      <c r="B546" s="47"/>
      <c r="C546" s="47"/>
      <c r="D546" s="47"/>
      <c r="E546" s="47"/>
      <c r="F546" s="47"/>
      <c r="G546" s="47"/>
    </row>
    <row r="547" spans="1:7">
      <c r="A547" s="47"/>
      <c r="B547" s="47"/>
      <c r="C547" s="47"/>
      <c r="D547" s="47"/>
      <c r="E547" s="47"/>
      <c r="F547" s="47"/>
      <c r="G547" s="47"/>
    </row>
    <row r="548" spans="1:7">
      <c r="A548" s="47"/>
      <c r="B548" s="47"/>
      <c r="C548" s="47"/>
      <c r="D548" s="47"/>
      <c r="E548" s="47"/>
      <c r="F548" s="47"/>
      <c r="G548" s="47"/>
    </row>
    <row r="549" spans="1:7">
      <c r="A549" s="47"/>
      <c r="B549" s="47"/>
      <c r="C549" s="47"/>
      <c r="D549" s="47"/>
      <c r="E549" s="47"/>
      <c r="F549" s="47"/>
      <c r="G549" s="47"/>
    </row>
    <row r="550" spans="1:7">
      <c r="A550" s="47"/>
      <c r="B550" s="47"/>
      <c r="C550" s="47"/>
      <c r="D550" s="47"/>
      <c r="E550" s="47"/>
      <c r="F550" s="47"/>
      <c r="G550" s="47"/>
    </row>
    <row r="551" spans="1:7">
      <c r="A551" s="47"/>
      <c r="B551" s="47"/>
      <c r="C551" s="47"/>
      <c r="D551" s="47"/>
      <c r="E551" s="47"/>
      <c r="F551" s="47"/>
      <c r="G551" s="47"/>
    </row>
    <row r="552" spans="1:7">
      <c r="A552" s="47"/>
      <c r="B552" s="47"/>
      <c r="C552" s="47"/>
      <c r="D552" s="47"/>
      <c r="E552" s="47"/>
      <c r="F552" s="47"/>
      <c r="G552" s="47"/>
    </row>
    <row r="553" spans="1:7">
      <c r="A553" s="47"/>
      <c r="B553" s="47"/>
      <c r="C553" s="47"/>
      <c r="D553" s="47"/>
      <c r="E553" s="47"/>
      <c r="F553" s="47"/>
      <c r="G553" s="47"/>
    </row>
    <row r="554" spans="1:7">
      <c r="A554" s="47"/>
      <c r="B554" s="47"/>
      <c r="C554" s="47"/>
      <c r="D554" s="47"/>
      <c r="E554" s="47"/>
      <c r="F554" s="47"/>
      <c r="G554" s="47"/>
    </row>
    <row r="555" spans="1:7">
      <c r="A555" s="47"/>
      <c r="B555" s="47"/>
      <c r="C555" s="47"/>
      <c r="D555" s="47"/>
      <c r="E555" s="47"/>
      <c r="F555" s="47"/>
      <c r="G555" s="47"/>
    </row>
    <row r="556" spans="1:7">
      <c r="A556" s="47"/>
      <c r="B556" s="47"/>
      <c r="C556" s="47"/>
      <c r="D556" s="47"/>
      <c r="E556" s="47"/>
      <c r="F556" s="47"/>
      <c r="G556" s="47"/>
    </row>
    <row r="557" spans="1:7">
      <c r="A557" s="47"/>
      <c r="B557" s="47"/>
      <c r="C557" s="47"/>
      <c r="D557" s="47"/>
      <c r="E557" s="47"/>
      <c r="F557" s="47"/>
      <c r="G557" s="47"/>
    </row>
    <row r="558" spans="1:7">
      <c r="A558" s="47"/>
      <c r="B558" s="47"/>
      <c r="C558" s="47"/>
      <c r="D558" s="47"/>
      <c r="E558" s="47"/>
      <c r="F558" s="47"/>
      <c r="G558" s="47"/>
    </row>
    <row r="559" spans="1:7">
      <c r="A559" s="47"/>
      <c r="B559" s="47"/>
      <c r="C559" s="47"/>
      <c r="D559" s="47"/>
      <c r="E559" s="47"/>
      <c r="F559" s="47"/>
      <c r="G559" s="47"/>
    </row>
    <row r="560" spans="1:7">
      <c r="A560" s="47"/>
      <c r="B560" s="47"/>
      <c r="C560" s="47"/>
      <c r="D560" s="47"/>
      <c r="E560" s="47"/>
      <c r="F560" s="47"/>
      <c r="G560" s="47"/>
    </row>
    <row r="561" spans="1:7">
      <c r="A561" s="47"/>
      <c r="B561" s="47"/>
      <c r="C561" s="47"/>
      <c r="D561" s="47"/>
      <c r="E561" s="47"/>
      <c r="F561" s="47"/>
      <c r="G561" s="47"/>
    </row>
    <row r="562" spans="1:7">
      <c r="A562" s="47"/>
      <c r="B562" s="47"/>
      <c r="C562" s="47"/>
      <c r="D562" s="47"/>
      <c r="E562" s="47"/>
      <c r="F562" s="47"/>
      <c r="G562" s="47"/>
    </row>
    <row r="563" spans="1:7">
      <c r="A563" s="47"/>
      <c r="B563" s="47"/>
      <c r="C563" s="47"/>
      <c r="D563" s="47"/>
      <c r="E563" s="47"/>
      <c r="F563" s="47"/>
      <c r="G563" s="47"/>
    </row>
    <row r="564" spans="1:7">
      <c r="A564" s="47"/>
      <c r="B564" s="47"/>
      <c r="C564" s="47"/>
      <c r="D564" s="47"/>
      <c r="E564" s="47"/>
      <c r="F564" s="47"/>
      <c r="G564" s="47"/>
    </row>
    <row r="565" spans="1:7">
      <c r="A565" s="47"/>
      <c r="B565" s="47"/>
      <c r="C565" s="47"/>
      <c r="D565" s="47"/>
      <c r="E565" s="47"/>
      <c r="F565" s="47"/>
      <c r="G565" s="47"/>
    </row>
    <row r="566" spans="1:7">
      <c r="A566" s="47"/>
      <c r="B566" s="47"/>
      <c r="C566" s="47"/>
      <c r="D566" s="47"/>
      <c r="E566" s="47"/>
      <c r="F566" s="47"/>
      <c r="G566" s="47"/>
    </row>
    <row r="567" spans="1:7">
      <c r="A567" s="47"/>
      <c r="B567" s="47"/>
      <c r="C567" s="47"/>
      <c r="D567" s="47"/>
      <c r="E567" s="47"/>
      <c r="F567" s="47"/>
      <c r="G567" s="47"/>
    </row>
    <row r="568" spans="1:7">
      <c r="A568" s="47"/>
      <c r="B568" s="47"/>
      <c r="C568" s="47"/>
      <c r="D568" s="47"/>
      <c r="E568" s="47"/>
      <c r="F568" s="47"/>
      <c r="G568" s="47"/>
    </row>
    <row r="569" spans="1:7">
      <c r="A569" s="47"/>
      <c r="B569" s="47"/>
      <c r="C569" s="47"/>
      <c r="D569" s="47"/>
      <c r="E569" s="47"/>
      <c r="F569" s="47"/>
      <c r="G569" s="47"/>
    </row>
    <row r="570" spans="1:7">
      <c r="A570" s="47"/>
      <c r="B570" s="47"/>
      <c r="C570" s="47"/>
      <c r="D570" s="47"/>
      <c r="E570" s="47"/>
      <c r="F570" s="47"/>
      <c r="G570" s="47"/>
    </row>
    <row r="571" spans="1:7">
      <c r="A571" s="47"/>
      <c r="B571" s="47"/>
      <c r="C571" s="47"/>
      <c r="D571" s="47"/>
      <c r="E571" s="47"/>
      <c r="F571" s="47"/>
      <c r="G571" s="47"/>
    </row>
    <row r="572" spans="1:7">
      <c r="A572" s="47"/>
      <c r="B572" s="47"/>
      <c r="C572" s="47"/>
      <c r="D572" s="47"/>
      <c r="E572" s="47"/>
      <c r="F572" s="47"/>
      <c r="G572" s="47"/>
    </row>
    <row r="573" spans="1:7">
      <c r="A573" s="47"/>
      <c r="B573" s="47"/>
      <c r="C573" s="47"/>
      <c r="D573" s="47"/>
      <c r="E573" s="47"/>
      <c r="F573" s="47"/>
      <c r="G573" s="47"/>
    </row>
    <row r="574" spans="1:7">
      <c r="A574" s="47"/>
      <c r="B574" s="47"/>
      <c r="C574" s="47"/>
      <c r="D574" s="47"/>
      <c r="E574" s="47"/>
      <c r="F574" s="47"/>
      <c r="G574" s="47"/>
    </row>
    <row r="575" spans="1:7">
      <c r="A575" s="47"/>
      <c r="B575" s="47"/>
      <c r="C575" s="47"/>
      <c r="D575" s="47"/>
      <c r="E575" s="47"/>
      <c r="F575" s="47"/>
      <c r="G575" s="47"/>
    </row>
    <row r="576" spans="1:7">
      <c r="A576" s="47"/>
      <c r="B576" s="47"/>
      <c r="C576" s="47"/>
      <c r="D576" s="47"/>
      <c r="E576" s="47"/>
      <c r="F576" s="47"/>
      <c r="G576" s="47"/>
    </row>
    <row r="577" spans="1:7">
      <c r="A577" s="47"/>
      <c r="B577" s="47"/>
      <c r="C577" s="47"/>
      <c r="D577" s="47"/>
      <c r="E577" s="47"/>
      <c r="F577" s="47"/>
      <c r="G577" s="47"/>
    </row>
    <row r="578" spans="1:7">
      <c r="A578" s="47"/>
      <c r="B578" s="47"/>
      <c r="C578" s="47"/>
      <c r="D578" s="47"/>
      <c r="E578" s="47"/>
      <c r="F578" s="47"/>
      <c r="G578" s="47"/>
    </row>
    <row r="579" spans="1:7">
      <c r="A579" s="47"/>
      <c r="B579" s="47"/>
      <c r="C579" s="47"/>
      <c r="D579" s="47"/>
      <c r="E579" s="47"/>
      <c r="F579" s="47"/>
      <c r="G579" s="47"/>
    </row>
    <row r="580" spans="1:7">
      <c r="A580" s="47"/>
      <c r="B580" s="47"/>
      <c r="C580" s="47"/>
      <c r="D580" s="47"/>
      <c r="E580" s="47"/>
      <c r="F580" s="47"/>
      <c r="G580" s="47"/>
    </row>
    <row r="581" spans="1:7">
      <c r="A581" s="47"/>
      <c r="B581" s="47"/>
      <c r="C581" s="47"/>
      <c r="D581" s="47"/>
      <c r="E581" s="47"/>
      <c r="F581" s="47"/>
      <c r="G581" s="47"/>
    </row>
    <row r="582" spans="1:7">
      <c r="A582" s="47"/>
      <c r="B582" s="47"/>
      <c r="C582" s="47"/>
      <c r="D582" s="47"/>
      <c r="E582" s="47"/>
      <c r="F582" s="47"/>
      <c r="G582" s="47"/>
    </row>
    <row r="583" spans="1:7">
      <c r="A583" s="47"/>
      <c r="B583" s="47"/>
      <c r="C583" s="47"/>
      <c r="D583" s="47"/>
      <c r="E583" s="47"/>
      <c r="F583" s="47"/>
      <c r="G583" s="47"/>
    </row>
    <row r="584" spans="1:7">
      <c r="A584" s="47"/>
      <c r="B584" s="47"/>
      <c r="C584" s="47"/>
      <c r="D584" s="47"/>
      <c r="E584" s="47"/>
      <c r="F584" s="47"/>
      <c r="G584" s="47"/>
    </row>
    <row r="585" spans="1:7">
      <c r="A585" s="47"/>
      <c r="B585" s="47"/>
      <c r="C585" s="47"/>
      <c r="D585" s="47"/>
      <c r="E585" s="47"/>
      <c r="F585" s="47"/>
      <c r="G585" s="47"/>
    </row>
    <row r="586" spans="1:7">
      <c r="A586" s="47"/>
      <c r="B586" s="47"/>
      <c r="C586" s="47"/>
      <c r="D586" s="47"/>
      <c r="E586" s="47"/>
      <c r="F586" s="47"/>
      <c r="G586" s="47"/>
    </row>
    <row r="587" spans="1:7">
      <c r="A587" s="47"/>
      <c r="B587" s="47"/>
      <c r="C587" s="47"/>
      <c r="D587" s="47"/>
      <c r="E587" s="47"/>
      <c r="F587" s="47"/>
      <c r="G587" s="47"/>
    </row>
    <row r="588" spans="1:7">
      <c r="A588" s="47"/>
      <c r="B588" s="47"/>
      <c r="C588" s="47"/>
      <c r="D588" s="47"/>
      <c r="E588" s="47"/>
      <c r="F588" s="47"/>
      <c r="G588" s="47"/>
    </row>
    <row r="589" spans="1:7">
      <c r="A589" s="47"/>
      <c r="B589" s="47"/>
      <c r="C589" s="47"/>
      <c r="D589" s="47"/>
      <c r="E589" s="47"/>
      <c r="F589" s="47"/>
      <c r="G589" s="47"/>
    </row>
    <row r="590" spans="1:7">
      <c r="A590" s="47"/>
      <c r="B590" s="47"/>
      <c r="C590" s="47"/>
      <c r="D590" s="47"/>
      <c r="E590" s="47"/>
      <c r="F590" s="47"/>
      <c r="G590" s="47"/>
    </row>
    <row r="591" spans="1:7">
      <c r="A591" s="47"/>
      <c r="B591" s="47"/>
      <c r="C591" s="47"/>
      <c r="D591" s="47"/>
      <c r="E591" s="47"/>
      <c r="F591" s="47"/>
      <c r="G591" s="47"/>
    </row>
    <row r="592" spans="1:7">
      <c r="A592" s="47"/>
      <c r="B592" s="47"/>
      <c r="C592" s="47"/>
      <c r="D592" s="47"/>
      <c r="E592" s="47"/>
      <c r="F592" s="47"/>
      <c r="G592" s="47"/>
    </row>
    <row r="593" spans="1:7">
      <c r="A593" s="47"/>
      <c r="B593" s="47"/>
      <c r="C593" s="47"/>
      <c r="D593" s="47"/>
      <c r="E593" s="47"/>
      <c r="F593" s="47"/>
      <c r="G593" s="47"/>
    </row>
    <row r="594" spans="1:7">
      <c r="A594" s="47"/>
      <c r="B594" s="47"/>
      <c r="C594" s="47"/>
      <c r="D594" s="47"/>
      <c r="E594" s="47"/>
      <c r="F594" s="47"/>
      <c r="G594" s="47"/>
    </row>
    <row r="595" spans="1:7">
      <c r="A595" s="47"/>
      <c r="B595" s="47"/>
      <c r="C595" s="47"/>
      <c r="D595" s="47"/>
      <c r="E595" s="47"/>
      <c r="F595" s="47"/>
      <c r="G595" s="47"/>
    </row>
    <row r="596" spans="1:7">
      <c r="A596" s="47"/>
      <c r="B596" s="47"/>
      <c r="C596" s="47"/>
      <c r="D596" s="47"/>
      <c r="E596" s="47"/>
      <c r="F596" s="47"/>
      <c r="G596" s="47"/>
    </row>
    <row r="597" spans="1:7">
      <c r="A597" s="47"/>
      <c r="B597" s="47"/>
      <c r="C597" s="47"/>
      <c r="D597" s="47"/>
      <c r="E597" s="47"/>
      <c r="F597" s="47"/>
      <c r="G597" s="47"/>
    </row>
    <row r="598" spans="1:7">
      <c r="A598" s="47"/>
      <c r="B598" s="47"/>
      <c r="C598" s="47"/>
      <c r="D598" s="47"/>
      <c r="E598" s="47"/>
      <c r="F598" s="47"/>
      <c r="G598" s="47"/>
    </row>
    <row r="599" spans="1:7">
      <c r="A599" s="47"/>
      <c r="B599" s="47"/>
      <c r="C599" s="47"/>
      <c r="D599" s="47"/>
      <c r="E599" s="47"/>
      <c r="F599" s="47"/>
      <c r="G599" s="47"/>
    </row>
    <row r="600" spans="1:7">
      <c r="A600" s="47"/>
      <c r="B600" s="47"/>
      <c r="C600" s="47"/>
      <c r="D600" s="47"/>
      <c r="E600" s="47"/>
      <c r="F600" s="47"/>
      <c r="G600" s="47"/>
    </row>
    <row r="601" spans="1:7">
      <c r="A601" s="47"/>
      <c r="B601" s="47"/>
      <c r="C601" s="47"/>
      <c r="D601" s="47"/>
      <c r="E601" s="47"/>
      <c r="F601" s="47"/>
      <c r="G601" s="47"/>
    </row>
    <row r="602" spans="1:7">
      <c r="A602" s="47"/>
      <c r="B602" s="47"/>
      <c r="C602" s="47"/>
      <c r="D602" s="47"/>
      <c r="E602" s="47"/>
      <c r="F602" s="47"/>
      <c r="G602" s="47"/>
    </row>
    <row r="603" spans="1:7">
      <c r="A603" s="47"/>
      <c r="B603" s="47"/>
      <c r="C603" s="47"/>
      <c r="D603" s="47"/>
      <c r="E603" s="47"/>
      <c r="F603" s="47"/>
      <c r="G603" s="47"/>
    </row>
    <row r="604" spans="1:7">
      <c r="A604" s="47"/>
      <c r="B604" s="47"/>
      <c r="C604" s="47"/>
      <c r="D604" s="47"/>
      <c r="E604" s="47"/>
      <c r="F604" s="47"/>
      <c r="G604" s="47"/>
    </row>
    <row r="605" spans="1:7">
      <c r="A605" s="47"/>
      <c r="B605" s="47"/>
      <c r="C605" s="47"/>
      <c r="D605" s="47"/>
      <c r="E605" s="47"/>
      <c r="F605" s="47"/>
      <c r="G605" s="47"/>
    </row>
    <row r="606" spans="1:7">
      <c r="A606" s="47"/>
      <c r="B606" s="47"/>
      <c r="C606" s="47"/>
      <c r="D606" s="47"/>
      <c r="E606" s="47"/>
      <c r="F606" s="47"/>
      <c r="G606" s="47"/>
    </row>
    <row r="607" spans="1:7">
      <c r="A607" s="47"/>
      <c r="B607" s="47"/>
      <c r="C607" s="47"/>
      <c r="D607" s="47"/>
      <c r="E607" s="47"/>
      <c r="F607" s="47"/>
      <c r="G607" s="47"/>
    </row>
    <row r="608" spans="1:7">
      <c r="A608" s="47"/>
      <c r="B608" s="47"/>
      <c r="C608" s="47"/>
      <c r="D608" s="47"/>
      <c r="E608" s="47"/>
      <c r="F608" s="47"/>
      <c r="G608" s="47"/>
    </row>
    <row r="609" spans="1:7">
      <c r="A609" s="47"/>
      <c r="B609" s="47"/>
      <c r="C609" s="47"/>
      <c r="D609" s="47"/>
      <c r="E609" s="47"/>
      <c r="F609" s="47"/>
      <c r="G609" s="47"/>
    </row>
    <row r="610" spans="1:7">
      <c r="A610" s="47"/>
      <c r="B610" s="47"/>
      <c r="C610" s="47"/>
      <c r="D610" s="47"/>
      <c r="E610" s="47"/>
      <c r="F610" s="47"/>
      <c r="G610" s="47"/>
    </row>
    <row r="611" spans="1:7">
      <c r="A611" s="47"/>
      <c r="B611" s="47"/>
      <c r="C611" s="47"/>
      <c r="D611" s="47"/>
      <c r="E611" s="47"/>
      <c r="F611" s="47"/>
      <c r="G611" s="47"/>
    </row>
    <row r="612" spans="1:7">
      <c r="A612" s="47"/>
      <c r="B612" s="47"/>
      <c r="C612" s="47"/>
      <c r="D612" s="47"/>
      <c r="E612" s="47"/>
      <c r="F612" s="47"/>
      <c r="G612" s="47"/>
    </row>
    <row r="613" spans="1:7">
      <c r="A613" s="47"/>
      <c r="B613" s="47"/>
      <c r="C613" s="47"/>
      <c r="D613" s="47"/>
      <c r="E613" s="47"/>
      <c r="F613" s="47"/>
      <c r="G613" s="47"/>
    </row>
    <row r="614" spans="1:7">
      <c r="A614" s="47"/>
      <c r="B614" s="47"/>
      <c r="C614" s="47"/>
      <c r="D614" s="47"/>
      <c r="E614" s="47"/>
      <c r="F614" s="47"/>
      <c r="G614" s="47"/>
    </row>
    <row r="615" spans="1:7">
      <c r="A615" s="47"/>
      <c r="B615" s="47"/>
      <c r="C615" s="47"/>
      <c r="D615" s="47"/>
      <c r="E615" s="47"/>
      <c r="F615" s="47"/>
      <c r="G615" s="47"/>
    </row>
    <row r="616" spans="1:7">
      <c r="A616" s="47"/>
      <c r="B616" s="47"/>
      <c r="C616" s="47"/>
      <c r="D616" s="47"/>
      <c r="E616" s="47"/>
      <c r="F616" s="47"/>
      <c r="G616" s="47"/>
    </row>
    <row r="617" spans="1:7">
      <c r="A617" s="47"/>
      <c r="B617" s="47"/>
      <c r="C617" s="47"/>
      <c r="D617" s="47"/>
      <c r="E617" s="47"/>
      <c r="F617" s="47"/>
      <c r="G617" s="47"/>
    </row>
    <row r="618" spans="1:7">
      <c r="A618" s="47"/>
      <c r="B618" s="47"/>
      <c r="C618" s="47"/>
      <c r="D618" s="47"/>
      <c r="E618" s="47"/>
      <c r="F618" s="47"/>
      <c r="G618" s="47"/>
    </row>
    <row r="619" spans="1:7">
      <c r="A619" s="47"/>
      <c r="B619" s="47"/>
      <c r="C619" s="47"/>
      <c r="D619" s="47"/>
      <c r="E619" s="47"/>
      <c r="F619" s="47"/>
      <c r="G619" s="47"/>
    </row>
    <row r="620" spans="1:7">
      <c r="A620" s="47"/>
      <c r="B620" s="47"/>
      <c r="C620" s="47"/>
      <c r="D620" s="47"/>
      <c r="E620" s="47"/>
      <c r="F620" s="47"/>
      <c r="G620" s="47"/>
    </row>
    <row r="621" spans="1:7">
      <c r="A621" s="47"/>
      <c r="B621" s="47"/>
      <c r="C621" s="47"/>
      <c r="D621" s="47"/>
      <c r="E621" s="47"/>
      <c r="F621" s="47"/>
      <c r="G621" s="47"/>
    </row>
    <row r="622" spans="1:7">
      <c r="A622" s="47"/>
      <c r="B622" s="47"/>
      <c r="C622" s="47"/>
      <c r="D622" s="47"/>
      <c r="E622" s="47"/>
      <c r="F622" s="47"/>
      <c r="G622" s="47"/>
    </row>
    <row r="623" spans="1:7">
      <c r="A623" s="47"/>
      <c r="B623" s="47"/>
      <c r="C623" s="47"/>
      <c r="D623" s="47"/>
      <c r="E623" s="47"/>
      <c r="F623" s="47"/>
      <c r="G623" s="47"/>
    </row>
    <row r="624" spans="1:7">
      <c r="A624" s="47"/>
      <c r="B624" s="47"/>
      <c r="C624" s="47"/>
      <c r="D624" s="47"/>
      <c r="E624" s="47"/>
      <c r="F624" s="47"/>
      <c r="G624" s="47"/>
    </row>
    <row r="625" spans="1:7">
      <c r="A625" s="47"/>
      <c r="B625" s="47"/>
      <c r="C625" s="47"/>
      <c r="D625" s="47"/>
      <c r="E625" s="47"/>
      <c r="F625" s="47"/>
      <c r="G625" s="47"/>
    </row>
    <row r="626" spans="1:7">
      <c r="A626" s="47"/>
      <c r="B626" s="47"/>
      <c r="C626" s="47"/>
      <c r="D626" s="47"/>
      <c r="E626" s="47"/>
      <c r="F626" s="47"/>
      <c r="G626" s="47"/>
    </row>
    <row r="627" spans="1:7">
      <c r="A627" s="47"/>
      <c r="B627" s="47"/>
      <c r="C627" s="47"/>
      <c r="D627" s="47"/>
      <c r="E627" s="47"/>
      <c r="F627" s="47"/>
      <c r="G627" s="47"/>
    </row>
    <row r="628" spans="1:7">
      <c r="A628" s="47"/>
      <c r="B628" s="47"/>
      <c r="C628" s="47"/>
      <c r="D628" s="47"/>
      <c r="E628" s="47"/>
      <c r="F628" s="47"/>
      <c r="G628" s="47"/>
    </row>
    <row r="629" spans="1:7">
      <c r="A629" s="47"/>
      <c r="B629" s="47"/>
      <c r="C629" s="47"/>
      <c r="D629" s="47"/>
      <c r="E629" s="47"/>
      <c r="F629" s="47"/>
      <c r="G629" s="47"/>
    </row>
    <row r="630" spans="1:7">
      <c r="A630" s="47"/>
      <c r="B630" s="47"/>
      <c r="C630" s="47"/>
      <c r="D630" s="47"/>
      <c r="E630" s="47"/>
      <c r="F630" s="47"/>
      <c r="G630" s="47"/>
    </row>
    <row r="631" spans="1:7">
      <c r="A631" s="47"/>
      <c r="B631" s="47"/>
      <c r="C631" s="47"/>
      <c r="D631" s="47"/>
      <c r="E631" s="47"/>
      <c r="F631" s="47"/>
      <c r="G631" s="47"/>
    </row>
    <row r="632" spans="1:7">
      <c r="A632" s="47"/>
      <c r="B632" s="47"/>
      <c r="C632" s="47"/>
      <c r="D632" s="47"/>
      <c r="E632" s="47"/>
      <c r="F632" s="47"/>
      <c r="G632" s="47"/>
    </row>
    <row r="633" spans="1:7">
      <c r="A633" s="47"/>
      <c r="B633" s="47"/>
      <c r="C633" s="47"/>
      <c r="D633" s="47"/>
      <c r="E633" s="47"/>
      <c r="F633" s="47"/>
      <c r="G633" s="47"/>
    </row>
    <row r="634" spans="1:7">
      <c r="A634" s="47"/>
      <c r="B634" s="47"/>
      <c r="C634" s="47"/>
      <c r="D634" s="47"/>
      <c r="E634" s="47"/>
      <c r="F634" s="47"/>
      <c r="G634" s="47"/>
    </row>
    <row r="635" spans="1:7">
      <c r="A635" s="47"/>
      <c r="B635" s="47"/>
      <c r="C635" s="47"/>
      <c r="D635" s="47"/>
      <c r="E635" s="47"/>
      <c r="F635" s="47"/>
      <c r="G635" s="47"/>
    </row>
    <row r="636" spans="1:7">
      <c r="A636" s="47"/>
      <c r="B636" s="47"/>
      <c r="C636" s="47"/>
      <c r="D636" s="47"/>
      <c r="E636" s="47"/>
      <c r="F636" s="47"/>
      <c r="G636" s="47"/>
    </row>
    <row r="637" spans="1:7">
      <c r="A637" s="47"/>
      <c r="B637" s="47"/>
      <c r="C637" s="47"/>
      <c r="D637" s="47"/>
      <c r="E637" s="47"/>
      <c r="F637" s="47"/>
      <c r="G637" s="47"/>
    </row>
    <row r="638" spans="1:7">
      <c r="A638" s="47"/>
      <c r="B638" s="47"/>
      <c r="C638" s="47"/>
      <c r="D638" s="47"/>
      <c r="E638" s="47"/>
      <c r="F638" s="47"/>
      <c r="G638" s="47"/>
    </row>
    <row r="639" spans="1:7">
      <c r="A639" s="47"/>
      <c r="B639" s="47"/>
      <c r="C639" s="47"/>
      <c r="D639" s="47"/>
      <c r="E639" s="47"/>
      <c r="F639" s="47"/>
      <c r="G639" s="47"/>
    </row>
    <row r="640" spans="1:7">
      <c r="A640" s="47"/>
      <c r="B640" s="47"/>
      <c r="C640" s="47"/>
      <c r="D640" s="47"/>
      <c r="E640" s="47"/>
      <c r="F640" s="47"/>
      <c r="G640" s="47"/>
    </row>
    <row r="641" spans="1:7">
      <c r="A641" s="47"/>
      <c r="B641" s="47"/>
      <c r="C641" s="47"/>
      <c r="D641" s="47"/>
      <c r="E641" s="47"/>
      <c r="F641" s="47"/>
      <c r="G641" s="47"/>
    </row>
    <row r="642" spans="1:7">
      <c r="A642" s="47"/>
      <c r="B642" s="47"/>
      <c r="C642" s="47"/>
      <c r="D642" s="47"/>
      <c r="E642" s="47"/>
      <c r="F642" s="47"/>
      <c r="G642" s="47"/>
    </row>
    <row r="643" spans="1:7">
      <c r="A643" s="47"/>
      <c r="B643" s="47"/>
      <c r="C643" s="47"/>
      <c r="D643" s="47"/>
      <c r="E643" s="47"/>
      <c r="F643" s="47"/>
      <c r="G643" s="47"/>
    </row>
    <row r="644" spans="1:7">
      <c r="A644" s="47"/>
      <c r="B644" s="47"/>
      <c r="C644" s="47"/>
      <c r="D644" s="47"/>
      <c r="E644" s="47"/>
      <c r="F644" s="47"/>
      <c r="G644" s="47"/>
    </row>
    <row r="645" spans="1:7">
      <c r="A645" s="47"/>
      <c r="B645" s="47"/>
      <c r="C645" s="47"/>
      <c r="D645" s="47"/>
      <c r="E645" s="47"/>
      <c r="F645" s="47"/>
      <c r="G645" s="47"/>
    </row>
    <row r="646" spans="1:7">
      <c r="A646" s="47"/>
      <c r="B646" s="47"/>
      <c r="C646" s="47"/>
      <c r="D646" s="47"/>
      <c r="E646" s="47"/>
      <c r="F646" s="47"/>
      <c r="G646" s="47"/>
    </row>
    <row r="647" spans="1:7">
      <c r="A647" s="47"/>
      <c r="B647" s="47"/>
      <c r="C647" s="47"/>
      <c r="D647" s="47"/>
      <c r="E647" s="47"/>
      <c r="F647" s="47"/>
      <c r="G647" s="47"/>
    </row>
    <row r="648" spans="1:7">
      <c r="A648" s="47"/>
      <c r="B648" s="47"/>
      <c r="C648" s="47"/>
      <c r="D648" s="47"/>
      <c r="E648" s="47"/>
      <c r="F648" s="47"/>
      <c r="G648" s="47"/>
    </row>
    <row r="649" spans="1:7">
      <c r="A649" s="47"/>
      <c r="B649" s="47"/>
      <c r="C649" s="47"/>
      <c r="D649" s="47"/>
      <c r="E649" s="47"/>
      <c r="F649" s="47"/>
      <c r="G649" s="47"/>
    </row>
    <row r="650" spans="1:7">
      <c r="A650" s="47"/>
      <c r="B650" s="47"/>
      <c r="C650" s="47"/>
      <c r="D650" s="47"/>
      <c r="E650" s="47"/>
      <c r="F650" s="47"/>
      <c r="G650" s="47"/>
    </row>
    <row r="651" spans="1:7">
      <c r="A651" s="47"/>
      <c r="B651" s="47"/>
      <c r="C651" s="47"/>
      <c r="D651" s="47"/>
      <c r="E651" s="47"/>
      <c r="F651" s="47"/>
      <c r="G651" s="47"/>
    </row>
    <row r="652" spans="1:7">
      <c r="A652" s="47"/>
      <c r="B652" s="47"/>
      <c r="C652" s="47"/>
      <c r="D652" s="47"/>
      <c r="E652" s="47"/>
      <c r="F652" s="47"/>
      <c r="G652" s="47"/>
    </row>
    <row r="653" spans="1:7">
      <c r="A653" s="47"/>
      <c r="B653" s="47"/>
      <c r="C653" s="47"/>
      <c r="D653" s="47"/>
      <c r="E653" s="47"/>
      <c r="F653" s="47"/>
      <c r="G653" s="47"/>
    </row>
    <row r="654" spans="1:7">
      <c r="A654" s="47"/>
      <c r="B654" s="47"/>
      <c r="C654" s="47"/>
      <c r="D654" s="47"/>
      <c r="E654" s="47"/>
      <c r="F654" s="47"/>
      <c r="G654" s="47"/>
    </row>
    <row r="655" spans="1:7">
      <c r="A655" s="47"/>
      <c r="B655" s="47"/>
      <c r="C655" s="47"/>
      <c r="D655" s="47"/>
      <c r="E655" s="47"/>
      <c r="F655" s="47"/>
      <c r="G655" s="47"/>
    </row>
    <row r="656" spans="1:7">
      <c r="A656" s="47"/>
      <c r="B656" s="47"/>
      <c r="C656" s="47"/>
      <c r="D656" s="47"/>
      <c r="E656" s="47"/>
      <c r="F656" s="47"/>
      <c r="G656" s="47"/>
    </row>
    <row r="657" spans="1:7">
      <c r="A657" s="47"/>
      <c r="B657" s="47"/>
      <c r="C657" s="47"/>
      <c r="D657" s="47"/>
      <c r="E657" s="47"/>
      <c r="F657" s="47"/>
      <c r="G657" s="47"/>
    </row>
    <row r="658" spans="1:7">
      <c r="A658" s="47"/>
      <c r="B658" s="47"/>
      <c r="C658" s="47"/>
      <c r="D658" s="47"/>
      <c r="E658" s="47"/>
      <c r="F658" s="47"/>
      <c r="G658" s="47"/>
    </row>
    <row r="659" spans="1:7">
      <c r="A659" s="47"/>
      <c r="B659" s="47"/>
      <c r="C659" s="47"/>
      <c r="D659" s="47"/>
      <c r="E659" s="47"/>
      <c r="F659" s="47"/>
      <c r="G659" s="47"/>
    </row>
    <row r="660" spans="1:7">
      <c r="A660" s="47"/>
      <c r="B660" s="47"/>
      <c r="C660" s="47"/>
      <c r="D660" s="47"/>
      <c r="E660" s="47"/>
      <c r="F660" s="47"/>
      <c r="G660" s="47"/>
    </row>
    <row r="661" spans="1:7">
      <c r="A661" s="47"/>
      <c r="B661" s="47"/>
      <c r="C661" s="47"/>
      <c r="D661" s="47"/>
      <c r="E661" s="47"/>
      <c r="F661" s="47"/>
      <c r="G661" s="47"/>
    </row>
    <row r="662" spans="1:7">
      <c r="A662" s="47"/>
      <c r="B662" s="47"/>
      <c r="C662" s="47"/>
      <c r="D662" s="47"/>
      <c r="E662" s="47"/>
      <c r="F662" s="47"/>
      <c r="G662" s="47"/>
    </row>
    <row r="663" spans="1:7">
      <c r="A663" s="47"/>
      <c r="B663" s="47"/>
      <c r="C663" s="47"/>
      <c r="D663" s="47"/>
      <c r="E663" s="47"/>
      <c r="F663" s="47"/>
      <c r="G663" s="47"/>
    </row>
    <row r="664" spans="1:7">
      <c r="A664" s="47"/>
      <c r="B664" s="47"/>
      <c r="C664" s="47"/>
      <c r="D664" s="47"/>
      <c r="E664" s="47"/>
      <c r="F664" s="47"/>
      <c r="G664" s="47"/>
    </row>
    <row r="665" spans="1:7">
      <c r="A665" s="47"/>
      <c r="B665" s="47"/>
      <c r="C665" s="47"/>
      <c r="D665" s="47"/>
      <c r="E665" s="47"/>
      <c r="F665" s="47"/>
      <c r="G665" s="47"/>
    </row>
    <row r="666" spans="1:7">
      <c r="A666" s="47"/>
      <c r="B666" s="47"/>
      <c r="C666" s="47"/>
      <c r="D666" s="47"/>
      <c r="E666" s="47"/>
      <c r="F666" s="47"/>
      <c r="G666" s="47"/>
    </row>
    <row r="667" spans="1:7">
      <c r="A667" s="47"/>
      <c r="B667" s="47"/>
      <c r="C667" s="47"/>
      <c r="D667" s="47"/>
      <c r="E667" s="47"/>
      <c r="F667" s="47"/>
      <c r="G667" s="47"/>
    </row>
    <row r="668" spans="1:7">
      <c r="A668" s="47"/>
      <c r="B668" s="47"/>
      <c r="C668" s="47"/>
      <c r="D668" s="47"/>
      <c r="E668" s="47"/>
      <c r="F668" s="47"/>
      <c r="G668" s="47"/>
    </row>
    <row r="669" spans="1:7">
      <c r="A669" s="47"/>
      <c r="B669" s="47"/>
      <c r="C669" s="47"/>
      <c r="D669" s="47"/>
      <c r="E669" s="47"/>
      <c r="F669" s="47"/>
      <c r="G669" s="47"/>
    </row>
    <row r="670" spans="1:7">
      <c r="A670" s="47"/>
      <c r="B670" s="47"/>
      <c r="C670" s="47"/>
      <c r="D670" s="47"/>
      <c r="E670" s="47"/>
      <c r="F670" s="47"/>
      <c r="G670" s="47"/>
    </row>
    <row r="671" spans="1:7">
      <c r="A671" s="47"/>
      <c r="B671" s="47"/>
      <c r="C671" s="47"/>
      <c r="D671" s="47"/>
      <c r="E671" s="47"/>
      <c r="F671" s="47"/>
      <c r="G671" s="47"/>
    </row>
    <row r="672" spans="1:7">
      <c r="A672" s="47"/>
      <c r="B672" s="47"/>
      <c r="C672" s="47"/>
      <c r="D672" s="47"/>
      <c r="E672" s="47"/>
      <c r="F672" s="47"/>
      <c r="G672" s="47"/>
    </row>
    <row r="673" spans="1:7">
      <c r="A673" s="47"/>
      <c r="B673" s="47"/>
      <c r="C673" s="47"/>
      <c r="D673" s="47"/>
      <c r="E673" s="47"/>
      <c r="F673" s="47"/>
      <c r="G673" s="47"/>
    </row>
    <row r="674" spans="1:7">
      <c r="A674" s="47"/>
      <c r="B674" s="47"/>
      <c r="C674" s="47"/>
      <c r="D674" s="47"/>
      <c r="E674" s="47"/>
      <c r="F674" s="47"/>
      <c r="G674" s="47"/>
    </row>
    <row r="675" spans="1:7">
      <c r="A675" s="47"/>
      <c r="B675" s="47"/>
      <c r="C675" s="47"/>
      <c r="D675" s="47"/>
      <c r="E675" s="47"/>
      <c r="F675" s="47"/>
      <c r="G675" s="47"/>
    </row>
    <row r="676" spans="1:7">
      <c r="A676" s="47"/>
      <c r="B676" s="47"/>
      <c r="C676" s="47"/>
      <c r="D676" s="47"/>
      <c r="E676" s="47"/>
      <c r="F676" s="47"/>
      <c r="G676" s="47"/>
    </row>
    <row r="677" spans="1:7">
      <c r="A677" s="47"/>
      <c r="B677" s="47"/>
      <c r="C677" s="47"/>
      <c r="D677" s="47"/>
      <c r="E677" s="47"/>
      <c r="F677" s="47"/>
      <c r="G677" s="47"/>
    </row>
    <row r="678" spans="1:7">
      <c r="A678" s="47"/>
      <c r="B678" s="47"/>
      <c r="C678" s="47"/>
      <c r="D678" s="47"/>
      <c r="E678" s="47"/>
      <c r="F678" s="47"/>
      <c r="G678" s="47"/>
    </row>
    <row r="679" spans="1:7">
      <c r="A679" s="47"/>
      <c r="B679" s="47"/>
      <c r="C679" s="47"/>
      <c r="D679" s="47"/>
      <c r="E679" s="47"/>
      <c r="F679" s="47"/>
      <c r="G679" s="47"/>
    </row>
    <row r="680" spans="1:7">
      <c r="A680" s="47"/>
      <c r="B680" s="47"/>
      <c r="C680" s="47"/>
      <c r="D680" s="47"/>
      <c r="E680" s="47"/>
      <c r="F680" s="47"/>
      <c r="G680" s="47"/>
    </row>
    <row r="681" spans="1:7">
      <c r="A681" s="47"/>
      <c r="B681" s="47"/>
      <c r="C681" s="47"/>
      <c r="D681" s="47"/>
      <c r="E681" s="47"/>
      <c r="F681" s="47"/>
      <c r="G681" s="47"/>
    </row>
    <row r="682" spans="1:7">
      <c r="A682" s="47"/>
      <c r="B682" s="47"/>
      <c r="C682" s="47"/>
      <c r="D682" s="47"/>
      <c r="E682" s="47"/>
      <c r="F682" s="47"/>
      <c r="G682" s="47"/>
    </row>
    <row r="683" spans="1:7">
      <c r="A683" s="47"/>
      <c r="B683" s="47"/>
      <c r="C683" s="47"/>
      <c r="D683" s="47"/>
      <c r="E683" s="47"/>
      <c r="F683" s="47"/>
      <c r="G683" s="47"/>
    </row>
    <row r="684" spans="1:7">
      <c r="A684" s="47"/>
      <c r="B684" s="47"/>
      <c r="C684" s="47"/>
      <c r="D684" s="47"/>
      <c r="E684" s="47"/>
      <c r="F684" s="47"/>
      <c r="G684" s="47"/>
    </row>
    <row r="685" spans="1:7">
      <c r="A685" s="47"/>
      <c r="B685" s="47"/>
      <c r="C685" s="47"/>
      <c r="D685" s="47"/>
      <c r="E685" s="47"/>
      <c r="F685" s="47"/>
      <c r="G685" s="47"/>
    </row>
    <row r="686" spans="1:7">
      <c r="A686" s="47"/>
      <c r="B686" s="47"/>
      <c r="C686" s="47"/>
      <c r="D686" s="47"/>
      <c r="E686" s="47"/>
      <c r="F686" s="47"/>
      <c r="G686" s="47"/>
    </row>
    <row r="687" spans="1:7">
      <c r="A687" s="47"/>
      <c r="B687" s="47"/>
      <c r="C687" s="47"/>
      <c r="D687" s="47"/>
      <c r="E687" s="47"/>
      <c r="F687" s="47"/>
      <c r="G687" s="47"/>
    </row>
    <row r="688" spans="1:7">
      <c r="A688" s="47"/>
      <c r="B688" s="47"/>
      <c r="C688" s="47"/>
      <c r="D688" s="47"/>
      <c r="E688" s="47"/>
      <c r="F688" s="47"/>
      <c r="G688" s="47"/>
    </row>
    <row r="689" spans="1:7">
      <c r="A689" s="47"/>
      <c r="B689" s="47"/>
      <c r="C689" s="47"/>
      <c r="D689" s="47"/>
      <c r="E689" s="47"/>
      <c r="F689" s="47"/>
      <c r="G689" s="47"/>
    </row>
    <row r="690" spans="1:7">
      <c r="A690" s="47"/>
      <c r="B690" s="47"/>
      <c r="C690" s="47"/>
      <c r="D690" s="47"/>
      <c r="E690" s="47"/>
      <c r="F690" s="47"/>
      <c r="G690" s="47"/>
    </row>
    <row r="691" spans="1:7">
      <c r="A691" s="47"/>
      <c r="B691" s="47"/>
      <c r="C691" s="47"/>
      <c r="D691" s="47"/>
      <c r="E691" s="47"/>
      <c r="F691" s="47"/>
      <c r="G691" s="47"/>
    </row>
    <row r="692" spans="1:7">
      <c r="A692" s="47"/>
      <c r="B692" s="47"/>
      <c r="C692" s="47"/>
      <c r="D692" s="47"/>
      <c r="E692" s="47"/>
      <c r="F692" s="47"/>
      <c r="G692" s="47"/>
    </row>
    <row r="693" spans="1:7">
      <c r="A693" s="47"/>
      <c r="B693" s="47"/>
      <c r="C693" s="47"/>
      <c r="D693" s="47"/>
      <c r="E693" s="47"/>
      <c r="F693" s="47"/>
      <c r="G693" s="47"/>
    </row>
    <row r="694" spans="1:7">
      <c r="A694" s="47"/>
      <c r="B694" s="47"/>
      <c r="C694" s="47"/>
      <c r="D694" s="47"/>
      <c r="E694" s="47"/>
      <c r="F694" s="47"/>
      <c r="G694" s="47"/>
    </row>
    <row r="695" spans="1:7">
      <c r="A695" s="47"/>
      <c r="B695" s="47"/>
      <c r="C695" s="47"/>
      <c r="D695" s="47"/>
      <c r="E695" s="47"/>
      <c r="F695" s="47"/>
      <c r="G695" s="47"/>
    </row>
    <row r="696" spans="1:7">
      <c r="A696" s="47"/>
      <c r="B696" s="47"/>
      <c r="C696" s="47"/>
      <c r="D696" s="47"/>
      <c r="E696" s="47"/>
      <c r="F696" s="47"/>
      <c r="G696" s="47"/>
    </row>
    <row r="697" spans="1:7">
      <c r="A697" s="47"/>
      <c r="B697" s="47"/>
      <c r="C697" s="47"/>
      <c r="D697" s="47"/>
      <c r="E697" s="47"/>
      <c r="F697" s="47"/>
      <c r="G697" s="47"/>
    </row>
    <row r="698" spans="1:7">
      <c r="A698" s="47"/>
      <c r="B698" s="47"/>
      <c r="C698" s="47"/>
      <c r="D698" s="47"/>
      <c r="E698" s="47"/>
      <c r="F698" s="47"/>
      <c r="G698" s="47"/>
    </row>
    <row r="699" spans="1:7">
      <c r="A699" s="47"/>
      <c r="B699" s="47"/>
      <c r="C699" s="47"/>
      <c r="D699" s="47"/>
      <c r="E699" s="47"/>
      <c r="F699" s="47"/>
      <c r="G699" s="47"/>
    </row>
    <row r="700" spans="1:7">
      <c r="A700" s="47"/>
      <c r="B700" s="47"/>
      <c r="C700" s="47"/>
      <c r="D700" s="47"/>
      <c r="E700" s="47"/>
      <c r="F700" s="47"/>
      <c r="G700" s="47"/>
    </row>
    <row r="701" spans="1:7">
      <c r="A701" s="47"/>
      <c r="B701" s="47"/>
      <c r="C701" s="47"/>
      <c r="D701" s="47"/>
      <c r="E701" s="47"/>
      <c r="F701" s="47"/>
      <c r="G701" s="47"/>
    </row>
    <row r="702" spans="1:7">
      <c r="A702" s="47"/>
      <c r="B702" s="47"/>
      <c r="C702" s="47"/>
      <c r="D702" s="47"/>
      <c r="E702" s="47"/>
      <c r="F702" s="47"/>
      <c r="G702" s="47"/>
    </row>
    <row r="703" spans="1:7">
      <c r="A703" s="47"/>
      <c r="B703" s="47"/>
      <c r="C703" s="47"/>
      <c r="D703" s="47"/>
      <c r="E703" s="47"/>
      <c r="F703" s="47"/>
      <c r="G703" s="47"/>
    </row>
    <row r="704" spans="1:7">
      <c r="A704" s="47"/>
      <c r="B704" s="47"/>
      <c r="C704" s="47"/>
      <c r="D704" s="47"/>
      <c r="E704" s="47"/>
      <c r="F704" s="47"/>
      <c r="G704" s="47"/>
    </row>
    <row r="705" spans="1:7">
      <c r="A705" s="47"/>
      <c r="B705" s="47"/>
      <c r="C705" s="47"/>
      <c r="D705" s="47"/>
      <c r="E705" s="47"/>
      <c r="F705" s="47"/>
      <c r="G705" s="47"/>
    </row>
    <row r="706" spans="1:7">
      <c r="A706" s="47"/>
      <c r="B706" s="47"/>
      <c r="C706" s="47"/>
      <c r="D706" s="47"/>
      <c r="E706" s="47"/>
      <c r="F706" s="47"/>
      <c r="G706" s="47"/>
    </row>
    <row r="707" spans="1:7">
      <c r="A707" s="47"/>
      <c r="B707" s="47"/>
      <c r="C707" s="47"/>
      <c r="D707" s="47"/>
      <c r="E707" s="47"/>
      <c r="F707" s="47"/>
      <c r="G707" s="47"/>
    </row>
    <row r="708" spans="1:7">
      <c r="A708" s="47"/>
      <c r="B708" s="47"/>
      <c r="C708" s="47"/>
      <c r="D708" s="47"/>
      <c r="E708" s="47"/>
      <c r="F708" s="47"/>
      <c r="G708" s="47"/>
    </row>
    <row r="709" spans="1:7">
      <c r="A709" s="47"/>
      <c r="B709" s="47"/>
      <c r="C709" s="47"/>
      <c r="D709" s="47"/>
      <c r="E709" s="47"/>
      <c r="F709" s="47"/>
      <c r="G709" s="47"/>
    </row>
    <row r="710" spans="1:7">
      <c r="A710" s="47"/>
      <c r="B710" s="47"/>
      <c r="C710" s="47"/>
      <c r="D710" s="47"/>
      <c r="E710" s="47"/>
      <c r="F710" s="47"/>
      <c r="G710" s="47"/>
    </row>
    <row r="711" spans="1:7">
      <c r="A711" s="47"/>
      <c r="B711" s="47"/>
      <c r="C711" s="47"/>
      <c r="D711" s="47"/>
      <c r="E711" s="47"/>
      <c r="F711" s="47"/>
      <c r="G711" s="47"/>
    </row>
    <row r="712" spans="1:7">
      <c r="A712" s="47"/>
      <c r="B712" s="47"/>
      <c r="C712" s="47"/>
      <c r="D712" s="47"/>
      <c r="E712" s="47"/>
      <c r="F712" s="47"/>
      <c r="G712" s="47"/>
    </row>
    <row r="713" spans="1:7">
      <c r="A713" s="47"/>
      <c r="B713" s="47"/>
      <c r="C713" s="47"/>
      <c r="D713" s="47"/>
      <c r="E713" s="47"/>
      <c r="F713" s="47"/>
      <c r="G713" s="47"/>
    </row>
    <row r="714" spans="1:7">
      <c r="A714" s="47"/>
      <c r="B714" s="47"/>
      <c r="C714" s="47"/>
      <c r="D714" s="47"/>
      <c r="E714" s="47"/>
      <c r="F714" s="47"/>
      <c r="G714" s="47"/>
    </row>
    <row r="715" spans="1:7">
      <c r="A715" s="47"/>
      <c r="B715" s="47"/>
      <c r="C715" s="47"/>
      <c r="D715" s="47"/>
      <c r="E715" s="47"/>
      <c r="F715" s="47"/>
      <c r="G715" s="47"/>
    </row>
    <row r="716" spans="1:7">
      <c r="A716" s="47"/>
      <c r="B716" s="47"/>
      <c r="C716" s="47"/>
      <c r="D716" s="47"/>
      <c r="E716" s="47"/>
      <c r="F716" s="47"/>
      <c r="G716" s="47"/>
    </row>
    <row r="717" spans="1:7">
      <c r="A717" s="47"/>
      <c r="B717" s="47"/>
      <c r="C717" s="47"/>
      <c r="D717" s="47"/>
      <c r="E717" s="47"/>
      <c r="F717" s="47"/>
      <c r="G717" s="47"/>
    </row>
    <row r="718" spans="1:7">
      <c r="A718" s="47"/>
      <c r="B718" s="47"/>
      <c r="C718" s="47"/>
      <c r="D718" s="47"/>
      <c r="E718" s="47"/>
      <c r="F718" s="47"/>
      <c r="G718" s="47"/>
    </row>
    <row r="719" spans="1:7">
      <c r="A719" s="47"/>
      <c r="B719" s="47"/>
      <c r="C719" s="47"/>
      <c r="D719" s="47"/>
      <c r="E719" s="47"/>
      <c r="F719" s="47"/>
      <c r="G719" s="47"/>
    </row>
    <row r="720" spans="1:7">
      <c r="A720" s="47"/>
      <c r="B720" s="47"/>
      <c r="C720" s="47"/>
      <c r="D720" s="47"/>
      <c r="E720" s="47"/>
      <c r="F720" s="47"/>
      <c r="G720" s="47"/>
    </row>
    <row r="721" spans="1:7">
      <c r="A721" s="47"/>
      <c r="B721" s="47"/>
      <c r="C721" s="47"/>
      <c r="D721" s="47"/>
      <c r="E721" s="47"/>
      <c r="F721" s="47"/>
      <c r="G721" s="47"/>
    </row>
    <row r="722" spans="1:7">
      <c r="A722" s="47"/>
      <c r="B722" s="47"/>
      <c r="C722" s="47"/>
      <c r="D722" s="47"/>
      <c r="E722" s="47"/>
      <c r="F722" s="47"/>
      <c r="G722" s="47"/>
    </row>
    <row r="723" spans="1:7">
      <c r="A723" s="47"/>
      <c r="B723" s="47"/>
      <c r="C723" s="47"/>
      <c r="D723" s="47"/>
      <c r="E723" s="47"/>
      <c r="F723" s="47"/>
      <c r="G723" s="47"/>
    </row>
    <row r="724" spans="1:7">
      <c r="A724" s="47"/>
      <c r="B724" s="47"/>
      <c r="C724" s="47"/>
      <c r="D724" s="47"/>
      <c r="E724" s="47"/>
      <c r="F724" s="47"/>
      <c r="G724" s="47"/>
    </row>
    <row r="725" spans="1:7">
      <c r="A725" s="47"/>
      <c r="B725" s="47"/>
      <c r="C725" s="47"/>
      <c r="D725" s="47"/>
      <c r="E725" s="47"/>
      <c r="F725" s="47"/>
      <c r="G725" s="47"/>
    </row>
    <row r="726" spans="1:7">
      <c r="A726" s="47"/>
      <c r="B726" s="47"/>
      <c r="C726" s="47"/>
      <c r="D726" s="47"/>
      <c r="E726" s="47"/>
      <c r="F726" s="47"/>
      <c r="G726" s="47"/>
    </row>
    <row r="727" spans="1:7">
      <c r="A727" s="47"/>
      <c r="B727" s="47"/>
      <c r="C727" s="47"/>
      <c r="D727" s="47"/>
      <c r="E727" s="47"/>
      <c r="F727" s="47"/>
      <c r="G727" s="47"/>
    </row>
    <row r="728" spans="1:7">
      <c r="A728" s="47"/>
      <c r="B728" s="47"/>
      <c r="C728" s="47"/>
      <c r="D728" s="47"/>
      <c r="E728" s="47"/>
      <c r="F728" s="47"/>
      <c r="G728" s="47"/>
    </row>
    <row r="729" spans="1:7">
      <c r="A729" s="47"/>
      <c r="B729" s="47"/>
      <c r="C729" s="47"/>
      <c r="D729" s="47"/>
      <c r="E729" s="47"/>
      <c r="F729" s="47"/>
      <c r="G729" s="47"/>
    </row>
    <row r="730" spans="1:7">
      <c r="A730" s="47"/>
      <c r="B730" s="47"/>
      <c r="C730" s="47"/>
      <c r="D730" s="47"/>
      <c r="E730" s="47"/>
      <c r="F730" s="47"/>
      <c r="G730" s="47"/>
    </row>
    <row r="731" spans="1:7">
      <c r="A731" s="47"/>
      <c r="B731" s="47"/>
      <c r="C731" s="47"/>
      <c r="D731" s="47"/>
      <c r="E731" s="47"/>
      <c r="F731" s="47"/>
      <c r="G731" s="47"/>
    </row>
    <row r="732" spans="1:7">
      <c r="A732" s="47"/>
      <c r="B732" s="47"/>
      <c r="C732" s="47"/>
      <c r="D732" s="47"/>
      <c r="E732" s="47"/>
      <c r="F732" s="47"/>
      <c r="G732" s="47"/>
    </row>
    <row r="733" spans="1:7">
      <c r="A733" s="47"/>
      <c r="B733" s="47"/>
      <c r="C733" s="47"/>
      <c r="D733" s="47"/>
      <c r="E733" s="47"/>
      <c r="F733" s="47"/>
      <c r="G733" s="47"/>
    </row>
    <row r="734" spans="1:7">
      <c r="A734" s="47"/>
      <c r="B734" s="47"/>
      <c r="C734" s="47"/>
      <c r="D734" s="47"/>
      <c r="E734" s="47"/>
      <c r="F734" s="47"/>
      <c r="G734" s="47"/>
    </row>
    <row r="735" spans="1:7">
      <c r="A735" s="47"/>
      <c r="B735" s="47"/>
      <c r="C735" s="47"/>
      <c r="D735" s="47"/>
      <c r="E735" s="47"/>
      <c r="F735" s="47"/>
      <c r="G735" s="47"/>
    </row>
    <row r="736" spans="1:7">
      <c r="A736" s="47"/>
      <c r="B736" s="47"/>
      <c r="C736" s="47"/>
      <c r="D736" s="47"/>
      <c r="E736" s="47"/>
      <c r="F736" s="47"/>
      <c r="G736" s="47"/>
    </row>
    <row r="737" spans="1:7">
      <c r="A737" s="47"/>
      <c r="B737" s="47"/>
      <c r="C737" s="47"/>
      <c r="D737" s="47"/>
      <c r="E737" s="47"/>
      <c r="F737" s="47"/>
      <c r="G737" s="47"/>
    </row>
    <row r="738" spans="1:7">
      <c r="A738" s="47"/>
      <c r="B738" s="47"/>
      <c r="C738" s="47"/>
      <c r="D738" s="47"/>
      <c r="E738" s="47"/>
      <c r="F738" s="47"/>
      <c r="G738" s="47"/>
    </row>
    <row r="739" spans="1:7">
      <c r="A739" s="47"/>
      <c r="B739" s="47"/>
      <c r="C739" s="47"/>
      <c r="D739" s="47"/>
      <c r="E739" s="47"/>
      <c r="F739" s="47"/>
      <c r="G739" s="47"/>
    </row>
    <row r="740" spans="1:7">
      <c r="A740" s="47"/>
      <c r="B740" s="47"/>
      <c r="C740" s="47"/>
      <c r="D740" s="47"/>
      <c r="E740" s="47"/>
      <c r="F740" s="47"/>
      <c r="G740" s="47"/>
    </row>
    <row r="741" spans="1:7">
      <c r="A741" s="47"/>
      <c r="B741" s="47"/>
      <c r="C741" s="47"/>
      <c r="D741" s="47"/>
      <c r="E741" s="47"/>
      <c r="F741" s="47"/>
      <c r="G741" s="47"/>
    </row>
    <row r="742" spans="1:7">
      <c r="A742" s="47"/>
      <c r="B742" s="47"/>
      <c r="C742" s="47"/>
      <c r="D742" s="47"/>
      <c r="E742" s="47"/>
      <c r="F742" s="47"/>
      <c r="G742" s="47"/>
    </row>
    <row r="743" spans="1:7">
      <c r="A743" s="47"/>
      <c r="B743" s="47"/>
      <c r="C743" s="47"/>
      <c r="D743" s="47"/>
      <c r="E743" s="47"/>
      <c r="F743" s="47"/>
      <c r="G743" s="47"/>
    </row>
    <row r="744" spans="1:7">
      <c r="A744" s="47"/>
      <c r="B744" s="47"/>
      <c r="C744" s="47"/>
      <c r="D744" s="47"/>
      <c r="E744" s="47"/>
      <c r="F744" s="47"/>
      <c r="G744" s="47"/>
    </row>
    <row r="745" spans="1:7">
      <c r="A745" s="47"/>
      <c r="B745" s="47"/>
      <c r="C745" s="47"/>
      <c r="D745" s="47"/>
      <c r="E745" s="47"/>
      <c r="F745" s="47"/>
      <c r="G745" s="47"/>
    </row>
    <row r="746" spans="1:7">
      <c r="A746" s="47"/>
      <c r="B746" s="47"/>
      <c r="C746" s="47"/>
      <c r="D746" s="47"/>
      <c r="E746" s="47"/>
      <c r="F746" s="47"/>
      <c r="G746" s="47"/>
    </row>
    <row r="747" spans="1:7">
      <c r="A747" s="47"/>
      <c r="B747" s="47"/>
      <c r="C747" s="47"/>
      <c r="D747" s="47"/>
      <c r="E747" s="47"/>
      <c r="F747" s="47"/>
      <c r="G747" s="47"/>
    </row>
    <row r="748" spans="1:7">
      <c r="A748" s="47"/>
      <c r="B748" s="47"/>
      <c r="C748" s="47"/>
      <c r="D748" s="47"/>
      <c r="E748" s="47"/>
      <c r="F748" s="47"/>
      <c r="G748" s="47"/>
    </row>
    <row r="749" spans="1:7">
      <c r="A749" s="47"/>
      <c r="B749" s="47"/>
      <c r="C749" s="47"/>
      <c r="D749" s="47"/>
      <c r="E749" s="47"/>
      <c r="F749" s="47"/>
      <c r="G749" s="47"/>
    </row>
    <row r="750" spans="1:7">
      <c r="A750" s="47"/>
      <c r="B750" s="47"/>
      <c r="C750" s="47"/>
      <c r="D750" s="47"/>
      <c r="E750" s="47"/>
      <c r="F750" s="47"/>
      <c r="G750" s="47"/>
    </row>
    <row r="751" spans="1:7">
      <c r="A751" s="47"/>
      <c r="B751" s="47"/>
      <c r="C751" s="47"/>
      <c r="D751" s="47"/>
      <c r="E751" s="47"/>
      <c r="F751" s="47"/>
      <c r="G751" s="47"/>
    </row>
    <row r="752" spans="1:7">
      <c r="A752" s="47"/>
      <c r="B752" s="47"/>
      <c r="C752" s="47"/>
      <c r="D752" s="47"/>
      <c r="E752" s="47"/>
      <c r="F752" s="47"/>
      <c r="G752" s="47"/>
    </row>
    <row r="753" spans="1:7">
      <c r="A753" s="47"/>
      <c r="B753" s="47"/>
      <c r="C753" s="47"/>
      <c r="D753" s="47"/>
      <c r="E753" s="47"/>
      <c r="F753" s="47"/>
      <c r="G753" s="47"/>
    </row>
    <row r="754" spans="1:7">
      <c r="A754" s="47"/>
      <c r="B754" s="47"/>
      <c r="C754" s="47"/>
      <c r="D754" s="47"/>
      <c r="E754" s="47"/>
      <c r="F754" s="47"/>
      <c r="G754" s="47"/>
    </row>
    <row r="755" spans="1:7">
      <c r="A755" s="47"/>
      <c r="B755" s="47"/>
      <c r="C755" s="47"/>
      <c r="D755" s="47"/>
      <c r="E755" s="47"/>
      <c r="F755" s="47"/>
      <c r="G755" s="47"/>
    </row>
    <row r="756" spans="1:7">
      <c r="A756" s="47"/>
      <c r="B756" s="47"/>
      <c r="C756" s="47"/>
      <c r="D756" s="47"/>
      <c r="E756" s="47"/>
      <c r="F756" s="47"/>
      <c r="G756" s="47"/>
    </row>
    <row r="757" spans="1:7">
      <c r="A757" s="47"/>
      <c r="B757" s="47"/>
      <c r="C757" s="47"/>
      <c r="D757" s="47"/>
      <c r="E757" s="47"/>
      <c r="F757" s="47"/>
      <c r="G757" s="47"/>
    </row>
    <row r="758" spans="1:7">
      <c r="A758" s="47"/>
      <c r="B758" s="47"/>
      <c r="C758" s="47"/>
      <c r="D758" s="47"/>
      <c r="E758" s="47"/>
      <c r="F758" s="47"/>
      <c r="G758" s="47"/>
    </row>
    <row r="759" spans="1:7">
      <c r="A759" s="47"/>
      <c r="B759" s="47"/>
      <c r="C759" s="47"/>
      <c r="D759" s="47"/>
      <c r="E759" s="47"/>
      <c r="F759" s="47"/>
      <c r="G759" s="47"/>
    </row>
    <row r="760" spans="1:7">
      <c r="A760" s="47"/>
      <c r="B760" s="47"/>
      <c r="C760" s="47"/>
      <c r="D760" s="47"/>
      <c r="E760" s="47"/>
      <c r="F760" s="47"/>
      <c r="G760" s="47"/>
    </row>
    <row r="761" spans="1:7">
      <c r="A761" s="47"/>
      <c r="B761" s="47"/>
      <c r="C761" s="47"/>
      <c r="D761" s="47"/>
      <c r="E761" s="47"/>
      <c r="F761" s="47"/>
      <c r="G761" s="47"/>
    </row>
    <row r="762" spans="1:7">
      <c r="A762" s="47"/>
      <c r="B762" s="47"/>
      <c r="C762" s="47"/>
      <c r="D762" s="47"/>
      <c r="E762" s="47"/>
      <c r="F762" s="47"/>
      <c r="G762" s="47"/>
    </row>
    <row r="763" spans="1:7">
      <c r="A763" s="47"/>
      <c r="B763" s="47"/>
      <c r="C763" s="47"/>
      <c r="D763" s="47"/>
      <c r="E763" s="47"/>
      <c r="F763" s="47"/>
      <c r="G763" s="47"/>
    </row>
    <row r="764" spans="1:7">
      <c r="A764" s="47"/>
      <c r="B764" s="47"/>
      <c r="C764" s="47"/>
      <c r="D764" s="47"/>
      <c r="E764" s="47"/>
      <c r="F764" s="47"/>
      <c r="G764" s="47"/>
    </row>
    <row r="765" spans="1:7">
      <c r="A765" s="47"/>
      <c r="B765" s="47"/>
      <c r="C765" s="47"/>
      <c r="D765" s="47"/>
      <c r="E765" s="47"/>
      <c r="F765" s="47"/>
      <c r="G765" s="47"/>
    </row>
    <row r="766" spans="1:7">
      <c r="A766" s="47"/>
      <c r="B766" s="47"/>
      <c r="C766" s="47"/>
      <c r="D766" s="47"/>
      <c r="E766" s="47"/>
      <c r="F766" s="47"/>
      <c r="G766" s="47"/>
    </row>
    <row r="767" spans="1:7">
      <c r="A767" s="47"/>
      <c r="B767" s="47"/>
      <c r="C767" s="47"/>
      <c r="D767" s="47"/>
      <c r="E767" s="47"/>
      <c r="F767" s="47"/>
      <c r="G767" s="47"/>
    </row>
    <row r="768" spans="1:7">
      <c r="A768" s="47"/>
      <c r="B768" s="47"/>
      <c r="C768" s="47"/>
      <c r="D768" s="47"/>
      <c r="E768" s="47"/>
      <c r="F768" s="47"/>
      <c r="G768" s="47"/>
    </row>
    <row r="769" spans="1:7">
      <c r="A769" s="47"/>
      <c r="B769" s="47"/>
      <c r="C769" s="47"/>
      <c r="D769" s="47"/>
      <c r="E769" s="47"/>
      <c r="F769" s="47"/>
      <c r="G769" s="47"/>
    </row>
    <row r="770" spans="1:7">
      <c r="A770" s="47"/>
      <c r="B770" s="47"/>
      <c r="C770" s="47"/>
      <c r="D770" s="47"/>
      <c r="E770" s="47"/>
      <c r="F770" s="47"/>
      <c r="G770" s="47"/>
    </row>
    <row r="771" spans="1:7">
      <c r="A771" s="47"/>
      <c r="B771" s="47"/>
      <c r="C771" s="47"/>
      <c r="D771" s="47"/>
      <c r="E771" s="47"/>
      <c r="F771" s="47"/>
      <c r="G771" s="47"/>
    </row>
    <row r="772" spans="1:7">
      <c r="A772" s="47"/>
      <c r="B772" s="47"/>
      <c r="C772" s="47"/>
      <c r="D772" s="47"/>
      <c r="E772" s="47"/>
      <c r="F772" s="47"/>
      <c r="G772" s="47"/>
    </row>
    <row r="773" spans="1:7">
      <c r="A773" s="47"/>
      <c r="B773" s="47"/>
      <c r="C773" s="47"/>
      <c r="D773" s="47"/>
      <c r="E773" s="47"/>
      <c r="F773" s="47"/>
      <c r="G773" s="47"/>
    </row>
    <row r="774" spans="1:7">
      <c r="A774" s="47"/>
      <c r="B774" s="47"/>
      <c r="C774" s="47"/>
      <c r="D774" s="47"/>
      <c r="E774" s="47"/>
      <c r="F774" s="47"/>
      <c r="G774" s="47"/>
    </row>
    <row r="775" spans="1:7">
      <c r="A775" s="47"/>
      <c r="B775" s="47"/>
      <c r="C775" s="47"/>
      <c r="D775" s="47"/>
      <c r="E775" s="47"/>
      <c r="F775" s="47"/>
      <c r="G775" s="47"/>
    </row>
    <row r="776" spans="1:7">
      <c r="A776" s="47"/>
      <c r="B776" s="47"/>
      <c r="C776" s="47"/>
      <c r="D776" s="47"/>
      <c r="E776" s="47"/>
      <c r="F776" s="47"/>
      <c r="G776" s="47"/>
    </row>
    <row r="777" spans="1:7">
      <c r="A777" s="47"/>
      <c r="B777" s="47"/>
      <c r="C777" s="47"/>
      <c r="D777" s="47"/>
      <c r="E777" s="47"/>
      <c r="F777" s="47"/>
      <c r="G777" s="47"/>
    </row>
    <row r="778" spans="1:7">
      <c r="A778" s="47"/>
      <c r="B778" s="47"/>
      <c r="C778" s="47"/>
      <c r="D778" s="47"/>
      <c r="E778" s="47"/>
      <c r="F778" s="47"/>
      <c r="G778" s="47"/>
    </row>
    <row r="779" spans="1:7">
      <c r="A779" s="47"/>
      <c r="B779" s="47"/>
      <c r="C779" s="47"/>
      <c r="D779" s="47"/>
      <c r="E779" s="47"/>
      <c r="F779" s="47"/>
      <c r="G779" s="47"/>
    </row>
    <row r="780" spans="1:7">
      <c r="A780" s="47"/>
      <c r="B780" s="47"/>
      <c r="C780" s="47"/>
      <c r="D780" s="47"/>
      <c r="E780" s="47"/>
      <c r="F780" s="47"/>
      <c r="G780" s="47"/>
    </row>
    <row r="781" spans="1:7">
      <c r="A781" s="47"/>
      <c r="B781" s="47"/>
      <c r="C781" s="47"/>
      <c r="D781" s="47"/>
      <c r="E781" s="47"/>
      <c r="F781" s="47"/>
      <c r="G781" s="47"/>
    </row>
    <row r="782" spans="1:7">
      <c r="A782" s="47"/>
      <c r="B782" s="47"/>
      <c r="C782" s="47"/>
      <c r="D782" s="47"/>
      <c r="E782" s="47"/>
      <c r="F782" s="47"/>
      <c r="G782" s="47"/>
    </row>
    <row r="783" spans="1:7">
      <c r="A783" s="47"/>
      <c r="B783" s="47"/>
      <c r="C783" s="47"/>
      <c r="D783" s="47"/>
      <c r="E783" s="47"/>
      <c r="F783" s="47"/>
      <c r="G783" s="47"/>
    </row>
    <row r="784" spans="1:7">
      <c r="A784" s="47"/>
      <c r="B784" s="47"/>
      <c r="C784" s="47"/>
      <c r="D784" s="47"/>
      <c r="E784" s="47"/>
      <c r="F784" s="47"/>
      <c r="G784" s="47"/>
    </row>
    <row r="785" spans="1:7">
      <c r="A785" s="47"/>
      <c r="B785" s="47"/>
      <c r="C785" s="47"/>
      <c r="D785" s="47"/>
      <c r="E785" s="47"/>
      <c r="F785" s="47"/>
      <c r="G785" s="47"/>
    </row>
    <row r="786" spans="1:7">
      <c r="A786" s="47"/>
      <c r="B786" s="47"/>
      <c r="C786" s="47"/>
      <c r="D786" s="47"/>
      <c r="E786" s="47"/>
      <c r="F786" s="47"/>
      <c r="G786" s="47"/>
    </row>
    <row r="787" spans="1:7">
      <c r="A787" s="47"/>
      <c r="B787" s="47"/>
      <c r="C787" s="47"/>
      <c r="D787" s="47"/>
      <c r="E787" s="47"/>
      <c r="F787" s="47"/>
      <c r="G787" s="47"/>
    </row>
    <row r="788" spans="1:7">
      <c r="A788" s="47"/>
      <c r="B788" s="47"/>
      <c r="C788" s="47"/>
      <c r="D788" s="47"/>
      <c r="E788" s="47"/>
      <c r="F788" s="47"/>
      <c r="G788" s="47"/>
    </row>
    <row r="789" spans="1:7">
      <c r="A789" s="47"/>
      <c r="B789" s="47"/>
      <c r="C789" s="47"/>
      <c r="D789" s="47"/>
      <c r="E789" s="47"/>
      <c r="F789" s="47"/>
      <c r="G789" s="47"/>
    </row>
    <row r="790" spans="1:7">
      <c r="A790" s="47"/>
      <c r="B790" s="47"/>
      <c r="C790" s="47"/>
      <c r="D790" s="47"/>
      <c r="E790" s="47"/>
      <c r="F790" s="47"/>
      <c r="G790" s="47"/>
    </row>
    <row r="791" spans="1:7">
      <c r="A791" s="47"/>
      <c r="B791" s="47"/>
      <c r="C791" s="47"/>
      <c r="D791" s="47"/>
      <c r="E791" s="47"/>
      <c r="F791" s="47"/>
      <c r="G791" s="47"/>
    </row>
    <row r="792" spans="1:7">
      <c r="A792" s="47"/>
      <c r="B792" s="47"/>
      <c r="C792" s="47"/>
      <c r="D792" s="47"/>
      <c r="E792" s="47"/>
      <c r="F792" s="47"/>
      <c r="G792" s="47"/>
    </row>
    <row r="793" spans="1:7">
      <c r="A793" s="47"/>
      <c r="B793" s="47"/>
      <c r="C793" s="47"/>
      <c r="D793" s="47"/>
      <c r="E793" s="47"/>
      <c r="F793" s="47"/>
      <c r="G793" s="47"/>
    </row>
    <row r="794" spans="1:7">
      <c r="A794" s="47"/>
      <c r="B794" s="47"/>
      <c r="C794" s="47"/>
      <c r="D794" s="47"/>
      <c r="E794" s="47"/>
      <c r="F794" s="47"/>
      <c r="G794" s="47"/>
    </row>
    <row r="795" spans="1:7">
      <c r="A795" s="47"/>
      <c r="B795" s="47"/>
      <c r="C795" s="47"/>
      <c r="D795" s="47"/>
      <c r="E795" s="47"/>
      <c r="F795" s="47"/>
      <c r="G795" s="47"/>
    </row>
    <row r="796" spans="1:7">
      <c r="A796" s="47"/>
      <c r="B796" s="47"/>
      <c r="C796" s="47"/>
      <c r="D796" s="47"/>
      <c r="E796" s="47"/>
      <c r="F796" s="47"/>
      <c r="G796" s="47"/>
    </row>
    <row r="797" spans="1:7">
      <c r="A797" s="47"/>
      <c r="B797" s="47"/>
      <c r="C797" s="47"/>
      <c r="D797" s="47"/>
      <c r="E797" s="47"/>
      <c r="F797" s="47"/>
      <c r="G797" s="47"/>
    </row>
    <row r="798" spans="1:7">
      <c r="A798" s="47"/>
      <c r="B798" s="47"/>
      <c r="C798" s="47"/>
      <c r="D798" s="47"/>
      <c r="E798" s="47"/>
      <c r="F798" s="47"/>
      <c r="G798" s="47"/>
    </row>
    <row r="799" spans="1:7">
      <c r="A799" s="47"/>
      <c r="B799" s="47"/>
      <c r="C799" s="47"/>
      <c r="D799" s="47"/>
      <c r="E799" s="47"/>
      <c r="F799" s="47"/>
      <c r="G799" s="47"/>
    </row>
    <row r="800" spans="1:7">
      <c r="A800" s="47"/>
      <c r="B800" s="47"/>
      <c r="C800" s="47"/>
      <c r="D800" s="47"/>
      <c r="E800" s="47"/>
      <c r="F800" s="47"/>
      <c r="G800" s="47"/>
    </row>
    <row r="801" spans="1:7">
      <c r="A801" s="47"/>
      <c r="B801" s="47"/>
      <c r="C801" s="47"/>
      <c r="D801" s="47"/>
      <c r="E801" s="47"/>
      <c r="F801" s="47"/>
      <c r="G801" s="47"/>
    </row>
    <row r="802" spans="1:7">
      <c r="A802" s="47"/>
      <c r="B802" s="47"/>
      <c r="C802" s="47"/>
      <c r="D802" s="47"/>
      <c r="E802" s="47"/>
      <c r="F802" s="47"/>
      <c r="G802" s="47"/>
    </row>
    <row r="803" spans="1:7">
      <c r="A803" s="47"/>
      <c r="B803" s="47"/>
      <c r="C803" s="47"/>
      <c r="D803" s="47"/>
      <c r="E803" s="47"/>
      <c r="F803" s="47"/>
      <c r="G803" s="47"/>
    </row>
    <row r="804" spans="1:7">
      <c r="A804" s="47"/>
      <c r="B804" s="47"/>
      <c r="C804" s="47"/>
      <c r="D804" s="47"/>
      <c r="E804" s="47"/>
      <c r="F804" s="47"/>
      <c r="G804" s="47"/>
    </row>
    <row r="805" spans="1:7">
      <c r="A805" s="47"/>
      <c r="B805" s="47"/>
      <c r="C805" s="47"/>
      <c r="D805" s="47"/>
      <c r="E805" s="47"/>
      <c r="F805" s="47"/>
      <c r="G805" s="47"/>
    </row>
    <row r="806" spans="1:7">
      <c r="A806" s="47"/>
      <c r="B806" s="47"/>
      <c r="C806" s="47"/>
      <c r="D806" s="47"/>
      <c r="E806" s="47"/>
      <c r="F806" s="47"/>
      <c r="G806" s="47"/>
    </row>
    <row r="807" spans="1:7">
      <c r="A807" s="47"/>
      <c r="B807" s="47"/>
      <c r="C807" s="47"/>
      <c r="D807" s="47"/>
      <c r="E807" s="47"/>
      <c r="F807" s="47"/>
      <c r="G807" s="47"/>
    </row>
    <row r="808" spans="1:7">
      <c r="A808" s="47"/>
      <c r="B808" s="47"/>
      <c r="C808" s="47"/>
      <c r="D808" s="47"/>
      <c r="E808" s="47"/>
      <c r="F808" s="47"/>
      <c r="G808" s="47"/>
    </row>
    <row r="809" spans="1:7">
      <c r="A809" s="47"/>
      <c r="B809" s="47"/>
      <c r="C809" s="47"/>
      <c r="D809" s="47"/>
      <c r="E809" s="47"/>
      <c r="F809" s="47"/>
      <c r="G809" s="47"/>
    </row>
    <row r="810" spans="1:7">
      <c r="A810" s="47"/>
      <c r="B810" s="47"/>
      <c r="C810" s="47"/>
      <c r="D810" s="47"/>
      <c r="E810" s="47"/>
      <c r="F810" s="47"/>
      <c r="G810" s="47"/>
    </row>
    <row r="811" spans="1:7">
      <c r="A811" s="47"/>
      <c r="B811" s="47"/>
      <c r="C811" s="47"/>
      <c r="D811" s="47"/>
      <c r="E811" s="47"/>
      <c r="F811" s="47"/>
      <c r="G811" s="47"/>
    </row>
    <row r="812" spans="1:7">
      <c r="A812" s="47"/>
      <c r="B812" s="47"/>
      <c r="C812" s="47"/>
      <c r="D812" s="47"/>
      <c r="E812" s="47"/>
      <c r="F812" s="47"/>
      <c r="G812" s="47"/>
    </row>
    <row r="813" spans="1:7">
      <c r="A813" s="47"/>
      <c r="B813" s="47"/>
      <c r="C813" s="47"/>
      <c r="D813" s="47"/>
      <c r="E813" s="47"/>
      <c r="F813" s="47"/>
      <c r="G813" s="47"/>
    </row>
    <row r="814" spans="1:7">
      <c r="A814" s="47"/>
      <c r="B814" s="47"/>
      <c r="C814" s="47"/>
      <c r="D814" s="47"/>
      <c r="E814" s="47"/>
      <c r="F814" s="47"/>
      <c r="G814" s="47"/>
    </row>
    <row r="815" spans="1:7">
      <c r="A815" s="47"/>
      <c r="B815" s="47"/>
      <c r="C815" s="47"/>
      <c r="D815" s="47"/>
      <c r="E815" s="47"/>
      <c r="F815" s="47"/>
      <c r="G815" s="47"/>
    </row>
    <row r="816" spans="1:7">
      <c r="A816" s="47"/>
      <c r="B816" s="47"/>
      <c r="C816" s="47"/>
      <c r="D816" s="47"/>
      <c r="E816" s="47"/>
      <c r="F816" s="47"/>
      <c r="G816" s="47"/>
    </row>
    <row r="817" spans="1:7">
      <c r="A817" s="47"/>
      <c r="B817" s="47"/>
      <c r="C817" s="47"/>
      <c r="D817" s="47"/>
      <c r="E817" s="47"/>
      <c r="F817" s="47"/>
      <c r="G817" s="47"/>
    </row>
    <row r="818" spans="1:7">
      <c r="A818" s="47"/>
      <c r="B818" s="47"/>
      <c r="C818" s="47"/>
      <c r="D818" s="47"/>
      <c r="E818" s="47"/>
      <c r="F818" s="47"/>
      <c r="G818" s="47"/>
    </row>
    <row r="819" spans="1:7">
      <c r="A819" s="47"/>
      <c r="B819" s="47"/>
      <c r="C819" s="47"/>
      <c r="D819" s="47"/>
      <c r="E819" s="47"/>
      <c r="F819" s="47"/>
      <c r="G819" s="47"/>
    </row>
    <row r="820" spans="1:7">
      <c r="A820" s="47"/>
      <c r="B820" s="47"/>
      <c r="C820" s="47"/>
      <c r="D820" s="47"/>
      <c r="E820" s="47"/>
      <c r="F820" s="47"/>
      <c r="G820" s="47"/>
    </row>
    <row r="821" spans="1:7">
      <c r="A821" s="47"/>
      <c r="B821" s="47"/>
      <c r="C821" s="47"/>
      <c r="D821" s="47"/>
      <c r="E821" s="47"/>
      <c r="F821" s="47"/>
      <c r="G821" s="47"/>
    </row>
    <row r="822" spans="1:7">
      <c r="A822" s="47"/>
      <c r="B822" s="47"/>
      <c r="C822" s="47"/>
      <c r="D822" s="47"/>
      <c r="E822" s="47"/>
      <c r="F822" s="47"/>
      <c r="G822" s="47"/>
    </row>
    <row r="823" spans="1:7">
      <c r="A823" s="47"/>
      <c r="B823" s="47"/>
      <c r="C823" s="47"/>
      <c r="D823" s="47"/>
      <c r="E823" s="47"/>
      <c r="F823" s="47"/>
      <c r="G823" s="47"/>
    </row>
    <row r="824" spans="1:7">
      <c r="A824" s="47"/>
      <c r="B824" s="47"/>
      <c r="C824" s="47"/>
      <c r="D824" s="47"/>
      <c r="E824" s="47"/>
      <c r="F824" s="47"/>
      <c r="G824" s="47"/>
    </row>
    <row r="825" spans="1:7">
      <c r="A825" s="47"/>
      <c r="B825" s="47"/>
      <c r="C825" s="47"/>
      <c r="D825" s="47"/>
      <c r="E825" s="47"/>
      <c r="F825" s="47"/>
      <c r="G825" s="47"/>
    </row>
    <row r="826" spans="1:7">
      <c r="A826" s="47"/>
      <c r="B826" s="47"/>
      <c r="C826" s="47"/>
      <c r="D826" s="47"/>
      <c r="E826" s="47"/>
      <c r="F826" s="47"/>
      <c r="G826" s="47"/>
    </row>
    <row r="827" spans="1:7">
      <c r="A827" s="47"/>
      <c r="B827" s="47"/>
      <c r="C827" s="47"/>
      <c r="D827" s="47"/>
      <c r="E827" s="47"/>
      <c r="F827" s="47"/>
      <c r="G827" s="47"/>
    </row>
    <row r="828" spans="1:7">
      <c r="A828" s="47"/>
      <c r="B828" s="47"/>
      <c r="C828" s="47"/>
      <c r="D828" s="47"/>
      <c r="E828" s="47"/>
      <c r="F828" s="47"/>
      <c r="G828" s="47"/>
    </row>
    <row r="829" spans="1:7">
      <c r="A829" s="47"/>
      <c r="B829" s="47"/>
      <c r="C829" s="47"/>
      <c r="D829" s="47"/>
      <c r="E829" s="47"/>
      <c r="F829" s="47"/>
      <c r="G829" s="47"/>
    </row>
    <row r="830" spans="1:7">
      <c r="A830" s="47"/>
      <c r="B830" s="47"/>
      <c r="C830" s="47"/>
      <c r="D830" s="47"/>
      <c r="E830" s="47"/>
      <c r="F830" s="47"/>
      <c r="G830" s="47"/>
    </row>
    <row r="831" spans="1:7">
      <c r="A831" s="47"/>
      <c r="B831" s="47"/>
      <c r="C831" s="47"/>
      <c r="D831" s="47"/>
      <c r="E831" s="47"/>
      <c r="F831" s="47"/>
      <c r="G831" s="47"/>
    </row>
    <row r="832" spans="1:7">
      <c r="A832" s="47"/>
      <c r="B832" s="47"/>
      <c r="C832" s="47"/>
      <c r="D832" s="47"/>
      <c r="E832" s="47"/>
      <c r="F832" s="47"/>
      <c r="G832" s="47"/>
    </row>
    <row r="833" spans="1:7">
      <c r="A833" s="47"/>
      <c r="B833" s="47"/>
      <c r="C833" s="47"/>
      <c r="D833" s="47"/>
      <c r="E833" s="47"/>
      <c r="F833" s="47"/>
      <c r="G833" s="47"/>
    </row>
    <row r="834" spans="1:7">
      <c r="A834" s="47"/>
      <c r="B834" s="47"/>
      <c r="C834" s="47"/>
      <c r="D834" s="47"/>
      <c r="E834" s="47"/>
      <c r="F834" s="47"/>
      <c r="G834" s="47"/>
    </row>
    <row r="835" spans="1:7">
      <c r="A835" s="47"/>
      <c r="B835" s="47"/>
      <c r="C835" s="47"/>
      <c r="D835" s="47"/>
      <c r="E835" s="47"/>
      <c r="F835" s="47"/>
      <c r="G835" s="47"/>
    </row>
    <row r="836" spans="1:7">
      <c r="A836" s="47"/>
      <c r="B836" s="47"/>
      <c r="C836" s="47"/>
      <c r="D836" s="47"/>
      <c r="E836" s="47"/>
      <c r="F836" s="47"/>
      <c r="G836" s="47"/>
    </row>
    <row r="837" spans="1:7">
      <c r="A837" s="47"/>
      <c r="B837" s="47"/>
      <c r="C837" s="47"/>
      <c r="D837" s="47"/>
      <c r="E837" s="47"/>
      <c r="F837" s="47"/>
      <c r="G837" s="47"/>
    </row>
    <row r="838" spans="1:7">
      <c r="A838" s="47"/>
      <c r="B838" s="47"/>
      <c r="C838" s="47"/>
      <c r="D838" s="47"/>
      <c r="E838" s="47"/>
      <c r="F838" s="47"/>
      <c r="G838" s="47"/>
    </row>
    <row r="839" spans="1:7">
      <c r="A839" s="47"/>
      <c r="B839" s="47"/>
      <c r="C839" s="47"/>
      <c r="D839" s="47"/>
      <c r="E839" s="47"/>
      <c r="F839" s="47"/>
      <c r="G839" s="47"/>
    </row>
    <row r="840" spans="1:7">
      <c r="A840" s="47"/>
      <c r="B840" s="47"/>
      <c r="C840" s="47"/>
      <c r="D840" s="47"/>
      <c r="E840" s="47"/>
      <c r="F840" s="47"/>
      <c r="G840" s="47"/>
    </row>
    <row r="841" spans="1:7">
      <c r="A841" s="47"/>
      <c r="B841" s="47"/>
      <c r="C841" s="47"/>
      <c r="D841" s="47"/>
      <c r="E841" s="47"/>
      <c r="F841" s="47"/>
      <c r="G841" s="47"/>
    </row>
    <row r="842" spans="1:7">
      <c r="A842" s="47"/>
      <c r="B842" s="47"/>
      <c r="C842" s="47"/>
      <c r="D842" s="47"/>
      <c r="E842" s="47"/>
      <c r="F842" s="47"/>
      <c r="G842" s="47"/>
    </row>
    <row r="843" spans="1:7">
      <c r="A843" s="47"/>
      <c r="B843" s="47"/>
      <c r="C843" s="47"/>
      <c r="D843" s="47"/>
      <c r="E843" s="47"/>
      <c r="F843" s="47"/>
      <c r="G843" s="47"/>
    </row>
    <row r="844" spans="1:7">
      <c r="A844" s="47"/>
      <c r="B844" s="47"/>
      <c r="C844" s="47"/>
      <c r="D844" s="47"/>
      <c r="E844" s="47"/>
      <c r="F844" s="47"/>
      <c r="G844" s="47"/>
    </row>
    <row r="845" spans="1:7">
      <c r="A845" s="47"/>
      <c r="B845" s="47"/>
      <c r="C845" s="47"/>
      <c r="D845" s="47"/>
      <c r="E845" s="47"/>
      <c r="F845" s="47"/>
      <c r="G845" s="47"/>
    </row>
    <row r="846" spans="1:7">
      <c r="A846" s="47"/>
      <c r="B846" s="47"/>
      <c r="C846" s="47"/>
      <c r="D846" s="47"/>
      <c r="E846" s="47"/>
      <c r="F846" s="47"/>
      <c r="G846" s="47"/>
    </row>
    <row r="847" spans="1:7">
      <c r="A847" s="47"/>
      <c r="B847" s="47"/>
      <c r="C847" s="47"/>
      <c r="D847" s="47"/>
      <c r="E847" s="47"/>
      <c r="F847" s="47"/>
      <c r="G847" s="47"/>
    </row>
    <row r="848" spans="1:7">
      <c r="A848" s="47"/>
      <c r="B848" s="47"/>
      <c r="C848" s="47"/>
      <c r="D848" s="47"/>
      <c r="E848" s="47"/>
      <c r="F848" s="47"/>
      <c r="G848" s="47"/>
    </row>
    <row r="849" spans="1:7">
      <c r="A849" s="47"/>
      <c r="B849" s="47"/>
      <c r="C849" s="47"/>
      <c r="D849" s="47"/>
      <c r="E849" s="47"/>
      <c r="F849" s="47"/>
      <c r="G849" s="47"/>
    </row>
    <row r="850" spans="1:7">
      <c r="A850" s="47"/>
      <c r="B850" s="47"/>
      <c r="C850" s="47"/>
      <c r="D850" s="47"/>
      <c r="E850" s="47"/>
      <c r="F850" s="47"/>
      <c r="G850" s="47"/>
    </row>
    <row r="851" spans="1:7">
      <c r="A851" s="47"/>
      <c r="B851" s="47"/>
      <c r="C851" s="47"/>
      <c r="D851" s="47"/>
      <c r="E851" s="47"/>
      <c r="F851" s="47"/>
      <c r="G851" s="47"/>
    </row>
    <row r="852" spans="1:7">
      <c r="A852" s="47"/>
      <c r="B852" s="47"/>
      <c r="C852" s="47"/>
      <c r="D852" s="47"/>
      <c r="E852" s="47"/>
      <c r="F852" s="47"/>
      <c r="G852" s="47"/>
    </row>
    <row r="853" spans="1:7">
      <c r="A853" s="47"/>
      <c r="B853" s="47"/>
      <c r="C853" s="47"/>
      <c r="D853" s="47"/>
      <c r="E853" s="47"/>
      <c r="F853" s="47"/>
      <c r="G853" s="47"/>
    </row>
    <row r="854" spans="1:7">
      <c r="A854" s="47"/>
      <c r="B854" s="47"/>
      <c r="C854" s="47"/>
      <c r="D854" s="47"/>
      <c r="E854" s="47"/>
      <c r="F854" s="47"/>
      <c r="G854" s="47"/>
    </row>
    <row r="855" spans="1:7">
      <c r="A855" s="47"/>
      <c r="B855" s="47"/>
      <c r="C855" s="47"/>
      <c r="D855" s="47"/>
      <c r="E855" s="47"/>
      <c r="F855" s="47"/>
      <c r="G855" s="47"/>
    </row>
    <row r="856" spans="1:7">
      <c r="A856" s="47"/>
      <c r="B856" s="47"/>
      <c r="C856" s="47"/>
      <c r="D856" s="47"/>
      <c r="E856" s="47"/>
      <c r="F856" s="47"/>
      <c r="G856" s="47"/>
    </row>
    <row r="857" spans="1:7">
      <c r="A857" s="47"/>
      <c r="B857" s="47"/>
      <c r="C857" s="47"/>
      <c r="D857" s="47"/>
      <c r="E857" s="47"/>
      <c r="F857" s="47"/>
      <c r="G857" s="47"/>
    </row>
    <row r="858" spans="1:7">
      <c r="A858" s="47"/>
      <c r="B858" s="47"/>
      <c r="C858" s="47"/>
      <c r="D858" s="47"/>
      <c r="E858" s="47"/>
      <c r="F858" s="47"/>
      <c r="G858" s="47"/>
    </row>
    <row r="859" spans="1:7">
      <c r="A859" s="47"/>
      <c r="B859" s="47"/>
      <c r="C859" s="47"/>
      <c r="D859" s="47"/>
      <c r="E859" s="47"/>
      <c r="F859" s="47"/>
      <c r="G859" s="47"/>
    </row>
    <row r="860" spans="1:7">
      <c r="A860" s="47"/>
      <c r="B860" s="47"/>
      <c r="C860" s="47"/>
      <c r="D860" s="47"/>
      <c r="E860" s="47"/>
      <c r="F860" s="47"/>
      <c r="G860" s="47"/>
    </row>
    <row r="861" spans="1:7">
      <c r="A861" s="47"/>
      <c r="B861" s="47"/>
      <c r="C861" s="47"/>
      <c r="D861" s="47"/>
      <c r="E861" s="47"/>
      <c r="F861" s="47"/>
      <c r="G861" s="47"/>
    </row>
    <row r="862" spans="1:7">
      <c r="A862" s="47"/>
      <c r="B862" s="47"/>
      <c r="C862" s="47"/>
      <c r="D862" s="47"/>
      <c r="E862" s="47"/>
      <c r="F862" s="47"/>
      <c r="G862" s="47"/>
    </row>
    <row r="863" spans="1:7">
      <c r="A863" s="47"/>
      <c r="B863" s="47"/>
      <c r="C863" s="47"/>
      <c r="D863" s="47"/>
      <c r="E863" s="47"/>
      <c r="F863" s="47"/>
      <c r="G863" s="47"/>
    </row>
    <row r="864" spans="1:7">
      <c r="A864" s="47"/>
      <c r="B864" s="47"/>
      <c r="C864" s="47"/>
      <c r="D864" s="47"/>
      <c r="E864" s="47"/>
      <c r="F864" s="47"/>
      <c r="G864" s="47"/>
    </row>
    <row r="865" spans="1:7">
      <c r="A865" s="47"/>
      <c r="B865" s="47"/>
      <c r="C865" s="47"/>
      <c r="D865" s="47"/>
      <c r="E865" s="47"/>
      <c r="F865" s="47"/>
      <c r="G865" s="47"/>
    </row>
    <row r="866" spans="1:7">
      <c r="A866" s="47"/>
      <c r="B866" s="47"/>
      <c r="C866" s="47"/>
      <c r="D866" s="47"/>
      <c r="E866" s="47"/>
      <c r="F866" s="47"/>
      <c r="G866" s="47"/>
    </row>
    <row r="867" spans="1:7">
      <c r="A867" s="47"/>
      <c r="B867" s="47"/>
      <c r="C867" s="47"/>
      <c r="D867" s="47"/>
      <c r="E867" s="47"/>
      <c r="F867" s="47"/>
      <c r="G867" s="47"/>
    </row>
    <row r="868" spans="1:7">
      <c r="A868" s="47"/>
      <c r="B868" s="47"/>
      <c r="C868" s="47"/>
      <c r="D868" s="47"/>
      <c r="E868" s="47"/>
      <c r="F868" s="47"/>
      <c r="G868" s="47"/>
    </row>
    <row r="869" spans="1:7">
      <c r="A869" s="47"/>
      <c r="B869" s="47"/>
      <c r="C869" s="47"/>
      <c r="D869" s="47"/>
      <c r="E869" s="47"/>
      <c r="F869" s="47"/>
      <c r="G869" s="47"/>
    </row>
    <row r="870" spans="1:7">
      <c r="A870" s="47"/>
      <c r="B870" s="47"/>
      <c r="C870" s="47"/>
      <c r="D870" s="47"/>
      <c r="E870" s="47"/>
      <c r="F870" s="47"/>
      <c r="G870" s="47"/>
    </row>
    <row r="871" spans="1:7">
      <c r="A871" s="47"/>
      <c r="B871" s="47"/>
      <c r="C871" s="47"/>
      <c r="D871" s="47"/>
      <c r="E871" s="47"/>
      <c r="F871" s="47"/>
      <c r="G871" s="47"/>
    </row>
    <row r="872" spans="1:7">
      <c r="A872" s="47"/>
      <c r="B872" s="47"/>
      <c r="C872" s="47"/>
      <c r="D872" s="47"/>
      <c r="E872" s="47"/>
      <c r="F872" s="47"/>
      <c r="G872" s="47"/>
    </row>
    <row r="873" spans="1:7">
      <c r="A873" s="47"/>
      <c r="B873" s="47"/>
      <c r="C873" s="47"/>
      <c r="D873" s="47"/>
      <c r="E873" s="47"/>
      <c r="F873" s="47"/>
      <c r="G873" s="47"/>
    </row>
    <row r="874" spans="1:7">
      <c r="A874" s="47"/>
      <c r="B874" s="47"/>
      <c r="C874" s="47"/>
      <c r="D874" s="47"/>
      <c r="E874" s="47"/>
      <c r="F874" s="47"/>
      <c r="G874" s="47"/>
    </row>
    <row r="875" spans="1:7">
      <c r="A875" s="47"/>
      <c r="B875" s="47"/>
      <c r="C875" s="47"/>
      <c r="D875" s="47"/>
      <c r="E875" s="47"/>
      <c r="F875" s="47"/>
      <c r="G875" s="47"/>
    </row>
    <row r="876" spans="1:7">
      <c r="A876" s="47"/>
      <c r="B876" s="47"/>
      <c r="C876" s="47"/>
      <c r="D876" s="47"/>
      <c r="E876" s="47"/>
      <c r="F876" s="47"/>
      <c r="G876" s="47"/>
    </row>
    <row r="877" spans="1:7">
      <c r="A877" s="47"/>
      <c r="B877" s="47"/>
      <c r="C877" s="47"/>
      <c r="D877" s="47"/>
      <c r="E877" s="47"/>
      <c r="F877" s="47"/>
      <c r="G877" s="47"/>
    </row>
    <row r="878" spans="1:7">
      <c r="A878" s="47"/>
      <c r="B878" s="47"/>
      <c r="C878" s="47"/>
      <c r="D878" s="47"/>
      <c r="E878" s="47"/>
      <c r="F878" s="47"/>
      <c r="G878" s="47"/>
    </row>
    <row r="879" spans="1:7">
      <c r="A879" s="47"/>
      <c r="B879" s="47"/>
      <c r="C879" s="47"/>
      <c r="D879" s="47"/>
      <c r="E879" s="47"/>
      <c r="F879" s="47"/>
      <c r="G879" s="47"/>
    </row>
    <row r="880" spans="1:7">
      <c r="A880" s="47"/>
      <c r="B880" s="47"/>
      <c r="C880" s="47"/>
      <c r="D880" s="47"/>
      <c r="E880" s="47"/>
      <c r="F880" s="47"/>
      <c r="G880" s="47"/>
    </row>
    <row r="881" spans="1:7">
      <c r="A881" s="47"/>
      <c r="B881" s="47"/>
      <c r="C881" s="47"/>
      <c r="D881" s="47"/>
      <c r="E881" s="47"/>
      <c r="F881" s="47"/>
      <c r="G881" s="47"/>
    </row>
    <row r="882" spans="1:7">
      <c r="A882" s="47"/>
      <c r="B882" s="47"/>
      <c r="C882" s="47"/>
      <c r="D882" s="47"/>
      <c r="E882" s="47"/>
      <c r="F882" s="47"/>
      <c r="G882" s="47"/>
    </row>
    <row r="883" spans="1:7">
      <c r="A883" s="47"/>
      <c r="B883" s="47"/>
      <c r="C883" s="47"/>
      <c r="D883" s="47"/>
      <c r="E883" s="47"/>
      <c r="F883" s="47"/>
      <c r="G883" s="47"/>
    </row>
    <row r="884" spans="1:7">
      <c r="A884" s="47"/>
      <c r="B884" s="47"/>
      <c r="C884" s="47"/>
      <c r="D884" s="47"/>
      <c r="E884" s="47"/>
      <c r="F884" s="47"/>
      <c r="G884" s="47"/>
    </row>
    <row r="885" spans="1:7">
      <c r="A885" s="47"/>
      <c r="B885" s="47"/>
      <c r="C885" s="47"/>
      <c r="D885" s="47"/>
      <c r="E885" s="47"/>
      <c r="F885" s="47"/>
      <c r="G885" s="47"/>
    </row>
    <row r="886" spans="1:7">
      <c r="A886" s="47"/>
      <c r="B886" s="47"/>
      <c r="C886" s="47"/>
      <c r="D886" s="47"/>
      <c r="E886" s="47"/>
      <c r="F886" s="47"/>
      <c r="G886" s="47"/>
    </row>
    <row r="887" spans="1:7">
      <c r="A887" s="47"/>
      <c r="B887" s="47"/>
      <c r="C887" s="47"/>
      <c r="D887" s="47"/>
      <c r="E887" s="47"/>
      <c r="F887" s="47"/>
      <c r="G887" s="47"/>
    </row>
    <row r="888" spans="1:7">
      <c r="A888" s="47"/>
      <c r="B888" s="47"/>
      <c r="C888" s="47"/>
      <c r="D888" s="47"/>
      <c r="E888" s="47"/>
      <c r="F888" s="47"/>
      <c r="G888" s="47"/>
    </row>
    <row r="889" spans="1:7">
      <c r="A889" s="47"/>
      <c r="B889" s="47"/>
      <c r="C889" s="47"/>
      <c r="D889" s="47"/>
      <c r="E889" s="47"/>
      <c r="F889" s="47"/>
      <c r="G889" s="47"/>
    </row>
    <row r="890" spans="1:7">
      <c r="A890" s="47"/>
      <c r="B890" s="47"/>
      <c r="C890" s="47"/>
      <c r="D890" s="47"/>
      <c r="E890" s="47"/>
      <c r="F890" s="47"/>
      <c r="G890" s="47"/>
    </row>
    <row r="891" spans="1:7">
      <c r="A891" s="47"/>
      <c r="B891" s="47"/>
      <c r="C891" s="47"/>
      <c r="D891" s="47"/>
      <c r="E891" s="47"/>
      <c r="F891" s="47"/>
      <c r="G891" s="47"/>
    </row>
    <row r="892" spans="1:7">
      <c r="A892" s="47"/>
      <c r="B892" s="47"/>
      <c r="C892" s="47"/>
      <c r="D892" s="47"/>
      <c r="E892" s="47"/>
      <c r="F892" s="47"/>
      <c r="G892" s="47"/>
    </row>
    <row r="893" spans="1:7">
      <c r="A893" s="47"/>
      <c r="B893" s="47"/>
      <c r="C893" s="47"/>
      <c r="D893" s="47"/>
      <c r="E893" s="47"/>
      <c r="F893" s="47"/>
      <c r="G893" s="47"/>
    </row>
    <row r="894" spans="1:7">
      <c r="A894" s="47"/>
      <c r="B894" s="47"/>
      <c r="C894" s="47"/>
      <c r="D894" s="47"/>
      <c r="E894" s="47"/>
      <c r="F894" s="47"/>
      <c r="G894" s="47"/>
    </row>
    <row r="895" spans="1:7">
      <c r="A895" s="47"/>
      <c r="B895" s="47"/>
      <c r="C895" s="47"/>
      <c r="D895" s="47"/>
      <c r="E895" s="47"/>
      <c r="F895" s="47"/>
      <c r="G895" s="47"/>
    </row>
    <row r="896" spans="1:7">
      <c r="A896" s="47"/>
      <c r="B896" s="47"/>
      <c r="C896" s="47"/>
      <c r="D896" s="47"/>
      <c r="E896" s="47"/>
      <c r="F896" s="47"/>
      <c r="G896" s="47"/>
    </row>
    <row r="897" spans="1:7">
      <c r="A897" s="47"/>
      <c r="B897" s="47"/>
      <c r="C897" s="47"/>
      <c r="D897" s="47"/>
      <c r="E897" s="47"/>
      <c r="F897" s="47"/>
      <c r="G897" s="47"/>
    </row>
    <row r="898" spans="1:7">
      <c r="A898" s="47"/>
      <c r="B898" s="47"/>
      <c r="C898" s="47"/>
      <c r="D898" s="47"/>
      <c r="E898" s="47"/>
      <c r="F898" s="47"/>
      <c r="G898" s="47"/>
    </row>
    <row r="899" spans="1:7">
      <c r="A899" s="47"/>
      <c r="B899" s="47"/>
      <c r="C899" s="47"/>
      <c r="D899" s="47"/>
      <c r="E899" s="47"/>
      <c r="F899" s="47"/>
      <c r="G899" s="47"/>
    </row>
    <row r="900" spans="1:7">
      <c r="A900" s="47"/>
      <c r="B900" s="47"/>
      <c r="C900" s="47"/>
      <c r="D900" s="47"/>
      <c r="E900" s="47"/>
      <c r="F900" s="47"/>
      <c r="G900" s="47"/>
    </row>
    <row r="901" spans="1:7">
      <c r="A901" s="47"/>
      <c r="B901" s="47"/>
      <c r="C901" s="47"/>
      <c r="D901" s="47"/>
      <c r="E901" s="47"/>
      <c r="F901" s="47"/>
      <c r="G901" s="47"/>
    </row>
    <row r="902" spans="1:7">
      <c r="A902" s="47"/>
      <c r="B902" s="47"/>
      <c r="C902" s="47"/>
      <c r="D902" s="47"/>
      <c r="E902" s="47"/>
      <c r="F902" s="47"/>
      <c r="G902" s="47"/>
    </row>
    <row r="903" spans="1:7">
      <c r="A903" s="47"/>
      <c r="B903" s="47"/>
      <c r="C903" s="47"/>
      <c r="D903" s="47"/>
      <c r="E903" s="47"/>
      <c r="F903" s="47"/>
      <c r="G903" s="47"/>
    </row>
    <row r="904" spans="1:7">
      <c r="A904" s="47"/>
      <c r="B904" s="47"/>
      <c r="C904" s="47"/>
      <c r="D904" s="47"/>
      <c r="E904" s="47"/>
      <c r="F904" s="47"/>
      <c r="G904" s="47"/>
    </row>
    <row r="905" spans="1:7">
      <c r="A905" s="47"/>
      <c r="B905" s="47"/>
      <c r="C905" s="47"/>
      <c r="D905" s="47"/>
      <c r="E905" s="47"/>
      <c r="F905" s="47"/>
      <c r="G905" s="47"/>
    </row>
    <row r="906" spans="1:7">
      <c r="A906" s="47"/>
      <c r="B906" s="47"/>
      <c r="C906" s="47"/>
      <c r="D906" s="47"/>
      <c r="E906" s="47"/>
      <c r="F906" s="47"/>
      <c r="G906" s="47"/>
    </row>
    <row r="907" spans="1:7">
      <c r="A907" s="47"/>
      <c r="B907" s="47"/>
      <c r="C907" s="47"/>
      <c r="D907" s="47"/>
      <c r="E907" s="47"/>
      <c r="F907" s="47"/>
      <c r="G907" s="47"/>
    </row>
    <row r="908" spans="1:7">
      <c r="A908" s="47"/>
      <c r="B908" s="47"/>
      <c r="C908" s="47"/>
      <c r="D908" s="47"/>
      <c r="E908" s="47"/>
      <c r="F908" s="47"/>
      <c r="G908" s="47"/>
    </row>
    <row r="909" spans="1:7">
      <c r="A909" s="47"/>
      <c r="B909" s="47"/>
      <c r="C909" s="47"/>
      <c r="D909" s="47"/>
      <c r="E909" s="47"/>
      <c r="F909" s="47"/>
      <c r="G909" s="47"/>
    </row>
    <row r="910" spans="1:7">
      <c r="A910" s="47"/>
      <c r="B910" s="47"/>
      <c r="C910" s="47"/>
      <c r="D910" s="47"/>
      <c r="E910" s="47"/>
      <c r="F910" s="47"/>
      <c r="G910" s="47"/>
    </row>
    <row r="911" spans="1:7">
      <c r="A911" s="47"/>
      <c r="B911" s="47"/>
      <c r="C911" s="47"/>
      <c r="D911" s="47"/>
      <c r="E911" s="47"/>
      <c r="F911" s="47"/>
      <c r="G911" s="47"/>
    </row>
    <row r="912" spans="1:7">
      <c r="A912" s="47"/>
      <c r="B912" s="47"/>
      <c r="C912" s="47"/>
      <c r="D912" s="47"/>
      <c r="E912" s="47"/>
      <c r="F912" s="47"/>
      <c r="G912" s="47"/>
    </row>
    <row r="913" spans="1:7">
      <c r="A913" s="47"/>
      <c r="B913" s="47"/>
      <c r="C913" s="47"/>
      <c r="D913" s="47"/>
      <c r="E913" s="47"/>
      <c r="F913" s="47"/>
      <c r="G913" s="47"/>
    </row>
    <row r="914" spans="1:7">
      <c r="A914" s="47"/>
      <c r="B914" s="47"/>
      <c r="C914" s="47"/>
      <c r="D914" s="47"/>
      <c r="E914" s="47"/>
      <c r="F914" s="47"/>
      <c r="G914" s="47"/>
    </row>
    <row r="915" spans="1:7">
      <c r="A915" s="47"/>
      <c r="B915" s="47"/>
      <c r="C915" s="47"/>
      <c r="D915" s="47"/>
      <c r="E915" s="47"/>
      <c r="F915" s="47"/>
      <c r="G915" s="47"/>
    </row>
    <row r="916" spans="1:7">
      <c r="A916" s="47"/>
      <c r="B916" s="47"/>
      <c r="C916" s="47"/>
      <c r="D916" s="47"/>
      <c r="E916" s="47"/>
      <c r="F916" s="47"/>
      <c r="G916" s="47"/>
    </row>
    <row r="917" spans="1:7">
      <c r="A917" s="47"/>
      <c r="B917" s="47"/>
      <c r="C917" s="47"/>
      <c r="D917" s="47"/>
      <c r="E917" s="47"/>
      <c r="F917" s="47"/>
      <c r="G917" s="47"/>
    </row>
    <row r="918" spans="1:7">
      <c r="A918" s="47"/>
      <c r="B918" s="47"/>
      <c r="C918" s="47"/>
      <c r="D918" s="47"/>
      <c r="E918" s="47"/>
      <c r="F918" s="47"/>
      <c r="G918" s="47"/>
    </row>
    <row r="919" spans="1:7">
      <c r="A919" s="47"/>
      <c r="B919" s="47"/>
      <c r="C919" s="47"/>
      <c r="D919" s="47"/>
      <c r="E919" s="47"/>
      <c r="F919" s="47"/>
      <c r="G919" s="47"/>
    </row>
    <row r="920" spans="1:7">
      <c r="A920" s="47"/>
      <c r="B920" s="47"/>
      <c r="C920" s="47"/>
      <c r="D920" s="47"/>
      <c r="E920" s="47"/>
      <c r="F920" s="47"/>
      <c r="G920" s="47"/>
    </row>
    <row r="921" spans="1:7">
      <c r="A921" s="47"/>
      <c r="B921" s="47"/>
      <c r="C921" s="47"/>
      <c r="D921" s="47"/>
      <c r="E921" s="47"/>
      <c r="F921" s="47"/>
      <c r="G921" s="47"/>
    </row>
    <row r="922" spans="1:7">
      <c r="A922" s="47"/>
      <c r="B922" s="47"/>
      <c r="C922" s="47"/>
      <c r="D922" s="47"/>
      <c r="E922" s="47"/>
      <c r="F922" s="47"/>
      <c r="G922" s="47"/>
    </row>
    <row r="923" spans="1:7">
      <c r="A923" s="47"/>
      <c r="B923" s="47"/>
      <c r="C923" s="47"/>
      <c r="D923" s="47"/>
      <c r="E923" s="47"/>
      <c r="F923" s="47"/>
      <c r="G923" s="47"/>
    </row>
    <row r="924" spans="1:7">
      <c r="A924" s="47"/>
      <c r="B924" s="47"/>
      <c r="C924" s="47"/>
      <c r="D924" s="47"/>
      <c r="E924" s="47"/>
      <c r="F924" s="47"/>
      <c r="G924" s="47"/>
    </row>
    <row r="925" spans="1:7">
      <c r="A925" s="47"/>
      <c r="B925" s="47"/>
      <c r="C925" s="47"/>
      <c r="D925" s="47"/>
      <c r="E925" s="47"/>
      <c r="F925" s="47"/>
      <c r="G925" s="47"/>
    </row>
    <row r="926" spans="1:7">
      <c r="A926" s="47"/>
      <c r="B926" s="47"/>
      <c r="C926" s="47"/>
      <c r="D926" s="47"/>
      <c r="E926" s="47"/>
      <c r="F926" s="47"/>
      <c r="G926" s="47"/>
    </row>
    <row r="927" spans="1:7">
      <c r="A927" s="47"/>
      <c r="B927" s="47"/>
      <c r="C927" s="47"/>
      <c r="D927" s="47"/>
      <c r="E927" s="47"/>
      <c r="F927" s="47"/>
      <c r="G927" s="47"/>
    </row>
    <row r="928" spans="1:7">
      <c r="A928" s="47"/>
      <c r="B928" s="47"/>
      <c r="C928" s="47"/>
      <c r="D928" s="47"/>
      <c r="E928" s="47"/>
      <c r="F928" s="47"/>
      <c r="G928" s="47"/>
    </row>
    <row r="929" spans="1:7">
      <c r="A929" s="47"/>
      <c r="B929" s="47"/>
      <c r="C929" s="47"/>
      <c r="D929" s="47"/>
      <c r="E929" s="47"/>
      <c r="F929" s="47"/>
      <c r="G929" s="47"/>
    </row>
    <row r="930" spans="1:7">
      <c r="A930" s="47"/>
      <c r="B930" s="47"/>
      <c r="C930" s="47"/>
      <c r="D930" s="47"/>
      <c r="E930" s="47"/>
      <c r="F930" s="47"/>
      <c r="G930" s="47"/>
    </row>
    <row r="931" spans="1:7">
      <c r="A931" s="47"/>
      <c r="B931" s="47"/>
      <c r="C931" s="47"/>
      <c r="D931" s="47"/>
      <c r="E931" s="47"/>
      <c r="F931" s="47"/>
      <c r="G931" s="47"/>
    </row>
    <row r="932" spans="1:7">
      <c r="A932" s="47"/>
      <c r="B932" s="47"/>
      <c r="C932" s="47"/>
      <c r="D932" s="47"/>
      <c r="E932" s="47"/>
      <c r="F932" s="47"/>
      <c r="G932" s="47"/>
    </row>
    <row r="933" spans="1:7">
      <c r="A933" s="47"/>
      <c r="B933" s="47"/>
      <c r="C933" s="47"/>
      <c r="D933" s="47"/>
      <c r="E933" s="47"/>
      <c r="F933" s="47"/>
      <c r="G933" s="47"/>
    </row>
    <row r="934" spans="1:7">
      <c r="A934" s="47"/>
      <c r="B934" s="47"/>
      <c r="C934" s="47"/>
      <c r="D934" s="47"/>
      <c r="E934" s="47"/>
      <c r="F934" s="47"/>
      <c r="G934" s="47"/>
    </row>
    <row r="935" spans="1:7">
      <c r="A935" s="47"/>
      <c r="B935" s="47"/>
      <c r="C935" s="47"/>
      <c r="D935" s="47"/>
      <c r="E935" s="47"/>
      <c r="F935" s="47"/>
      <c r="G935" s="47"/>
    </row>
    <row r="936" spans="1:7">
      <c r="A936" s="47"/>
      <c r="B936" s="47"/>
      <c r="C936" s="47"/>
      <c r="D936" s="47"/>
      <c r="E936" s="47"/>
      <c r="F936" s="47"/>
      <c r="G936" s="47"/>
    </row>
    <row r="937" spans="1:7">
      <c r="A937" s="47"/>
      <c r="B937" s="47"/>
      <c r="C937" s="47"/>
      <c r="D937" s="47"/>
      <c r="E937" s="47"/>
      <c r="F937" s="47"/>
      <c r="G937" s="47"/>
    </row>
    <row r="938" spans="1:7">
      <c r="A938" s="47"/>
      <c r="B938" s="47"/>
      <c r="C938" s="47"/>
      <c r="D938" s="47"/>
      <c r="E938" s="47"/>
      <c r="F938" s="47"/>
      <c r="G938" s="47"/>
    </row>
    <row r="939" spans="1:7">
      <c r="A939" s="47"/>
      <c r="B939" s="47"/>
      <c r="C939" s="47"/>
      <c r="D939" s="47"/>
      <c r="E939" s="47"/>
      <c r="F939" s="47"/>
      <c r="G939" s="47"/>
    </row>
    <row r="940" spans="1:7">
      <c r="A940" s="47"/>
      <c r="B940" s="47"/>
      <c r="C940" s="47"/>
      <c r="D940" s="47"/>
      <c r="E940" s="47"/>
      <c r="F940" s="47"/>
      <c r="G940" s="47"/>
    </row>
    <row r="941" spans="1:7">
      <c r="A941" s="47"/>
      <c r="B941" s="47"/>
      <c r="C941" s="47"/>
      <c r="D941" s="47"/>
      <c r="E941" s="47"/>
      <c r="F941" s="47"/>
      <c r="G941" s="47"/>
    </row>
    <row r="942" spans="1:7">
      <c r="A942" s="47"/>
      <c r="B942" s="47"/>
      <c r="C942" s="47"/>
      <c r="D942" s="47"/>
      <c r="E942" s="47"/>
      <c r="F942" s="47"/>
      <c r="G942" s="47"/>
    </row>
    <row r="943" spans="1:7">
      <c r="A943" s="47"/>
      <c r="B943" s="47"/>
      <c r="C943" s="47"/>
      <c r="D943" s="47"/>
      <c r="E943" s="47"/>
      <c r="F943" s="47"/>
      <c r="G943" s="47"/>
    </row>
    <row r="944" spans="1:7">
      <c r="A944" s="47"/>
      <c r="B944" s="47"/>
      <c r="C944" s="47"/>
      <c r="D944" s="47"/>
      <c r="E944" s="47"/>
      <c r="F944" s="47"/>
      <c r="G944" s="47"/>
    </row>
    <row r="945" spans="1:7">
      <c r="A945" s="47"/>
      <c r="B945" s="47"/>
      <c r="C945" s="47"/>
      <c r="D945" s="47"/>
      <c r="E945" s="47"/>
      <c r="F945" s="47"/>
      <c r="G945" s="47"/>
    </row>
    <row r="946" spans="1:7">
      <c r="A946" s="47"/>
      <c r="B946" s="47"/>
      <c r="C946" s="47"/>
      <c r="D946" s="47"/>
      <c r="E946" s="47"/>
      <c r="F946" s="47"/>
      <c r="G946" s="47"/>
    </row>
    <row r="947" spans="1:7">
      <c r="A947" s="47"/>
      <c r="B947" s="47"/>
      <c r="C947" s="47"/>
      <c r="D947" s="47"/>
      <c r="E947" s="47"/>
      <c r="F947" s="47"/>
      <c r="G947" s="47"/>
    </row>
    <row r="948" spans="1:7">
      <c r="A948" s="47"/>
      <c r="B948" s="47"/>
      <c r="C948" s="47"/>
      <c r="D948" s="47"/>
      <c r="E948" s="47"/>
      <c r="F948" s="47"/>
      <c r="G948" s="47"/>
    </row>
    <row r="949" spans="1:7">
      <c r="A949" s="47"/>
      <c r="B949" s="47"/>
      <c r="C949" s="47"/>
      <c r="D949" s="47"/>
      <c r="E949" s="47"/>
      <c r="F949" s="47"/>
      <c r="G949" s="47"/>
    </row>
    <row r="950" spans="1:7">
      <c r="A950" s="47"/>
      <c r="B950" s="47"/>
      <c r="C950" s="47"/>
      <c r="D950" s="47"/>
      <c r="E950" s="47"/>
      <c r="F950" s="47"/>
      <c r="G950" s="47"/>
    </row>
    <row r="951" spans="1:7">
      <c r="A951" s="47"/>
      <c r="B951" s="47"/>
      <c r="C951" s="47"/>
      <c r="D951" s="47"/>
      <c r="E951" s="47"/>
      <c r="F951" s="47"/>
      <c r="G951" s="47"/>
    </row>
    <row r="952" spans="1:7">
      <c r="A952" s="47"/>
      <c r="B952" s="47"/>
      <c r="C952" s="47"/>
      <c r="D952" s="47"/>
      <c r="E952" s="47"/>
      <c r="F952" s="47"/>
      <c r="G952" s="47"/>
    </row>
    <row r="953" spans="1:7">
      <c r="A953" s="47"/>
      <c r="B953" s="47"/>
      <c r="C953" s="47"/>
      <c r="D953" s="47"/>
      <c r="E953" s="47"/>
      <c r="F953" s="47"/>
      <c r="G953" s="47"/>
    </row>
    <row r="954" spans="1:7">
      <c r="A954" s="47"/>
      <c r="B954" s="47"/>
      <c r="C954" s="47"/>
      <c r="D954" s="47"/>
      <c r="E954" s="47"/>
      <c r="F954" s="47"/>
      <c r="G954" s="47"/>
    </row>
    <row r="955" spans="1:7">
      <c r="A955" s="47"/>
      <c r="B955" s="47"/>
      <c r="C955" s="47"/>
      <c r="D955" s="47"/>
      <c r="E955" s="47"/>
      <c r="F955" s="47"/>
      <c r="G955" s="47"/>
    </row>
    <row r="956" spans="1:7">
      <c r="A956" s="47"/>
      <c r="B956" s="47"/>
      <c r="C956" s="47"/>
      <c r="D956" s="47"/>
      <c r="E956" s="47"/>
      <c r="F956" s="47"/>
      <c r="G956" s="47"/>
    </row>
    <row r="957" spans="1:7">
      <c r="A957" s="47"/>
      <c r="B957" s="47"/>
      <c r="C957" s="47"/>
      <c r="D957" s="47"/>
      <c r="E957" s="47"/>
      <c r="F957" s="47"/>
      <c r="G957" s="47"/>
    </row>
    <row r="958" spans="1:7">
      <c r="A958" s="47"/>
      <c r="B958" s="47"/>
      <c r="C958" s="47"/>
      <c r="D958" s="47"/>
      <c r="E958" s="47"/>
      <c r="F958" s="47"/>
      <c r="G958" s="47"/>
    </row>
    <row r="959" spans="1:7">
      <c r="A959" s="47"/>
      <c r="B959" s="47"/>
      <c r="C959" s="47"/>
      <c r="D959" s="47"/>
      <c r="E959" s="47"/>
      <c r="F959" s="47"/>
      <c r="G959" s="47"/>
    </row>
    <row r="960" spans="1:7">
      <c r="A960" s="47"/>
      <c r="B960" s="47"/>
      <c r="C960" s="47"/>
      <c r="D960" s="47"/>
      <c r="E960" s="47"/>
      <c r="F960" s="47"/>
      <c r="G960" s="47"/>
    </row>
    <row r="961" spans="1:7">
      <c r="A961" s="47"/>
      <c r="B961" s="47"/>
      <c r="C961" s="47"/>
      <c r="D961" s="47"/>
      <c r="E961" s="47"/>
      <c r="F961" s="47"/>
      <c r="G961" s="47"/>
    </row>
    <row r="962" spans="1:7">
      <c r="A962" s="47"/>
      <c r="B962" s="47"/>
      <c r="C962" s="47"/>
      <c r="D962" s="47"/>
      <c r="E962" s="47"/>
      <c r="F962" s="47"/>
      <c r="G962" s="47"/>
    </row>
    <row r="963" spans="1:7">
      <c r="A963" s="47"/>
      <c r="B963" s="47"/>
      <c r="C963" s="47"/>
      <c r="D963" s="47"/>
      <c r="E963" s="47"/>
      <c r="F963" s="47"/>
      <c r="G963" s="47"/>
    </row>
    <row r="964" spans="1:7">
      <c r="A964" s="47"/>
      <c r="B964" s="47"/>
      <c r="C964" s="47"/>
      <c r="D964" s="47"/>
      <c r="E964" s="47"/>
      <c r="F964" s="47"/>
      <c r="G964" s="47"/>
    </row>
    <row r="965" spans="1:7">
      <c r="A965" s="47"/>
      <c r="B965" s="47"/>
      <c r="C965" s="47"/>
      <c r="D965" s="47"/>
      <c r="E965" s="47"/>
      <c r="F965" s="47"/>
      <c r="G965" s="47"/>
    </row>
    <row r="966" spans="1:7">
      <c r="A966" s="47"/>
      <c r="B966" s="47"/>
      <c r="C966" s="47"/>
      <c r="D966" s="47"/>
      <c r="E966" s="47"/>
      <c r="F966" s="47"/>
      <c r="G966" s="47"/>
    </row>
    <row r="967" spans="1:7">
      <c r="A967" s="47"/>
      <c r="B967" s="47"/>
      <c r="C967" s="47"/>
      <c r="D967" s="47"/>
      <c r="E967" s="47"/>
      <c r="F967" s="47"/>
      <c r="G967" s="47"/>
    </row>
    <row r="968" spans="1:7">
      <c r="A968" s="47"/>
      <c r="B968" s="47"/>
      <c r="C968" s="47"/>
      <c r="D968" s="47"/>
      <c r="E968" s="47"/>
      <c r="F968" s="47"/>
      <c r="G968" s="47"/>
    </row>
    <row r="969" spans="1:7">
      <c r="A969" s="47"/>
      <c r="B969" s="47"/>
      <c r="C969" s="47"/>
      <c r="D969" s="47"/>
      <c r="E969" s="47"/>
      <c r="F969" s="47"/>
      <c r="G969" s="47"/>
    </row>
    <row r="970" spans="1:7">
      <c r="A970" s="47"/>
      <c r="B970" s="47"/>
      <c r="C970" s="47"/>
      <c r="D970" s="47"/>
      <c r="E970" s="47"/>
      <c r="F970" s="47"/>
      <c r="G970" s="47"/>
    </row>
    <row r="971" spans="1:7">
      <c r="A971" s="47"/>
      <c r="B971" s="47"/>
      <c r="C971" s="47"/>
      <c r="D971" s="47"/>
      <c r="E971" s="47"/>
      <c r="F971" s="47"/>
      <c r="G971" s="47"/>
    </row>
    <row r="972" spans="1:7">
      <c r="A972" s="47"/>
      <c r="B972" s="47"/>
      <c r="C972" s="47"/>
      <c r="D972" s="47"/>
      <c r="E972" s="47"/>
      <c r="F972" s="47"/>
      <c r="G972" s="47"/>
    </row>
    <row r="973" spans="1:7">
      <c r="A973" s="47"/>
      <c r="B973" s="47"/>
      <c r="C973" s="47"/>
      <c r="D973" s="47"/>
      <c r="E973" s="47"/>
      <c r="F973" s="47"/>
      <c r="G973" s="47"/>
    </row>
    <row r="974" spans="1:7">
      <c r="A974" s="47"/>
      <c r="B974" s="47"/>
      <c r="C974" s="47"/>
      <c r="D974" s="47"/>
      <c r="E974" s="47"/>
      <c r="F974" s="47"/>
      <c r="G974" s="47"/>
    </row>
    <row r="975" spans="1:7">
      <c r="A975" s="47"/>
      <c r="B975" s="47"/>
      <c r="C975" s="47"/>
      <c r="D975" s="47"/>
      <c r="E975" s="47"/>
      <c r="F975" s="47"/>
      <c r="G975" s="47"/>
    </row>
    <row r="976" spans="1:7">
      <c r="A976" s="47"/>
      <c r="B976" s="47"/>
      <c r="C976" s="47"/>
      <c r="D976" s="47"/>
      <c r="E976" s="47"/>
      <c r="F976" s="47"/>
      <c r="G976" s="47"/>
    </row>
    <row r="977" spans="1:7">
      <c r="A977" s="47"/>
      <c r="B977" s="47"/>
      <c r="C977" s="47"/>
      <c r="D977" s="47"/>
      <c r="E977" s="47"/>
      <c r="F977" s="47"/>
      <c r="G977" s="47"/>
    </row>
    <row r="978" spans="1:7">
      <c r="A978" s="47"/>
      <c r="B978" s="47"/>
      <c r="C978" s="47"/>
      <c r="D978" s="47"/>
      <c r="E978" s="47"/>
      <c r="F978" s="47"/>
      <c r="G978" s="47"/>
    </row>
    <row r="979" spans="1:7">
      <c r="A979" s="47"/>
      <c r="B979" s="47"/>
      <c r="C979" s="47"/>
      <c r="D979" s="47"/>
      <c r="E979" s="47"/>
      <c r="F979" s="47"/>
      <c r="G979" s="47"/>
    </row>
    <row r="980" spans="1:7">
      <c r="A980" s="47"/>
      <c r="B980" s="47"/>
      <c r="C980" s="47"/>
      <c r="D980" s="47"/>
      <c r="E980" s="47"/>
      <c r="F980" s="47"/>
      <c r="G980" s="47"/>
    </row>
    <row r="981" spans="1:7">
      <c r="A981" s="47"/>
      <c r="B981" s="47"/>
      <c r="C981" s="47"/>
      <c r="D981" s="47"/>
      <c r="E981" s="47"/>
      <c r="F981" s="47"/>
      <c r="G981" s="47"/>
    </row>
    <row r="982" spans="1:7">
      <c r="A982" s="47"/>
      <c r="B982" s="47"/>
      <c r="C982" s="47"/>
      <c r="D982" s="47"/>
      <c r="E982" s="47"/>
      <c r="F982" s="47"/>
      <c r="G982" s="47"/>
    </row>
    <row r="983" spans="1:7">
      <c r="A983" s="47"/>
      <c r="B983" s="47"/>
      <c r="C983" s="47"/>
      <c r="D983" s="47"/>
      <c r="E983" s="47"/>
      <c r="F983" s="47"/>
      <c r="G983" s="47"/>
    </row>
    <row r="984" spans="1:7">
      <c r="A984" s="47"/>
      <c r="B984" s="47"/>
      <c r="C984" s="47"/>
      <c r="D984" s="47"/>
      <c r="E984" s="47"/>
      <c r="F984" s="47"/>
      <c r="G984" s="47"/>
    </row>
    <row r="985" spans="1:7">
      <c r="A985" s="47"/>
      <c r="B985" s="47"/>
      <c r="C985" s="47"/>
      <c r="D985" s="47"/>
      <c r="E985" s="47"/>
      <c r="F985" s="47"/>
      <c r="G985" s="47"/>
    </row>
    <row r="986" spans="1:7">
      <c r="A986" s="47"/>
      <c r="B986" s="47"/>
      <c r="C986" s="47"/>
      <c r="D986" s="47"/>
      <c r="E986" s="47"/>
      <c r="F986" s="47"/>
      <c r="G986" s="47"/>
    </row>
    <row r="987" spans="1:7">
      <c r="A987" s="47"/>
      <c r="B987" s="47"/>
      <c r="C987" s="47"/>
      <c r="D987" s="47"/>
      <c r="E987" s="47"/>
      <c r="F987" s="47"/>
      <c r="G987" s="47"/>
    </row>
    <row r="988" spans="1:7">
      <c r="A988" s="47"/>
      <c r="B988" s="47"/>
      <c r="C988" s="47"/>
      <c r="D988" s="47"/>
      <c r="E988" s="47"/>
      <c r="F988" s="47"/>
      <c r="G988" s="47"/>
    </row>
    <row r="989" spans="1:7">
      <c r="A989" s="47"/>
      <c r="B989" s="47"/>
      <c r="C989" s="47"/>
      <c r="D989" s="47"/>
      <c r="E989" s="47"/>
      <c r="F989" s="47"/>
      <c r="G989" s="47"/>
    </row>
    <row r="990" spans="1:7">
      <c r="A990" s="47"/>
      <c r="B990" s="47"/>
      <c r="C990" s="47"/>
      <c r="D990" s="47"/>
      <c r="E990" s="47"/>
      <c r="F990" s="47"/>
      <c r="G990" s="47"/>
    </row>
    <row r="991" spans="1:7">
      <c r="A991" s="47"/>
      <c r="B991" s="47"/>
      <c r="C991" s="47"/>
      <c r="D991" s="47"/>
      <c r="E991" s="47"/>
      <c r="F991" s="47"/>
      <c r="G991" s="47"/>
    </row>
    <row r="992" spans="1:7">
      <c r="A992" s="47"/>
      <c r="B992" s="47"/>
      <c r="C992" s="47"/>
      <c r="D992" s="47"/>
      <c r="E992" s="47"/>
      <c r="F992" s="47"/>
      <c r="G992" s="47"/>
    </row>
    <row r="993" spans="1:7">
      <c r="A993" s="47"/>
      <c r="B993" s="47"/>
      <c r="C993" s="47"/>
      <c r="D993" s="47"/>
      <c r="E993" s="47"/>
      <c r="F993" s="47"/>
      <c r="G993" s="47"/>
    </row>
    <row r="994" spans="1:7">
      <c r="A994" s="47"/>
      <c r="B994" s="47"/>
      <c r="C994" s="47"/>
      <c r="D994" s="47"/>
      <c r="E994" s="47"/>
      <c r="F994" s="47"/>
      <c r="G994" s="47"/>
    </row>
    <row r="995" spans="1:7">
      <c r="A995" s="47"/>
      <c r="B995" s="47"/>
      <c r="C995" s="47"/>
      <c r="D995" s="47"/>
      <c r="E995" s="47"/>
      <c r="F995" s="47"/>
      <c r="G995" s="47"/>
    </row>
    <row r="996" spans="1:7">
      <c r="A996" s="47"/>
      <c r="B996" s="47"/>
      <c r="C996" s="47"/>
      <c r="D996" s="47"/>
      <c r="E996" s="47"/>
      <c r="F996" s="47"/>
      <c r="G996" s="47"/>
    </row>
    <row r="997" spans="1:7">
      <c r="A997" s="47"/>
      <c r="B997" s="47"/>
      <c r="C997" s="47"/>
      <c r="D997" s="47"/>
      <c r="E997" s="47"/>
      <c r="F997" s="47"/>
      <c r="G997" s="47"/>
    </row>
    <row r="998" spans="1:7">
      <c r="A998" s="47"/>
      <c r="B998" s="47"/>
      <c r="C998" s="47"/>
      <c r="D998" s="47"/>
      <c r="E998" s="47"/>
      <c r="F998" s="47"/>
      <c r="G998" s="47"/>
    </row>
    <row r="999" spans="1:7">
      <c r="A999" s="47"/>
      <c r="B999" s="47"/>
      <c r="C999" s="47"/>
      <c r="D999" s="47"/>
      <c r="E999" s="47"/>
      <c r="F999" s="47"/>
      <c r="G999" s="47"/>
    </row>
    <row r="1000" spans="1:7">
      <c r="A1000" s="47"/>
      <c r="B1000" s="47"/>
      <c r="C1000" s="47"/>
      <c r="D1000" s="47"/>
      <c r="E1000" s="47"/>
      <c r="F1000" s="47"/>
      <c r="G1000" s="47"/>
    </row>
    <row r="1001" spans="1:7">
      <c r="A1001" s="47"/>
      <c r="B1001" s="47"/>
      <c r="C1001" s="47"/>
      <c r="D1001" s="47"/>
      <c r="E1001" s="47"/>
      <c r="F1001" s="47"/>
      <c r="G1001" s="47"/>
    </row>
    <row r="1002" spans="1:7">
      <c r="A1002" s="47"/>
      <c r="B1002" s="47"/>
      <c r="C1002" s="47"/>
      <c r="D1002" s="47"/>
      <c r="E1002" s="47"/>
      <c r="F1002" s="47"/>
      <c r="G1002" s="47"/>
    </row>
    <row r="1003" spans="1:7">
      <c r="A1003" s="47"/>
      <c r="B1003" s="47"/>
      <c r="C1003" s="47"/>
      <c r="D1003" s="47"/>
      <c r="E1003" s="47"/>
      <c r="F1003" s="47"/>
      <c r="G1003" s="47"/>
    </row>
    <row r="1004" spans="1:7">
      <c r="A1004" s="47"/>
      <c r="B1004" s="47"/>
      <c r="C1004" s="47"/>
      <c r="D1004" s="47"/>
      <c r="E1004" s="47"/>
      <c r="F1004" s="47"/>
      <c r="G1004" s="47"/>
    </row>
    <row r="1005" spans="1:7">
      <c r="A1005" s="47"/>
      <c r="B1005" s="47"/>
      <c r="C1005" s="47"/>
      <c r="D1005" s="47"/>
      <c r="E1005" s="47"/>
      <c r="F1005" s="47"/>
      <c r="G1005" s="47"/>
    </row>
    <row r="1006" spans="1:7">
      <c r="A1006" s="47"/>
      <c r="B1006" s="47"/>
      <c r="C1006" s="47"/>
      <c r="D1006" s="47"/>
      <c r="E1006" s="47"/>
      <c r="F1006" s="47"/>
      <c r="G1006" s="47"/>
    </row>
    <row r="1007" spans="1:7">
      <c r="A1007" s="47"/>
      <c r="B1007" s="47"/>
      <c r="C1007" s="47"/>
      <c r="D1007" s="47"/>
      <c r="E1007" s="47"/>
      <c r="F1007" s="47"/>
      <c r="G1007" s="47"/>
    </row>
    <row r="1008" spans="1:7">
      <c r="A1008" s="47"/>
      <c r="B1008" s="47"/>
      <c r="C1008" s="47"/>
      <c r="D1008" s="47"/>
      <c r="E1008" s="47"/>
      <c r="F1008" s="47"/>
      <c r="G1008" s="47"/>
    </row>
    <row r="1009" spans="1:7">
      <c r="A1009" s="47"/>
      <c r="B1009" s="47"/>
      <c r="C1009" s="47"/>
      <c r="D1009" s="47"/>
      <c r="E1009" s="47"/>
      <c r="F1009" s="47"/>
      <c r="G1009" s="47"/>
    </row>
    <row r="1010" spans="1:7">
      <c r="A1010" s="47"/>
      <c r="B1010" s="47"/>
      <c r="C1010" s="47"/>
      <c r="D1010" s="47"/>
      <c r="E1010" s="47"/>
      <c r="F1010" s="47"/>
      <c r="G1010" s="47"/>
    </row>
    <row r="1011" spans="1:7">
      <c r="A1011" s="47"/>
      <c r="B1011" s="47"/>
      <c r="C1011" s="47"/>
      <c r="D1011" s="47"/>
      <c r="E1011" s="47"/>
      <c r="F1011" s="47"/>
      <c r="G1011" s="47"/>
    </row>
    <row r="1012" spans="1:7">
      <c r="A1012" s="47"/>
      <c r="B1012" s="47"/>
      <c r="C1012" s="47"/>
      <c r="D1012" s="47"/>
      <c r="E1012" s="47"/>
      <c r="F1012" s="47"/>
      <c r="G1012" s="47"/>
    </row>
    <row r="1013" spans="1:7">
      <c r="A1013" s="47"/>
      <c r="B1013" s="47"/>
      <c r="C1013" s="47"/>
      <c r="D1013" s="47"/>
      <c r="E1013" s="47"/>
      <c r="F1013" s="47"/>
      <c r="G1013" s="47"/>
    </row>
    <row r="1014" spans="1:7">
      <c r="A1014" s="47"/>
      <c r="B1014" s="47"/>
      <c r="C1014" s="47"/>
      <c r="D1014" s="47"/>
      <c r="E1014" s="47"/>
      <c r="F1014" s="47"/>
      <c r="G1014" s="47"/>
    </row>
    <row r="1015" spans="1:7">
      <c r="A1015" s="47"/>
      <c r="B1015" s="47"/>
      <c r="C1015" s="47"/>
      <c r="D1015" s="47"/>
      <c r="E1015" s="47"/>
      <c r="F1015" s="47"/>
      <c r="G1015" s="47"/>
    </row>
    <row r="1016" spans="1:7">
      <c r="A1016" s="47"/>
      <c r="B1016" s="47"/>
      <c r="C1016" s="47"/>
      <c r="D1016" s="47"/>
      <c r="E1016" s="47"/>
      <c r="F1016" s="47"/>
      <c r="G1016" s="47"/>
    </row>
    <row r="1017" spans="1:7">
      <c r="A1017" s="47"/>
      <c r="B1017" s="47"/>
      <c r="C1017" s="47"/>
      <c r="D1017" s="47"/>
      <c r="E1017" s="47"/>
      <c r="F1017" s="47"/>
      <c r="G1017" s="47"/>
    </row>
    <row r="1018" spans="1:7">
      <c r="A1018" s="47"/>
      <c r="B1018" s="47"/>
      <c r="C1018" s="47"/>
      <c r="D1018" s="47"/>
      <c r="E1018" s="47"/>
      <c r="F1018" s="47"/>
      <c r="G1018" s="47"/>
    </row>
    <row r="1019" spans="1:7">
      <c r="A1019" s="47"/>
      <c r="B1019" s="47"/>
      <c r="C1019" s="47"/>
      <c r="D1019" s="47"/>
      <c r="E1019" s="47"/>
      <c r="F1019" s="47"/>
      <c r="G1019" s="47"/>
    </row>
    <row r="1020" spans="1:7">
      <c r="A1020" s="47"/>
      <c r="B1020" s="47"/>
      <c r="C1020" s="47"/>
      <c r="D1020" s="47"/>
      <c r="E1020" s="47"/>
      <c r="F1020" s="47"/>
      <c r="G1020" s="47"/>
    </row>
    <row r="1021" spans="1:7">
      <c r="A1021" s="47"/>
      <c r="B1021" s="47"/>
      <c r="C1021" s="47"/>
      <c r="D1021" s="47"/>
      <c r="E1021" s="47"/>
      <c r="F1021" s="47"/>
      <c r="G1021" s="47"/>
    </row>
    <row r="1022" spans="1:7">
      <c r="A1022" s="47"/>
      <c r="B1022" s="47"/>
      <c r="C1022" s="47"/>
      <c r="D1022" s="47"/>
      <c r="E1022" s="47"/>
      <c r="F1022" s="47"/>
      <c r="G1022" s="47"/>
    </row>
    <row r="1023" spans="1:7">
      <c r="A1023" s="47"/>
      <c r="B1023" s="47"/>
      <c r="C1023" s="47"/>
      <c r="D1023" s="47"/>
      <c r="E1023" s="47"/>
      <c r="F1023" s="47"/>
      <c r="G1023" s="47"/>
    </row>
    <row r="1024" spans="1:7">
      <c r="A1024" s="47"/>
      <c r="B1024" s="47"/>
      <c r="C1024" s="47"/>
      <c r="D1024" s="47"/>
      <c r="E1024" s="47"/>
      <c r="F1024" s="47"/>
      <c r="G1024" s="47"/>
    </row>
    <row r="1025" spans="1:7">
      <c r="A1025" s="47"/>
      <c r="B1025" s="47"/>
      <c r="C1025" s="47"/>
      <c r="D1025" s="47"/>
      <c r="E1025" s="47"/>
      <c r="F1025" s="47"/>
      <c r="G1025" s="47"/>
    </row>
    <row r="1026" spans="1:7">
      <c r="A1026" s="47"/>
      <c r="B1026" s="47"/>
      <c r="C1026" s="47"/>
      <c r="D1026" s="47"/>
      <c r="E1026" s="47"/>
      <c r="F1026" s="47"/>
      <c r="G1026" s="47"/>
    </row>
    <row r="1027" spans="1:7">
      <c r="A1027" s="47"/>
      <c r="B1027" s="47"/>
      <c r="C1027" s="47"/>
      <c r="D1027" s="47"/>
      <c r="E1027" s="47"/>
      <c r="F1027" s="47"/>
      <c r="G1027" s="47"/>
    </row>
    <row r="1028" spans="1:7">
      <c r="A1028" s="47"/>
      <c r="B1028" s="47"/>
      <c r="C1028" s="47"/>
      <c r="D1028" s="47"/>
      <c r="E1028" s="47"/>
      <c r="F1028" s="47"/>
      <c r="G1028" s="47"/>
    </row>
    <row r="1029" spans="1:7">
      <c r="A1029" s="47"/>
      <c r="B1029" s="47"/>
      <c r="C1029" s="47"/>
      <c r="D1029" s="47"/>
      <c r="E1029" s="47"/>
      <c r="F1029" s="47"/>
      <c r="G1029" s="47"/>
    </row>
    <row r="1030" spans="1:7">
      <c r="A1030" s="47"/>
      <c r="B1030" s="47"/>
      <c r="C1030" s="47"/>
      <c r="D1030" s="47"/>
      <c r="E1030" s="47"/>
      <c r="F1030" s="47"/>
      <c r="G1030" s="47"/>
    </row>
    <row r="1031" spans="1:7">
      <c r="A1031" s="47"/>
      <c r="B1031" s="47"/>
      <c r="C1031" s="47"/>
      <c r="D1031" s="47"/>
      <c r="E1031" s="47"/>
      <c r="F1031" s="47"/>
      <c r="G1031" s="47"/>
    </row>
    <row r="1032" spans="1:7">
      <c r="A1032" s="47"/>
      <c r="B1032" s="47"/>
      <c r="C1032" s="47"/>
      <c r="D1032" s="47"/>
      <c r="E1032" s="47"/>
      <c r="F1032" s="47"/>
      <c r="G1032" s="47"/>
    </row>
    <row r="1033" spans="1:7">
      <c r="A1033" s="47"/>
      <c r="B1033" s="47"/>
      <c r="C1033" s="47"/>
      <c r="D1033" s="47"/>
      <c r="E1033" s="47"/>
      <c r="F1033" s="47"/>
      <c r="G1033" s="47"/>
    </row>
    <row r="1034" spans="1:7">
      <c r="A1034" s="47"/>
      <c r="B1034" s="47"/>
      <c r="C1034" s="47"/>
      <c r="D1034" s="47"/>
      <c r="E1034" s="47"/>
      <c r="F1034" s="47"/>
      <c r="G1034" s="47"/>
    </row>
    <row r="1035" spans="1:7">
      <c r="A1035" s="47"/>
      <c r="B1035" s="47"/>
      <c r="C1035" s="47"/>
      <c r="D1035" s="47"/>
      <c r="E1035" s="47"/>
      <c r="F1035" s="47"/>
      <c r="G1035" s="47"/>
    </row>
    <row r="1036" spans="1:7">
      <c r="A1036" s="47"/>
      <c r="B1036" s="47"/>
      <c r="C1036" s="47"/>
      <c r="D1036" s="47"/>
      <c r="E1036" s="47"/>
      <c r="F1036" s="47"/>
      <c r="G1036" s="47"/>
    </row>
    <row r="1037" spans="1:7">
      <c r="A1037" s="47"/>
      <c r="B1037" s="47"/>
      <c r="C1037" s="47"/>
      <c r="D1037" s="47"/>
      <c r="E1037" s="47"/>
      <c r="F1037" s="47"/>
      <c r="G1037" s="47"/>
    </row>
    <row r="1038" spans="1:7">
      <c r="A1038" s="47"/>
      <c r="B1038" s="47"/>
      <c r="C1038" s="47"/>
      <c r="D1038" s="47"/>
      <c r="E1038" s="47"/>
      <c r="F1038" s="47"/>
      <c r="G1038" s="47"/>
    </row>
    <row r="1039" spans="1:7">
      <c r="A1039" s="47"/>
      <c r="B1039" s="47"/>
      <c r="C1039" s="47"/>
      <c r="D1039" s="47"/>
      <c r="E1039" s="47"/>
      <c r="F1039" s="47"/>
      <c r="G1039" s="47"/>
    </row>
    <row r="1040" spans="1:7">
      <c r="A1040" s="47"/>
      <c r="B1040" s="47"/>
      <c r="C1040" s="47"/>
      <c r="D1040" s="47"/>
      <c r="E1040" s="47"/>
      <c r="F1040" s="47"/>
      <c r="G1040" s="47"/>
    </row>
    <row r="1041" spans="1:7">
      <c r="A1041" s="47"/>
      <c r="B1041" s="47"/>
      <c r="C1041" s="47"/>
      <c r="D1041" s="47"/>
      <c r="E1041" s="47"/>
      <c r="F1041" s="47"/>
      <c r="G1041" s="47"/>
    </row>
    <row r="1042" spans="1:7">
      <c r="A1042" s="47"/>
      <c r="B1042" s="47"/>
      <c r="C1042" s="47"/>
      <c r="D1042" s="47"/>
      <c r="E1042" s="47"/>
      <c r="F1042" s="47"/>
      <c r="G1042" s="47"/>
    </row>
    <row r="1043" spans="1:7">
      <c r="A1043" s="47"/>
      <c r="B1043" s="47"/>
      <c r="C1043" s="47"/>
      <c r="D1043" s="47"/>
      <c r="E1043" s="47"/>
      <c r="F1043" s="47"/>
      <c r="G1043" s="47"/>
    </row>
    <row r="1044" spans="1:7">
      <c r="A1044" s="47"/>
      <c r="B1044" s="47"/>
      <c r="C1044" s="47"/>
      <c r="D1044" s="47"/>
      <c r="E1044" s="47"/>
      <c r="F1044" s="47"/>
      <c r="G1044" s="47"/>
    </row>
    <row r="1045" spans="1:7">
      <c r="A1045" s="47"/>
      <c r="B1045" s="47"/>
      <c r="C1045" s="47"/>
      <c r="D1045" s="47"/>
      <c r="E1045" s="47"/>
      <c r="F1045" s="47"/>
      <c r="G1045" s="47"/>
    </row>
    <row r="1046" spans="1:7">
      <c r="A1046" s="47"/>
      <c r="B1046" s="47"/>
      <c r="C1046" s="47"/>
      <c r="D1046" s="47"/>
      <c r="E1046" s="47"/>
      <c r="F1046" s="47"/>
      <c r="G1046" s="47"/>
    </row>
    <row r="1047" spans="1:7">
      <c r="A1047" s="47"/>
      <c r="B1047" s="47"/>
      <c r="C1047" s="47"/>
      <c r="D1047" s="47"/>
      <c r="E1047" s="47"/>
      <c r="F1047" s="47"/>
      <c r="G1047" s="47"/>
    </row>
    <row r="1048" spans="1:7">
      <c r="A1048" s="47"/>
      <c r="B1048" s="47"/>
      <c r="C1048" s="47"/>
      <c r="D1048" s="47"/>
      <c r="E1048" s="47"/>
      <c r="F1048" s="47"/>
      <c r="G1048" s="47"/>
    </row>
    <row r="1049" spans="1:7">
      <c r="A1049" s="47"/>
      <c r="B1049" s="47"/>
      <c r="C1049" s="47"/>
      <c r="D1049" s="47"/>
      <c r="E1049" s="47"/>
      <c r="F1049" s="47"/>
      <c r="G1049" s="47"/>
    </row>
    <row r="1050" spans="1:7">
      <c r="A1050" s="47"/>
      <c r="B1050" s="47"/>
      <c r="C1050" s="47"/>
      <c r="D1050" s="47"/>
      <c r="E1050" s="47"/>
      <c r="F1050" s="47"/>
      <c r="G1050" s="47"/>
    </row>
    <row r="1051" spans="1:7">
      <c r="A1051" s="47"/>
      <c r="B1051" s="47"/>
      <c r="C1051" s="47"/>
      <c r="D1051" s="47"/>
      <c r="E1051" s="47"/>
      <c r="F1051" s="47"/>
      <c r="G1051" s="47"/>
    </row>
    <row r="1052" spans="1:7">
      <c r="A1052" s="47"/>
      <c r="B1052" s="47"/>
      <c r="C1052" s="47"/>
      <c r="D1052" s="47"/>
      <c r="E1052" s="47"/>
      <c r="F1052" s="47"/>
      <c r="G1052" s="47"/>
    </row>
    <row r="1053" spans="1:7">
      <c r="A1053" s="47"/>
      <c r="B1053" s="47"/>
      <c r="C1053" s="47"/>
      <c r="D1053" s="47"/>
      <c r="E1053" s="47"/>
      <c r="F1053" s="47"/>
      <c r="G1053" s="47"/>
    </row>
    <row r="1054" spans="1:7">
      <c r="A1054" s="47"/>
      <c r="B1054" s="47"/>
      <c r="C1054" s="47"/>
      <c r="D1054" s="47"/>
      <c r="E1054" s="47"/>
      <c r="F1054" s="47"/>
      <c r="G1054" s="47"/>
    </row>
    <row r="1055" spans="1:7">
      <c r="A1055" s="47"/>
      <c r="B1055" s="47"/>
      <c r="C1055" s="47"/>
      <c r="D1055" s="47"/>
      <c r="E1055" s="47"/>
      <c r="F1055" s="47"/>
      <c r="G1055" s="47"/>
    </row>
    <row r="1056" spans="1:7">
      <c r="A1056" s="47"/>
      <c r="B1056" s="47"/>
      <c r="C1056" s="47"/>
      <c r="D1056" s="47"/>
      <c r="E1056" s="47"/>
      <c r="F1056" s="47"/>
      <c r="G1056" s="47"/>
    </row>
    <row r="1057" spans="1:7">
      <c r="A1057" s="47"/>
      <c r="B1057" s="47"/>
      <c r="C1057" s="47"/>
      <c r="D1057" s="47"/>
      <c r="E1057" s="47"/>
      <c r="F1057" s="47"/>
      <c r="G1057" s="47"/>
    </row>
    <row r="1058" spans="1:7">
      <c r="A1058" s="47"/>
      <c r="B1058" s="47"/>
      <c r="C1058" s="47"/>
      <c r="D1058" s="47"/>
      <c r="E1058" s="47"/>
      <c r="F1058" s="47"/>
      <c r="G1058" s="47"/>
    </row>
    <row r="1059" spans="1:7">
      <c r="A1059" s="47"/>
      <c r="B1059" s="47"/>
      <c r="C1059" s="47"/>
      <c r="D1059" s="47"/>
      <c r="E1059" s="47"/>
      <c r="F1059" s="47"/>
      <c r="G1059" s="47"/>
    </row>
    <row r="1060" spans="1:7">
      <c r="A1060" s="47"/>
      <c r="B1060" s="47"/>
      <c r="C1060" s="47"/>
      <c r="D1060" s="47"/>
      <c r="E1060" s="47"/>
      <c r="F1060" s="47"/>
      <c r="G1060" s="47"/>
    </row>
    <row r="1061" spans="1:7">
      <c r="A1061" s="47"/>
      <c r="B1061" s="47"/>
      <c r="C1061" s="47"/>
      <c r="D1061" s="47"/>
      <c r="E1061" s="47"/>
      <c r="F1061" s="47"/>
      <c r="G1061" s="47"/>
    </row>
    <row r="1062" spans="1:7">
      <c r="A1062" s="47"/>
      <c r="B1062" s="47"/>
      <c r="C1062" s="47"/>
      <c r="D1062" s="47"/>
      <c r="E1062" s="47"/>
      <c r="F1062" s="47"/>
      <c r="G1062" s="47"/>
    </row>
    <row r="1063" spans="1:7">
      <c r="A1063" s="47"/>
      <c r="B1063" s="47"/>
      <c r="C1063" s="47"/>
      <c r="D1063" s="47"/>
      <c r="E1063" s="47"/>
      <c r="F1063" s="47"/>
      <c r="G1063" s="47"/>
    </row>
    <row r="1064" spans="1:7">
      <c r="A1064" s="47"/>
      <c r="B1064" s="47"/>
      <c r="C1064" s="47"/>
      <c r="D1064" s="47"/>
      <c r="E1064" s="47"/>
      <c r="F1064" s="47"/>
      <c r="G1064" s="47"/>
    </row>
    <row r="1065" spans="1:7">
      <c r="A1065" s="47"/>
      <c r="B1065" s="47"/>
      <c r="C1065" s="47"/>
      <c r="D1065" s="47"/>
      <c r="E1065" s="47"/>
      <c r="F1065" s="47"/>
      <c r="G1065" s="47"/>
    </row>
    <row r="1066" spans="1:7">
      <c r="A1066" s="47"/>
      <c r="B1066" s="47"/>
      <c r="C1066" s="47"/>
      <c r="D1066" s="47"/>
      <c r="E1066" s="47"/>
      <c r="F1066" s="47"/>
      <c r="G1066" s="47"/>
    </row>
    <row r="1067" spans="1:7">
      <c r="A1067" s="47"/>
      <c r="B1067" s="47"/>
      <c r="C1067" s="47"/>
      <c r="D1067" s="47"/>
      <c r="E1067" s="47"/>
      <c r="F1067" s="47"/>
      <c r="G1067" s="47"/>
    </row>
    <row r="1068" spans="1:7">
      <c r="A1068" s="47"/>
      <c r="B1068" s="47"/>
      <c r="C1068" s="47"/>
      <c r="D1068" s="47"/>
      <c r="E1068" s="47"/>
      <c r="F1068" s="47"/>
      <c r="G1068" s="47"/>
    </row>
    <row r="1069" spans="1:7">
      <c r="A1069" s="47"/>
      <c r="B1069" s="47"/>
      <c r="C1069" s="47"/>
      <c r="D1069" s="47"/>
      <c r="E1069" s="47"/>
      <c r="F1069" s="47"/>
      <c r="G1069" s="47"/>
    </row>
    <row r="1070" spans="1:7">
      <c r="A1070" s="47"/>
      <c r="B1070" s="47"/>
      <c r="C1070" s="47"/>
      <c r="D1070" s="47"/>
      <c r="E1070" s="47"/>
      <c r="F1070" s="47"/>
      <c r="G1070" s="47"/>
    </row>
    <row r="1071" spans="1:7">
      <c r="A1071" s="47"/>
      <c r="B1071" s="47"/>
      <c r="C1071" s="47"/>
      <c r="D1071" s="47"/>
      <c r="E1071" s="47"/>
      <c r="F1071" s="47"/>
      <c r="G1071" s="47"/>
    </row>
    <row r="1072" spans="1:7">
      <c r="A1072" s="47"/>
      <c r="B1072" s="47"/>
      <c r="C1072" s="47"/>
      <c r="D1072" s="47"/>
      <c r="E1072" s="47"/>
      <c r="F1072" s="47"/>
      <c r="G1072" s="47"/>
    </row>
    <row r="1073" spans="1:7">
      <c r="A1073" s="47"/>
      <c r="B1073" s="47"/>
      <c r="C1073" s="47"/>
      <c r="D1073" s="47"/>
      <c r="E1073" s="47"/>
      <c r="F1073" s="47"/>
      <c r="G1073" s="47"/>
    </row>
    <row r="1074" spans="1:7">
      <c r="A1074" s="47"/>
      <c r="B1074" s="47"/>
      <c r="C1074" s="47"/>
      <c r="D1074" s="47"/>
      <c r="E1074" s="47"/>
      <c r="F1074" s="47"/>
      <c r="G1074" s="47"/>
    </row>
    <row r="1075" spans="1:7">
      <c r="A1075" s="47"/>
      <c r="B1075" s="47"/>
      <c r="C1075" s="47"/>
      <c r="D1075" s="47"/>
      <c r="E1075" s="47"/>
      <c r="F1075" s="47"/>
      <c r="G1075" s="47"/>
    </row>
    <row r="1076" spans="1:7">
      <c r="A1076" s="47"/>
      <c r="B1076" s="47"/>
      <c r="C1076" s="47"/>
      <c r="D1076" s="47"/>
      <c r="E1076" s="47"/>
      <c r="F1076" s="47"/>
      <c r="G1076" s="47"/>
    </row>
    <row r="1077" spans="1:7">
      <c r="A1077" s="47"/>
      <c r="B1077" s="47"/>
      <c r="C1077" s="47"/>
      <c r="D1077" s="47"/>
      <c r="E1077" s="47"/>
      <c r="F1077" s="47"/>
      <c r="G1077" s="47"/>
    </row>
    <row r="1078" spans="1:7">
      <c r="A1078" s="47"/>
      <c r="B1078" s="47"/>
      <c r="C1078" s="47"/>
      <c r="D1078" s="47"/>
      <c r="E1078" s="47"/>
      <c r="F1078" s="47"/>
      <c r="G1078" s="47"/>
    </row>
    <row r="1079" spans="1:7">
      <c r="A1079" s="47"/>
      <c r="B1079" s="47"/>
      <c r="C1079" s="47"/>
      <c r="D1079" s="47"/>
      <c r="E1079" s="47"/>
      <c r="F1079" s="47"/>
      <c r="G1079" s="47"/>
    </row>
    <row r="1080" spans="1:7">
      <c r="A1080" s="47"/>
      <c r="B1080" s="47"/>
      <c r="C1080" s="47"/>
      <c r="D1080" s="47"/>
      <c r="E1080" s="47"/>
      <c r="F1080" s="47"/>
      <c r="G1080" s="47"/>
    </row>
    <row r="1081" spans="1:7">
      <c r="A1081" s="47"/>
      <c r="B1081" s="47"/>
      <c r="C1081" s="47"/>
      <c r="D1081" s="47"/>
      <c r="E1081" s="47"/>
      <c r="F1081" s="47"/>
      <c r="G1081" s="47"/>
    </row>
    <row r="1082" spans="1:7">
      <c r="A1082" s="47"/>
      <c r="B1082" s="47"/>
      <c r="C1082" s="47"/>
      <c r="D1082" s="47"/>
      <c r="E1082" s="47"/>
      <c r="F1082" s="47"/>
      <c r="G1082" s="47"/>
    </row>
    <row r="1083" spans="1:7">
      <c r="A1083" s="47"/>
      <c r="B1083" s="47"/>
      <c r="C1083" s="47"/>
      <c r="D1083" s="47"/>
      <c r="E1083" s="47"/>
      <c r="F1083" s="47"/>
      <c r="G1083" s="47"/>
    </row>
    <row r="1084" spans="1:7">
      <c r="A1084" s="47"/>
      <c r="B1084" s="47"/>
      <c r="C1084" s="47"/>
      <c r="D1084" s="47"/>
      <c r="E1084" s="47"/>
      <c r="F1084" s="47"/>
      <c r="G1084" s="47"/>
    </row>
    <row r="1085" spans="1:7">
      <c r="A1085" s="47"/>
      <c r="B1085" s="47"/>
      <c r="C1085" s="47"/>
      <c r="D1085" s="47"/>
      <c r="E1085" s="47"/>
      <c r="F1085" s="47"/>
      <c r="G1085" s="47"/>
    </row>
    <row r="1086" spans="1:7">
      <c r="A1086" s="47"/>
      <c r="B1086" s="47"/>
      <c r="C1086" s="47"/>
      <c r="D1086" s="47"/>
      <c r="E1086" s="47"/>
      <c r="F1086" s="47"/>
      <c r="G1086" s="47"/>
    </row>
    <row r="1087" spans="1:7">
      <c r="A1087" s="47"/>
      <c r="B1087" s="47"/>
      <c r="C1087" s="47"/>
      <c r="D1087" s="47"/>
      <c r="E1087" s="47"/>
      <c r="F1087" s="47"/>
      <c r="G1087" s="47"/>
    </row>
    <row r="1088" spans="1:7">
      <c r="A1088" s="47"/>
      <c r="B1088" s="47"/>
      <c r="C1088" s="47"/>
      <c r="D1088" s="47"/>
      <c r="E1088" s="47"/>
      <c r="F1088" s="47"/>
      <c r="G1088" s="47"/>
    </row>
    <row r="1089" spans="1:7">
      <c r="A1089" s="47"/>
      <c r="B1089" s="47"/>
      <c r="C1089" s="47"/>
      <c r="D1089" s="47"/>
      <c r="E1089" s="47"/>
      <c r="F1089" s="47"/>
      <c r="G1089" s="47"/>
    </row>
    <row r="1090" spans="1:7">
      <c r="A1090" s="47"/>
      <c r="B1090" s="47"/>
      <c r="C1090" s="47"/>
      <c r="D1090" s="47"/>
      <c r="E1090" s="47"/>
      <c r="F1090" s="47"/>
      <c r="G1090" s="47"/>
    </row>
    <row r="1091" spans="1:7">
      <c r="A1091" s="47"/>
      <c r="B1091" s="47"/>
      <c r="C1091" s="47"/>
      <c r="D1091" s="47"/>
      <c r="E1091" s="47"/>
      <c r="F1091" s="47"/>
      <c r="G1091" s="47"/>
    </row>
    <row r="1092" spans="1:7">
      <c r="A1092" s="47"/>
      <c r="B1092" s="47"/>
      <c r="C1092" s="47"/>
      <c r="D1092" s="47"/>
      <c r="E1092" s="47"/>
      <c r="F1092" s="47"/>
      <c r="G1092" s="47"/>
    </row>
    <row r="1093" spans="1:7">
      <c r="A1093" s="47"/>
      <c r="B1093" s="47"/>
      <c r="C1093" s="47"/>
      <c r="D1093" s="47"/>
      <c r="E1093" s="47"/>
      <c r="F1093" s="47"/>
      <c r="G1093" s="47"/>
    </row>
    <row r="1094" spans="1:7">
      <c r="A1094" s="47"/>
      <c r="B1094" s="47"/>
      <c r="C1094" s="47"/>
      <c r="D1094" s="47"/>
      <c r="E1094" s="47"/>
      <c r="F1094" s="47"/>
      <c r="G1094" s="47"/>
    </row>
    <row r="1095" spans="1:7">
      <c r="A1095" s="47"/>
      <c r="B1095" s="47"/>
      <c r="C1095" s="47"/>
      <c r="D1095" s="47"/>
      <c r="E1095" s="47"/>
      <c r="F1095" s="47"/>
      <c r="G1095" s="47"/>
    </row>
    <row r="1096" spans="1:7">
      <c r="A1096" s="47"/>
      <c r="B1096" s="47"/>
      <c r="C1096" s="47"/>
      <c r="D1096" s="47"/>
      <c r="E1096" s="47"/>
      <c r="F1096" s="47"/>
      <c r="G1096" s="47"/>
    </row>
    <row r="1097" spans="1:7">
      <c r="A1097" s="47"/>
      <c r="B1097" s="47"/>
      <c r="C1097" s="47"/>
      <c r="D1097" s="47"/>
      <c r="E1097" s="47"/>
      <c r="F1097" s="47"/>
      <c r="G1097" s="47"/>
    </row>
    <row r="1098" spans="1:7">
      <c r="A1098" s="47"/>
      <c r="B1098" s="47"/>
      <c r="C1098" s="47"/>
      <c r="D1098" s="47"/>
      <c r="E1098" s="47"/>
      <c r="F1098" s="47"/>
      <c r="G1098" s="47"/>
    </row>
    <row r="1099" spans="1:7">
      <c r="A1099" s="47"/>
      <c r="B1099" s="47"/>
      <c r="C1099" s="47"/>
      <c r="D1099" s="47"/>
      <c r="E1099" s="47"/>
      <c r="F1099" s="47"/>
      <c r="G1099" s="47"/>
    </row>
    <row r="1100" spans="1:7">
      <c r="A1100" s="47"/>
      <c r="B1100" s="47"/>
      <c r="C1100" s="47"/>
      <c r="D1100" s="47"/>
      <c r="E1100" s="47"/>
      <c r="F1100" s="47"/>
      <c r="G1100" s="47"/>
    </row>
    <row r="1101" spans="1:7">
      <c r="A1101" s="47"/>
      <c r="B1101" s="47"/>
      <c r="C1101" s="47"/>
      <c r="D1101" s="47"/>
      <c r="E1101" s="47"/>
      <c r="F1101" s="47"/>
      <c r="G1101" s="47"/>
    </row>
    <row r="1102" spans="1:7">
      <c r="A1102" s="47"/>
      <c r="B1102" s="47"/>
      <c r="C1102" s="47"/>
      <c r="D1102" s="47"/>
      <c r="E1102" s="47"/>
      <c r="F1102" s="47"/>
      <c r="G1102" s="47"/>
    </row>
    <row r="1103" spans="1:7">
      <c r="A1103" s="47"/>
      <c r="B1103" s="47"/>
      <c r="C1103" s="47"/>
      <c r="D1103" s="47"/>
      <c r="E1103" s="47"/>
      <c r="F1103" s="47"/>
      <c r="G1103" s="47"/>
    </row>
    <row r="1104" spans="1:7">
      <c r="A1104" s="47"/>
      <c r="B1104" s="47"/>
      <c r="C1104" s="47"/>
      <c r="D1104" s="47"/>
      <c r="E1104" s="47"/>
      <c r="F1104" s="47"/>
      <c r="G1104" s="47"/>
    </row>
    <row r="1105" spans="1:7">
      <c r="A1105" s="47"/>
      <c r="B1105" s="47"/>
      <c r="C1105" s="47"/>
      <c r="D1105" s="47"/>
      <c r="E1105" s="47"/>
      <c r="F1105" s="47"/>
      <c r="G1105" s="47"/>
    </row>
    <row r="1106" spans="1:7">
      <c r="A1106" s="47"/>
      <c r="B1106" s="47"/>
      <c r="C1106" s="47"/>
      <c r="D1106" s="47"/>
      <c r="E1106" s="47"/>
      <c r="F1106" s="47"/>
      <c r="G1106" s="47"/>
    </row>
    <row r="1107" spans="1:7">
      <c r="A1107" s="47"/>
      <c r="B1107" s="47"/>
      <c r="C1107" s="47"/>
      <c r="D1107" s="47"/>
      <c r="E1107" s="47"/>
      <c r="F1107" s="47"/>
      <c r="G1107" s="47"/>
    </row>
    <row r="1108" spans="1:7">
      <c r="A1108" s="47"/>
      <c r="B1108" s="47"/>
      <c r="C1108" s="47"/>
      <c r="D1108" s="47"/>
      <c r="E1108" s="47"/>
      <c r="F1108" s="47"/>
      <c r="G1108" s="47"/>
    </row>
    <row r="1109" spans="1:7">
      <c r="A1109" s="47"/>
      <c r="B1109" s="47"/>
      <c r="C1109" s="47"/>
      <c r="D1109" s="47"/>
      <c r="E1109" s="47"/>
      <c r="F1109" s="47"/>
      <c r="G1109" s="47"/>
    </row>
    <row r="1110" spans="1:7">
      <c r="A1110" s="47"/>
      <c r="B1110" s="47"/>
      <c r="C1110" s="47"/>
      <c r="D1110" s="47"/>
      <c r="E1110" s="47"/>
      <c r="F1110" s="47"/>
      <c r="G1110" s="47"/>
    </row>
    <row r="1111" spans="1:7">
      <c r="A1111" s="47"/>
      <c r="B1111" s="47"/>
      <c r="C1111" s="47"/>
      <c r="D1111" s="47"/>
      <c r="E1111" s="47"/>
      <c r="F1111" s="47"/>
      <c r="G1111" s="47"/>
    </row>
    <row r="1112" spans="1:7">
      <c r="A1112" s="47"/>
      <c r="B1112" s="47"/>
      <c r="C1112" s="47"/>
      <c r="D1112" s="47"/>
      <c r="E1112" s="47"/>
      <c r="F1112" s="47"/>
      <c r="G1112" s="47"/>
    </row>
    <row r="1113" spans="1:7">
      <c r="A1113" s="47"/>
      <c r="B1113" s="47"/>
      <c r="C1113" s="47"/>
      <c r="D1113" s="47"/>
      <c r="E1113" s="47"/>
      <c r="F1113" s="47"/>
      <c r="G1113" s="47"/>
    </row>
    <row r="1114" spans="1:7">
      <c r="A1114" s="47"/>
      <c r="B1114" s="47"/>
      <c r="C1114" s="47"/>
      <c r="D1114" s="47"/>
      <c r="E1114" s="47"/>
      <c r="F1114" s="47"/>
      <c r="G1114" s="47"/>
    </row>
    <row r="1115" spans="1:7">
      <c r="A1115" s="47"/>
      <c r="B1115" s="47"/>
      <c r="C1115" s="47"/>
      <c r="D1115" s="47"/>
      <c r="E1115" s="47"/>
      <c r="F1115" s="47"/>
      <c r="G1115" s="47"/>
    </row>
    <row r="1116" spans="1:7">
      <c r="A1116" s="47"/>
      <c r="B1116" s="47"/>
      <c r="C1116" s="47"/>
      <c r="D1116" s="47"/>
      <c r="E1116" s="47"/>
      <c r="F1116" s="47"/>
      <c r="G1116" s="47"/>
    </row>
    <row r="1117" spans="1:7">
      <c r="A1117" s="47"/>
      <c r="B1117" s="47"/>
      <c r="C1117" s="47"/>
      <c r="D1117" s="47"/>
      <c r="E1117" s="47"/>
      <c r="F1117" s="47"/>
      <c r="G1117" s="47"/>
    </row>
    <row r="1118" spans="1:7">
      <c r="A1118" s="47"/>
      <c r="B1118" s="47"/>
      <c r="C1118" s="47"/>
      <c r="D1118" s="47"/>
      <c r="E1118" s="47"/>
      <c r="F1118" s="47"/>
      <c r="G1118" s="47"/>
    </row>
    <row r="1119" spans="1:7">
      <c r="A1119" s="47"/>
      <c r="B1119" s="47"/>
      <c r="C1119" s="47"/>
      <c r="D1119" s="47"/>
      <c r="E1119" s="47"/>
      <c r="F1119" s="47"/>
      <c r="G1119" s="47"/>
    </row>
    <row r="1120" spans="1:7">
      <c r="A1120" s="47"/>
      <c r="B1120" s="47"/>
      <c r="C1120" s="47"/>
      <c r="D1120" s="47"/>
      <c r="E1120" s="47"/>
      <c r="F1120" s="47"/>
      <c r="G1120" s="47"/>
    </row>
    <row r="1121" spans="1:7">
      <c r="A1121" s="47"/>
      <c r="B1121" s="47"/>
      <c r="C1121" s="47"/>
      <c r="D1121" s="47"/>
      <c r="E1121" s="47"/>
      <c r="F1121" s="47"/>
      <c r="G1121" s="47"/>
    </row>
    <row r="1122" spans="1:7">
      <c r="A1122" s="47"/>
      <c r="B1122" s="47"/>
      <c r="C1122" s="47"/>
      <c r="D1122" s="47"/>
      <c r="E1122" s="47"/>
      <c r="F1122" s="47"/>
      <c r="G1122" s="47"/>
    </row>
    <row r="1123" spans="1:7">
      <c r="A1123" s="47"/>
      <c r="B1123" s="47"/>
      <c r="C1123" s="47"/>
      <c r="D1123" s="47"/>
      <c r="E1123" s="47"/>
      <c r="F1123" s="47"/>
      <c r="G1123" s="47"/>
    </row>
    <row r="1124" spans="1:7">
      <c r="A1124" s="47"/>
      <c r="B1124" s="47"/>
      <c r="C1124" s="47"/>
      <c r="D1124" s="47"/>
      <c r="E1124" s="47"/>
      <c r="F1124" s="47"/>
      <c r="G1124" s="47"/>
    </row>
    <row r="1125" spans="1:7">
      <c r="A1125" s="47"/>
      <c r="B1125" s="47"/>
      <c r="C1125" s="47"/>
      <c r="D1125" s="47"/>
      <c r="E1125" s="47"/>
      <c r="F1125" s="47"/>
      <c r="G1125" s="47"/>
    </row>
    <row r="1126" spans="1:7">
      <c r="A1126" s="47"/>
      <c r="B1126" s="47"/>
      <c r="C1126" s="47"/>
      <c r="D1126" s="47"/>
      <c r="E1126" s="47"/>
      <c r="F1126" s="47"/>
      <c r="G1126" s="47"/>
    </row>
    <row r="1127" spans="1:7">
      <c r="A1127" s="47"/>
      <c r="B1127" s="47"/>
      <c r="C1127" s="47"/>
      <c r="D1127" s="47"/>
      <c r="E1127" s="47"/>
      <c r="F1127" s="47"/>
      <c r="G1127" s="47"/>
    </row>
    <row r="1128" spans="1:7">
      <c r="A1128" s="47"/>
      <c r="B1128" s="47"/>
      <c r="C1128" s="47"/>
      <c r="D1128" s="47"/>
      <c r="E1128" s="47"/>
      <c r="F1128" s="47"/>
      <c r="G1128" s="47"/>
    </row>
    <row r="1129" spans="1:7">
      <c r="A1129" s="47"/>
      <c r="B1129" s="47"/>
      <c r="C1129" s="47"/>
      <c r="D1129" s="47"/>
      <c r="E1129" s="47"/>
      <c r="F1129" s="47"/>
      <c r="G1129" s="47"/>
    </row>
    <row r="1130" spans="1:7">
      <c r="A1130" s="47"/>
      <c r="B1130" s="47"/>
      <c r="C1130" s="47"/>
      <c r="D1130" s="47"/>
      <c r="E1130" s="47"/>
      <c r="F1130" s="47"/>
      <c r="G1130" s="47"/>
    </row>
    <row r="1131" spans="1:7">
      <c r="A1131" s="47"/>
      <c r="B1131" s="47"/>
      <c r="C1131" s="47"/>
      <c r="D1131" s="47"/>
      <c r="E1131" s="47"/>
      <c r="F1131" s="47"/>
      <c r="G1131" s="47"/>
    </row>
    <row r="1132" spans="1:7">
      <c r="A1132" s="47"/>
      <c r="B1132" s="47"/>
      <c r="C1132" s="47"/>
      <c r="D1132" s="47"/>
      <c r="E1132" s="47"/>
      <c r="F1132" s="47"/>
      <c r="G1132" s="47"/>
    </row>
    <row r="1133" spans="1:7">
      <c r="A1133" s="47"/>
      <c r="B1133" s="47"/>
      <c r="C1133" s="47"/>
      <c r="D1133" s="47"/>
      <c r="E1133" s="47"/>
      <c r="F1133" s="47"/>
      <c r="G1133" s="47"/>
    </row>
    <row r="1134" spans="1:7">
      <c r="A1134" s="47"/>
      <c r="B1134" s="47"/>
      <c r="C1134" s="47"/>
      <c r="D1134" s="47"/>
      <c r="E1134" s="47"/>
      <c r="F1134" s="47"/>
      <c r="G1134" s="47"/>
    </row>
    <row r="1135" spans="1:7">
      <c r="A1135" s="47"/>
      <c r="B1135" s="47"/>
      <c r="C1135" s="47"/>
      <c r="D1135" s="47"/>
      <c r="E1135" s="47"/>
      <c r="F1135" s="47"/>
      <c r="G1135" s="47"/>
    </row>
    <row r="1136" spans="1:7">
      <c r="A1136" s="47"/>
      <c r="B1136" s="47"/>
      <c r="C1136" s="47"/>
      <c r="D1136" s="47"/>
      <c r="E1136" s="47"/>
      <c r="F1136" s="47"/>
      <c r="G1136" s="47"/>
    </row>
    <row r="1137" spans="1:7">
      <c r="A1137" s="47"/>
      <c r="B1137" s="47"/>
      <c r="C1137" s="47"/>
      <c r="D1137" s="47"/>
      <c r="E1137" s="47"/>
      <c r="F1137" s="47"/>
      <c r="G1137" s="47"/>
    </row>
    <row r="1138" spans="1:7">
      <c r="A1138" s="47"/>
      <c r="B1138" s="47"/>
      <c r="C1138" s="47"/>
      <c r="D1138" s="47"/>
      <c r="E1138" s="47"/>
      <c r="F1138" s="47"/>
      <c r="G1138" s="47"/>
    </row>
    <row r="1139" spans="1:7">
      <c r="A1139" s="47"/>
      <c r="B1139" s="47"/>
      <c r="C1139" s="47"/>
      <c r="D1139" s="47"/>
      <c r="E1139" s="47"/>
      <c r="F1139" s="47"/>
      <c r="G1139" s="47"/>
    </row>
    <row r="1140" spans="1:7">
      <c r="A1140" s="47"/>
      <c r="B1140" s="47"/>
      <c r="C1140" s="47"/>
      <c r="D1140" s="47"/>
      <c r="E1140" s="47"/>
      <c r="F1140" s="47"/>
      <c r="G1140" s="47"/>
    </row>
    <row r="1141" spans="1:7">
      <c r="A1141" s="47"/>
      <c r="B1141" s="47"/>
      <c r="C1141" s="47"/>
      <c r="D1141" s="47"/>
      <c r="E1141" s="47"/>
      <c r="F1141" s="47"/>
      <c r="G1141" s="47"/>
    </row>
    <row r="1142" spans="1:7">
      <c r="A1142" s="47"/>
      <c r="B1142" s="47"/>
      <c r="C1142" s="47"/>
      <c r="D1142" s="47"/>
      <c r="E1142" s="47"/>
      <c r="F1142" s="47"/>
      <c r="G1142" s="47"/>
    </row>
    <row r="1143" spans="1:7">
      <c r="A1143" s="47"/>
      <c r="B1143" s="47"/>
      <c r="C1143" s="47"/>
      <c r="D1143" s="47"/>
      <c r="E1143" s="47"/>
      <c r="F1143" s="47"/>
      <c r="G1143" s="47"/>
    </row>
    <row r="1144" spans="1:7">
      <c r="A1144" s="47"/>
      <c r="B1144" s="47"/>
      <c r="C1144" s="47"/>
      <c r="D1144" s="47"/>
      <c r="E1144" s="47"/>
      <c r="F1144" s="47"/>
      <c r="G1144" s="47"/>
    </row>
    <row r="1145" spans="1:7">
      <c r="A1145" s="47"/>
      <c r="B1145" s="47"/>
      <c r="C1145" s="47"/>
      <c r="D1145" s="47"/>
      <c r="E1145" s="47"/>
      <c r="F1145" s="47"/>
      <c r="G1145" s="47"/>
    </row>
    <row r="1146" spans="1:7">
      <c r="A1146" s="47"/>
      <c r="B1146" s="47"/>
      <c r="C1146" s="47"/>
      <c r="D1146" s="47"/>
      <c r="E1146" s="47"/>
      <c r="F1146" s="47"/>
      <c r="G1146" s="47"/>
    </row>
    <row r="1147" spans="1:7">
      <c r="A1147" s="47"/>
      <c r="B1147" s="47"/>
      <c r="C1147" s="47"/>
      <c r="D1147" s="47"/>
      <c r="E1147" s="47"/>
      <c r="F1147" s="47"/>
      <c r="G1147" s="47"/>
    </row>
    <row r="1148" spans="1:7">
      <c r="A1148" s="47"/>
      <c r="B1148" s="47"/>
      <c r="C1148" s="47"/>
      <c r="D1148" s="47"/>
      <c r="E1148" s="47"/>
      <c r="F1148" s="47"/>
      <c r="G1148" s="47"/>
    </row>
    <row r="1149" spans="1:7">
      <c r="A1149" s="47"/>
      <c r="B1149" s="47"/>
      <c r="C1149" s="47"/>
      <c r="D1149" s="47"/>
      <c r="E1149" s="47"/>
      <c r="F1149" s="47"/>
      <c r="G1149" s="47"/>
    </row>
    <row r="1150" spans="1:7">
      <c r="A1150" s="47"/>
      <c r="B1150" s="47"/>
      <c r="C1150" s="47"/>
      <c r="D1150" s="47"/>
      <c r="E1150" s="47"/>
      <c r="F1150" s="47"/>
      <c r="G1150" s="47"/>
    </row>
    <row r="1151" spans="1:7">
      <c r="A1151" s="47"/>
      <c r="B1151" s="47"/>
      <c r="C1151" s="47"/>
      <c r="D1151" s="47"/>
      <c r="E1151" s="47"/>
      <c r="F1151" s="47"/>
      <c r="G1151" s="47"/>
    </row>
    <row r="1152" spans="1:7">
      <c r="A1152" s="47"/>
      <c r="B1152" s="47"/>
      <c r="C1152" s="47"/>
      <c r="D1152" s="47"/>
      <c r="E1152" s="47"/>
      <c r="F1152" s="47"/>
      <c r="G1152" s="47"/>
    </row>
    <row r="1153" spans="1:7">
      <c r="A1153" s="47"/>
      <c r="B1153" s="47"/>
      <c r="C1153" s="47"/>
      <c r="D1153" s="47"/>
      <c r="E1153" s="47"/>
      <c r="F1153" s="47"/>
      <c r="G1153" s="47"/>
    </row>
    <row r="1154" spans="1:7">
      <c r="A1154" s="47"/>
      <c r="B1154" s="47"/>
      <c r="C1154" s="47"/>
      <c r="D1154" s="47"/>
      <c r="E1154" s="47"/>
      <c r="F1154" s="47"/>
      <c r="G1154" s="47"/>
    </row>
    <row r="1155" spans="1:7">
      <c r="A1155" s="47"/>
      <c r="B1155" s="47"/>
      <c r="C1155" s="47"/>
      <c r="D1155" s="47"/>
      <c r="E1155" s="47"/>
      <c r="F1155" s="47"/>
      <c r="G1155" s="47"/>
    </row>
    <row r="1156" spans="1:7">
      <c r="A1156" s="47"/>
      <c r="B1156" s="47"/>
      <c r="C1156" s="47"/>
      <c r="D1156" s="47"/>
      <c r="E1156" s="47"/>
      <c r="F1156" s="47"/>
      <c r="G1156" s="47"/>
    </row>
    <row r="1157" spans="1:7">
      <c r="A1157" s="47"/>
      <c r="B1157" s="47"/>
      <c r="C1157" s="47"/>
      <c r="D1157" s="47"/>
      <c r="E1157" s="47"/>
      <c r="F1157" s="47"/>
      <c r="G1157" s="47"/>
    </row>
    <row r="1158" spans="1:7">
      <c r="A1158" s="47"/>
      <c r="B1158" s="47"/>
      <c r="C1158" s="47"/>
      <c r="D1158" s="47"/>
      <c r="E1158" s="47"/>
      <c r="F1158" s="47"/>
      <c r="G1158" s="47"/>
    </row>
    <row r="1159" spans="1:7">
      <c r="A1159" s="47"/>
      <c r="B1159" s="47"/>
      <c r="C1159" s="47"/>
      <c r="D1159" s="47"/>
      <c r="E1159" s="47"/>
      <c r="F1159" s="47"/>
      <c r="G1159" s="47"/>
    </row>
    <row r="1160" spans="1:7">
      <c r="A1160" s="47"/>
      <c r="B1160" s="47"/>
      <c r="C1160" s="47"/>
      <c r="D1160" s="47"/>
      <c r="E1160" s="47"/>
      <c r="F1160" s="47"/>
      <c r="G1160" s="47"/>
    </row>
    <row r="1161" spans="1:7">
      <c r="A1161" s="47"/>
      <c r="B1161" s="47"/>
      <c r="C1161" s="47"/>
      <c r="D1161" s="47"/>
      <c r="E1161" s="47"/>
      <c r="F1161" s="47"/>
      <c r="G1161" s="47"/>
    </row>
    <row r="1162" spans="1:7">
      <c r="A1162" s="47"/>
      <c r="B1162" s="47"/>
      <c r="C1162" s="47"/>
      <c r="D1162" s="47"/>
      <c r="E1162" s="47"/>
      <c r="F1162" s="47"/>
      <c r="G1162" s="47"/>
    </row>
    <row r="1163" spans="1:7">
      <c r="A1163" s="47"/>
      <c r="B1163" s="47"/>
      <c r="C1163" s="47"/>
      <c r="D1163" s="47"/>
      <c r="E1163" s="47"/>
      <c r="F1163" s="47"/>
      <c r="G1163" s="47"/>
    </row>
    <row r="1164" spans="1:7">
      <c r="A1164" s="47"/>
      <c r="B1164" s="47"/>
      <c r="C1164" s="47"/>
      <c r="D1164" s="47"/>
      <c r="E1164" s="47"/>
      <c r="F1164" s="47"/>
      <c r="G1164" s="47"/>
    </row>
    <row r="1165" spans="1:7">
      <c r="A1165" s="47"/>
      <c r="B1165" s="47"/>
      <c r="C1165" s="47"/>
      <c r="D1165" s="47"/>
      <c r="E1165" s="47"/>
      <c r="F1165" s="47"/>
      <c r="G1165" s="47"/>
    </row>
    <row r="1166" spans="1:7">
      <c r="A1166" s="47"/>
      <c r="B1166" s="47"/>
      <c r="C1166" s="47"/>
      <c r="D1166" s="47"/>
      <c r="E1166" s="47"/>
      <c r="F1166" s="47"/>
      <c r="G1166" s="47"/>
    </row>
    <row r="1167" spans="1:7">
      <c r="A1167" s="47"/>
      <c r="B1167" s="47"/>
      <c r="C1167" s="47"/>
      <c r="D1167" s="47"/>
      <c r="E1167" s="47"/>
      <c r="F1167" s="47"/>
      <c r="G1167" s="47"/>
    </row>
    <row r="1168" spans="1:7">
      <c r="A1168" s="47"/>
      <c r="B1168" s="47"/>
      <c r="C1168" s="47"/>
      <c r="D1168" s="47"/>
      <c r="E1168" s="47"/>
      <c r="F1168" s="47"/>
      <c r="G1168" s="47"/>
    </row>
    <row r="1169" spans="1:7">
      <c r="A1169" s="47"/>
      <c r="B1169" s="47"/>
      <c r="C1169" s="47"/>
      <c r="D1169" s="47"/>
      <c r="E1169" s="47"/>
      <c r="F1169" s="47"/>
      <c r="G1169" s="47"/>
    </row>
    <row r="1170" spans="1:7">
      <c r="A1170" s="47"/>
      <c r="B1170" s="47"/>
      <c r="C1170" s="47"/>
      <c r="D1170" s="47"/>
      <c r="E1170" s="47"/>
      <c r="F1170" s="47"/>
      <c r="G1170" s="47"/>
    </row>
    <row r="1171" spans="1:7">
      <c r="A1171" s="47"/>
      <c r="B1171" s="47"/>
      <c r="C1171" s="47"/>
      <c r="D1171" s="47"/>
      <c r="E1171" s="47"/>
      <c r="F1171" s="47"/>
      <c r="G1171" s="47"/>
    </row>
    <row r="1172" spans="1:7">
      <c r="A1172" s="47"/>
      <c r="B1172" s="47"/>
      <c r="C1172" s="47"/>
      <c r="D1172" s="47"/>
      <c r="E1172" s="47"/>
      <c r="F1172" s="47"/>
      <c r="G1172" s="47"/>
    </row>
    <row r="1173" spans="1:7">
      <c r="A1173" s="47"/>
      <c r="B1173" s="47"/>
      <c r="C1173" s="47"/>
      <c r="D1173" s="47"/>
      <c r="E1173" s="47"/>
      <c r="F1173" s="47"/>
      <c r="G1173" s="47"/>
    </row>
    <row r="1174" spans="1:7">
      <c r="A1174" s="47"/>
      <c r="B1174" s="47"/>
      <c r="C1174" s="47"/>
      <c r="D1174" s="47"/>
      <c r="E1174" s="47"/>
      <c r="F1174" s="47"/>
      <c r="G1174" s="47"/>
    </row>
    <row r="1175" spans="1:7">
      <c r="A1175" s="47"/>
      <c r="B1175" s="47"/>
      <c r="C1175" s="47"/>
      <c r="D1175" s="47"/>
      <c r="E1175" s="47"/>
      <c r="F1175" s="47"/>
      <c r="G1175" s="47"/>
    </row>
    <row r="1176" spans="1:7">
      <c r="A1176" s="47"/>
      <c r="B1176" s="47"/>
      <c r="C1176" s="47"/>
      <c r="D1176" s="47"/>
      <c r="E1176" s="47"/>
      <c r="F1176" s="47"/>
      <c r="G1176" s="47"/>
    </row>
    <row r="1177" spans="1:7">
      <c r="A1177" s="47"/>
      <c r="B1177" s="47"/>
      <c r="C1177" s="47"/>
      <c r="D1177" s="47"/>
      <c r="E1177" s="47"/>
      <c r="F1177" s="47"/>
      <c r="G1177" s="47"/>
    </row>
    <row r="1178" spans="1:7">
      <c r="A1178" s="47"/>
      <c r="B1178" s="47"/>
      <c r="C1178" s="47"/>
      <c r="D1178" s="47"/>
      <c r="E1178" s="47"/>
      <c r="F1178" s="47"/>
      <c r="G1178" s="47"/>
    </row>
    <row r="1179" spans="1:7">
      <c r="A1179" s="47"/>
      <c r="B1179" s="47"/>
      <c r="C1179" s="47"/>
      <c r="D1179" s="47"/>
      <c r="E1179" s="47"/>
      <c r="F1179" s="47"/>
      <c r="G1179" s="47"/>
    </row>
    <row r="1180" spans="1:7">
      <c r="A1180" s="47"/>
      <c r="B1180" s="47"/>
      <c r="C1180" s="47"/>
      <c r="D1180" s="47"/>
      <c r="E1180" s="47"/>
      <c r="F1180" s="47"/>
      <c r="G1180" s="47"/>
    </row>
    <row r="1181" spans="1:7">
      <c r="A1181" s="47"/>
      <c r="B1181" s="47"/>
      <c r="C1181" s="47"/>
      <c r="D1181" s="47"/>
      <c r="E1181" s="47"/>
      <c r="F1181" s="47"/>
      <c r="G1181" s="47"/>
    </row>
    <row r="1182" spans="1:7">
      <c r="A1182" s="47"/>
      <c r="B1182" s="47"/>
      <c r="C1182" s="47"/>
      <c r="D1182" s="47"/>
      <c r="E1182" s="47"/>
      <c r="F1182" s="47"/>
      <c r="G1182" s="47"/>
    </row>
    <row r="1183" spans="1:7">
      <c r="A1183" s="47"/>
      <c r="B1183" s="47"/>
      <c r="C1183" s="47"/>
      <c r="D1183" s="47"/>
      <c r="E1183" s="47"/>
      <c r="F1183" s="47"/>
      <c r="G1183" s="47"/>
    </row>
    <row r="1184" spans="1:7">
      <c r="A1184" s="47"/>
      <c r="B1184" s="47"/>
      <c r="C1184" s="47"/>
      <c r="D1184" s="47"/>
      <c r="E1184" s="47"/>
      <c r="F1184" s="47"/>
      <c r="G1184" s="47"/>
    </row>
    <row r="1185" spans="1:7">
      <c r="A1185" s="47"/>
      <c r="B1185" s="47"/>
      <c r="C1185" s="47"/>
      <c r="D1185" s="47"/>
      <c r="E1185" s="47"/>
      <c r="F1185" s="47"/>
      <c r="G1185" s="47"/>
    </row>
    <row r="1186" spans="1:7">
      <c r="A1186" s="47"/>
      <c r="B1186" s="47"/>
      <c r="C1186" s="47"/>
      <c r="D1186" s="47"/>
      <c r="E1186" s="47"/>
      <c r="F1186" s="47"/>
      <c r="G1186" s="47"/>
    </row>
    <row r="1187" spans="1:7">
      <c r="A1187" s="47"/>
      <c r="B1187" s="47"/>
      <c r="C1187" s="47"/>
      <c r="D1187" s="47"/>
      <c r="E1187" s="47"/>
      <c r="F1187" s="47"/>
      <c r="G1187" s="47"/>
    </row>
    <row r="1188" spans="1:7">
      <c r="A1188" s="47"/>
      <c r="B1188" s="47"/>
      <c r="C1188" s="47"/>
      <c r="D1188" s="47"/>
      <c r="E1188" s="47"/>
      <c r="F1188" s="47"/>
      <c r="G1188" s="47"/>
    </row>
    <row r="1189" spans="1:7">
      <c r="A1189" s="47"/>
      <c r="B1189" s="47"/>
      <c r="C1189" s="47"/>
      <c r="D1189" s="47"/>
      <c r="E1189" s="47"/>
      <c r="F1189" s="47"/>
      <c r="G1189" s="47"/>
    </row>
    <row r="1190" spans="1:7">
      <c r="A1190" s="47"/>
      <c r="B1190" s="47"/>
      <c r="C1190" s="47"/>
      <c r="D1190" s="47"/>
      <c r="E1190" s="47"/>
      <c r="F1190" s="47"/>
      <c r="G1190" s="47"/>
    </row>
    <row r="1191" spans="1:7">
      <c r="A1191" s="47"/>
      <c r="B1191" s="47"/>
      <c r="C1191" s="47"/>
      <c r="D1191" s="47"/>
      <c r="E1191" s="47"/>
      <c r="F1191" s="47"/>
      <c r="G1191" s="47"/>
    </row>
    <row r="1192" spans="1:7">
      <c r="A1192" s="47"/>
      <c r="B1192" s="47"/>
      <c r="C1192" s="47"/>
      <c r="D1192" s="47"/>
      <c r="E1192" s="47"/>
      <c r="F1192" s="47"/>
      <c r="G1192" s="47"/>
    </row>
    <row r="1193" spans="1:7">
      <c r="A1193" s="47"/>
      <c r="B1193" s="47"/>
      <c r="C1193" s="47"/>
      <c r="D1193" s="47"/>
      <c r="E1193" s="47"/>
      <c r="F1193" s="47"/>
      <c r="G1193" s="47"/>
    </row>
    <row r="1194" spans="1:7">
      <c r="A1194" s="47"/>
      <c r="B1194" s="47"/>
      <c r="C1194" s="47"/>
      <c r="D1194" s="47"/>
      <c r="E1194" s="47"/>
      <c r="F1194" s="47"/>
      <c r="G1194" s="47"/>
    </row>
    <row r="1195" spans="1:7">
      <c r="A1195" s="47"/>
      <c r="B1195" s="47"/>
      <c r="C1195" s="47"/>
      <c r="D1195" s="47"/>
      <c r="E1195" s="47"/>
      <c r="F1195" s="47"/>
      <c r="G1195" s="47"/>
    </row>
    <row r="1196" spans="1:7">
      <c r="A1196" s="47"/>
      <c r="B1196" s="47"/>
      <c r="C1196" s="47"/>
      <c r="D1196" s="47"/>
      <c r="E1196" s="47"/>
      <c r="F1196" s="47"/>
      <c r="G1196" s="47"/>
    </row>
    <row r="1197" spans="1:7">
      <c r="A1197" s="47"/>
      <c r="B1197" s="47"/>
      <c r="C1197" s="47"/>
      <c r="D1197" s="47"/>
      <c r="E1197" s="47"/>
      <c r="F1197" s="47"/>
      <c r="G1197" s="47"/>
    </row>
    <row r="1198" spans="1:7">
      <c r="A1198" s="47"/>
      <c r="B1198" s="47"/>
      <c r="C1198" s="47"/>
      <c r="D1198" s="47"/>
      <c r="E1198" s="47"/>
      <c r="F1198" s="47"/>
      <c r="G1198" s="47"/>
    </row>
    <row r="1199" spans="1:7">
      <c r="A1199" s="47"/>
      <c r="B1199" s="47"/>
      <c r="C1199" s="47"/>
      <c r="D1199" s="47"/>
      <c r="E1199" s="47"/>
      <c r="F1199" s="47"/>
      <c r="G1199" s="47"/>
    </row>
    <row r="1200" spans="1:7">
      <c r="A1200" s="47"/>
      <c r="B1200" s="47"/>
      <c r="C1200" s="47"/>
      <c r="D1200" s="47"/>
      <c r="E1200" s="47"/>
      <c r="F1200" s="47"/>
      <c r="G1200" s="47"/>
    </row>
    <row r="1201" spans="1:7">
      <c r="A1201" s="47"/>
      <c r="B1201" s="47"/>
      <c r="C1201" s="47"/>
      <c r="D1201" s="47"/>
      <c r="E1201" s="47"/>
      <c r="F1201" s="47"/>
      <c r="G1201" s="47"/>
    </row>
    <row r="1202" spans="1:7">
      <c r="A1202" s="47"/>
      <c r="B1202" s="47"/>
      <c r="C1202" s="47"/>
      <c r="D1202" s="47"/>
      <c r="E1202" s="47"/>
      <c r="F1202" s="47"/>
      <c r="G1202" s="47"/>
    </row>
    <row r="1203" spans="1:7">
      <c r="A1203" s="47"/>
      <c r="B1203" s="47"/>
      <c r="C1203" s="47"/>
      <c r="D1203" s="47"/>
      <c r="E1203" s="47"/>
      <c r="F1203" s="47"/>
      <c r="G1203" s="47"/>
    </row>
    <row r="1204" spans="1:7">
      <c r="A1204" s="47"/>
      <c r="B1204" s="47"/>
      <c r="C1204" s="47"/>
      <c r="D1204" s="47"/>
      <c r="E1204" s="47"/>
      <c r="F1204" s="47"/>
      <c r="G1204" s="47"/>
    </row>
    <row r="1205" spans="1:7">
      <c r="A1205" s="47"/>
      <c r="B1205" s="47"/>
      <c r="C1205" s="47"/>
      <c r="D1205" s="47"/>
      <c r="E1205" s="47"/>
      <c r="F1205" s="47"/>
      <c r="G1205" s="47"/>
    </row>
    <row r="1206" spans="1:7">
      <c r="A1206" s="47"/>
      <c r="B1206" s="47"/>
      <c r="C1206" s="47"/>
      <c r="D1206" s="47"/>
      <c r="E1206" s="47"/>
      <c r="F1206" s="47"/>
      <c r="G1206" s="47"/>
    </row>
    <row r="1207" spans="1:7">
      <c r="A1207" s="47"/>
      <c r="B1207" s="47"/>
      <c r="C1207" s="47"/>
      <c r="D1207" s="47"/>
      <c r="E1207" s="47"/>
      <c r="F1207" s="47"/>
      <c r="G1207" s="47"/>
    </row>
    <row r="1208" spans="1:7">
      <c r="A1208" s="47"/>
      <c r="B1208" s="47"/>
      <c r="C1208" s="47"/>
      <c r="D1208" s="47"/>
      <c r="E1208" s="47"/>
      <c r="F1208" s="47"/>
      <c r="G1208" s="47"/>
    </row>
    <row r="1209" spans="1:7">
      <c r="A1209" s="47"/>
      <c r="B1209" s="47"/>
      <c r="C1209" s="47"/>
      <c r="D1209" s="47"/>
      <c r="E1209" s="47"/>
      <c r="F1209" s="47"/>
      <c r="G1209" s="47"/>
    </row>
    <row r="1210" spans="1:7">
      <c r="A1210" s="47"/>
      <c r="B1210" s="47"/>
      <c r="C1210" s="47"/>
      <c r="D1210" s="47"/>
      <c r="E1210" s="47"/>
      <c r="F1210" s="47"/>
      <c r="G1210" s="47"/>
    </row>
    <row r="1211" spans="1:7">
      <c r="A1211" s="47"/>
      <c r="B1211" s="47"/>
      <c r="C1211" s="47"/>
      <c r="D1211" s="47"/>
      <c r="E1211" s="47"/>
      <c r="F1211" s="47"/>
      <c r="G1211" s="47"/>
    </row>
    <row r="1212" spans="1:7">
      <c r="A1212" s="47"/>
      <c r="B1212" s="47"/>
      <c r="C1212" s="47"/>
      <c r="D1212" s="47"/>
      <c r="E1212" s="47"/>
      <c r="F1212" s="47"/>
      <c r="G1212" s="47"/>
    </row>
    <row r="1213" spans="1:7">
      <c r="A1213" s="47"/>
      <c r="B1213" s="47"/>
      <c r="C1213" s="47"/>
      <c r="D1213" s="47"/>
      <c r="E1213" s="47"/>
      <c r="F1213" s="47"/>
      <c r="G1213" s="47"/>
    </row>
    <row r="1214" spans="1:7">
      <c r="A1214" s="47"/>
      <c r="B1214" s="47"/>
      <c r="C1214" s="47"/>
      <c r="D1214" s="47"/>
      <c r="E1214" s="47"/>
      <c r="F1214" s="47"/>
      <c r="G1214" s="47"/>
    </row>
    <row r="1215" spans="1:7">
      <c r="A1215" s="47"/>
      <c r="B1215" s="47"/>
      <c r="C1215" s="47"/>
      <c r="D1215" s="47"/>
      <c r="E1215" s="47"/>
      <c r="F1215" s="47"/>
      <c r="G1215" s="47"/>
    </row>
    <row r="1216" spans="1:7">
      <c r="A1216" s="47"/>
      <c r="B1216" s="47"/>
      <c r="C1216" s="47"/>
      <c r="D1216" s="47"/>
      <c r="E1216" s="47"/>
      <c r="F1216" s="47"/>
      <c r="G1216" s="47"/>
    </row>
    <row r="1217" spans="1:7">
      <c r="A1217" s="47"/>
      <c r="B1217" s="47"/>
      <c r="C1217" s="47"/>
      <c r="D1217" s="47"/>
      <c r="E1217" s="47"/>
      <c r="F1217" s="47"/>
      <c r="G1217" s="47"/>
    </row>
    <row r="1218" spans="1:7">
      <c r="A1218" s="47"/>
      <c r="B1218" s="47"/>
      <c r="C1218" s="47"/>
      <c r="D1218" s="47"/>
      <c r="E1218" s="47"/>
      <c r="F1218" s="47"/>
      <c r="G1218" s="47"/>
    </row>
    <row r="1219" spans="1:7">
      <c r="A1219" s="47"/>
      <c r="B1219" s="47"/>
      <c r="C1219" s="47"/>
      <c r="D1219" s="47"/>
      <c r="E1219" s="47"/>
      <c r="F1219" s="47"/>
      <c r="G1219" s="47"/>
    </row>
    <row r="1220" spans="1:7">
      <c r="A1220" s="47"/>
      <c r="B1220" s="47"/>
      <c r="C1220" s="47"/>
      <c r="D1220" s="47"/>
      <c r="E1220" s="47"/>
      <c r="F1220" s="47"/>
      <c r="G1220" s="47"/>
    </row>
    <row r="1221" spans="1:7">
      <c r="A1221" s="47"/>
      <c r="B1221" s="47"/>
      <c r="C1221" s="47"/>
      <c r="D1221" s="47"/>
      <c r="E1221" s="47"/>
      <c r="F1221" s="47"/>
      <c r="G1221" s="47"/>
    </row>
    <row r="1222" spans="1:7">
      <c r="A1222" s="47"/>
      <c r="B1222" s="47"/>
      <c r="C1222" s="47"/>
      <c r="D1222" s="47"/>
      <c r="E1222" s="47"/>
      <c r="F1222" s="47"/>
      <c r="G1222" s="47"/>
    </row>
    <row r="1223" spans="1:7">
      <c r="A1223" s="47"/>
      <c r="B1223" s="47"/>
      <c r="C1223" s="47"/>
      <c r="D1223" s="47"/>
      <c r="E1223" s="47"/>
      <c r="F1223" s="47"/>
      <c r="G1223" s="47"/>
    </row>
    <row r="1224" spans="1:7">
      <c r="A1224" s="47"/>
      <c r="B1224" s="47"/>
      <c r="C1224" s="47"/>
      <c r="D1224" s="47"/>
      <c r="E1224" s="47"/>
      <c r="F1224" s="47"/>
      <c r="G1224" s="47"/>
    </row>
    <row r="1225" spans="1:7">
      <c r="A1225" s="47"/>
      <c r="B1225" s="47"/>
      <c r="C1225" s="47"/>
      <c r="D1225" s="47"/>
      <c r="E1225" s="47"/>
      <c r="F1225" s="47"/>
      <c r="G1225" s="47"/>
    </row>
    <row r="1226" spans="1:7">
      <c r="A1226" s="47"/>
      <c r="B1226" s="47"/>
      <c r="C1226" s="47"/>
      <c r="D1226" s="47"/>
      <c r="E1226" s="47"/>
      <c r="F1226" s="47"/>
      <c r="G1226" s="47"/>
    </row>
    <row r="1227" spans="1:7">
      <c r="A1227" s="47"/>
      <c r="B1227" s="47"/>
      <c r="C1227" s="47"/>
      <c r="D1227" s="47"/>
      <c r="E1227" s="47"/>
      <c r="F1227" s="47"/>
      <c r="G1227" s="47"/>
    </row>
    <row r="1228" spans="1:7">
      <c r="A1228" s="47"/>
      <c r="B1228" s="47"/>
      <c r="C1228" s="47"/>
      <c r="D1228" s="47"/>
      <c r="E1228" s="47"/>
      <c r="F1228" s="47"/>
      <c r="G1228" s="47"/>
    </row>
    <row r="1229" spans="1:7">
      <c r="A1229" s="47"/>
      <c r="B1229" s="47"/>
      <c r="C1229" s="47"/>
      <c r="D1229" s="47"/>
      <c r="E1229" s="47"/>
      <c r="F1229" s="47"/>
      <c r="G1229" s="47"/>
    </row>
    <row r="1230" spans="1:7">
      <c r="A1230" s="47"/>
      <c r="B1230" s="47"/>
      <c r="C1230" s="47"/>
      <c r="D1230" s="47"/>
      <c r="E1230" s="47"/>
      <c r="F1230" s="47"/>
      <c r="G1230" s="47"/>
    </row>
    <row r="1231" spans="1:7">
      <c r="A1231" s="47"/>
      <c r="B1231" s="47"/>
      <c r="C1231" s="47"/>
      <c r="D1231" s="47"/>
      <c r="E1231" s="47"/>
      <c r="F1231" s="47"/>
      <c r="G1231" s="47"/>
    </row>
    <row r="1232" spans="1:7">
      <c r="A1232" s="47"/>
      <c r="B1232" s="47"/>
      <c r="C1232" s="47"/>
      <c r="D1232" s="47"/>
      <c r="E1232" s="47"/>
      <c r="F1232" s="47"/>
      <c r="G1232" s="47"/>
    </row>
    <row r="1233" spans="1:7">
      <c r="A1233" s="47"/>
      <c r="B1233" s="47"/>
      <c r="C1233" s="47"/>
      <c r="D1233" s="47"/>
      <c r="E1233" s="47"/>
      <c r="F1233" s="47"/>
      <c r="G1233" s="47"/>
    </row>
    <row r="1234" spans="1:7">
      <c r="A1234" s="47"/>
      <c r="B1234" s="47"/>
      <c r="C1234" s="47"/>
      <c r="D1234" s="47"/>
      <c r="E1234" s="47"/>
      <c r="F1234" s="47"/>
      <c r="G1234" s="47"/>
    </row>
    <row r="1235" spans="1:7">
      <c r="A1235" s="47"/>
      <c r="B1235" s="47"/>
      <c r="C1235" s="47"/>
      <c r="D1235" s="47"/>
      <c r="E1235" s="47"/>
      <c r="F1235" s="47"/>
      <c r="G1235" s="47"/>
    </row>
    <row r="1236" spans="1:7">
      <c r="A1236" s="47"/>
      <c r="B1236" s="47"/>
      <c r="C1236" s="47"/>
      <c r="D1236" s="47"/>
      <c r="E1236" s="47"/>
      <c r="F1236" s="47"/>
      <c r="G1236" s="47"/>
    </row>
    <row r="1237" spans="1:7">
      <c r="A1237" s="47"/>
      <c r="B1237" s="47"/>
      <c r="C1237" s="47"/>
      <c r="D1237" s="47"/>
      <c r="E1237" s="47"/>
      <c r="F1237" s="47"/>
      <c r="G1237" s="47"/>
    </row>
    <row r="1238" spans="1:7">
      <c r="A1238" s="47"/>
      <c r="B1238" s="47"/>
      <c r="C1238" s="47"/>
      <c r="D1238" s="47"/>
      <c r="E1238" s="47"/>
      <c r="F1238" s="47"/>
      <c r="G1238" s="47"/>
    </row>
    <row r="1239" spans="1:7">
      <c r="A1239" s="47"/>
      <c r="B1239" s="47"/>
      <c r="C1239" s="47"/>
      <c r="D1239" s="47"/>
      <c r="E1239" s="47"/>
      <c r="F1239" s="47"/>
      <c r="G1239" s="47"/>
    </row>
    <row r="1240" spans="1:7">
      <c r="A1240" s="47"/>
      <c r="B1240" s="47"/>
      <c r="C1240" s="47"/>
      <c r="D1240" s="47"/>
      <c r="E1240" s="47"/>
      <c r="F1240" s="47"/>
      <c r="G1240" s="47"/>
    </row>
    <row r="1241" spans="1:7">
      <c r="A1241" s="47"/>
      <c r="B1241" s="47"/>
      <c r="C1241" s="47"/>
      <c r="D1241" s="47"/>
      <c r="E1241" s="47"/>
      <c r="F1241" s="47"/>
      <c r="G1241" s="47"/>
    </row>
    <row r="1242" spans="1:7">
      <c r="A1242" s="47"/>
      <c r="B1242" s="47"/>
      <c r="C1242" s="47"/>
      <c r="D1242" s="47"/>
      <c r="E1242" s="47"/>
      <c r="F1242" s="47"/>
      <c r="G1242" s="47"/>
    </row>
    <row r="1243" spans="1:7">
      <c r="A1243" s="47"/>
      <c r="B1243" s="47"/>
      <c r="C1243" s="47"/>
      <c r="D1243" s="47"/>
      <c r="E1243" s="47"/>
      <c r="F1243" s="47"/>
      <c r="G1243" s="47"/>
    </row>
    <row r="1244" spans="1:7">
      <c r="A1244" s="47"/>
      <c r="B1244" s="47"/>
      <c r="C1244" s="47"/>
      <c r="D1244" s="47"/>
      <c r="E1244" s="47"/>
      <c r="F1244" s="47"/>
      <c r="G1244" s="47"/>
    </row>
    <row r="1245" spans="1:7">
      <c r="A1245" s="47"/>
      <c r="B1245" s="47"/>
      <c r="C1245" s="47"/>
      <c r="D1245" s="47"/>
      <c r="E1245" s="47"/>
      <c r="F1245" s="47"/>
      <c r="G1245" s="47"/>
    </row>
    <row r="1246" spans="1:7">
      <c r="A1246" s="47"/>
      <c r="B1246" s="47"/>
      <c r="C1246" s="47"/>
      <c r="D1246" s="47"/>
      <c r="E1246" s="47"/>
      <c r="F1246" s="47"/>
      <c r="G1246" s="47"/>
    </row>
    <row r="1247" spans="1:7">
      <c r="A1247" s="47"/>
      <c r="B1247" s="47"/>
      <c r="C1247" s="47"/>
      <c r="D1247" s="47"/>
      <c r="E1247" s="47"/>
      <c r="F1247" s="47"/>
      <c r="G1247" s="47"/>
    </row>
    <row r="1248" spans="1:7">
      <c r="A1248" s="47"/>
      <c r="B1248" s="47"/>
      <c r="C1248" s="47"/>
      <c r="D1248" s="47"/>
      <c r="E1248" s="47"/>
      <c r="F1248" s="47"/>
      <c r="G1248" s="47"/>
    </row>
    <row r="1249" spans="1:7">
      <c r="A1249" s="47"/>
      <c r="B1249" s="47"/>
      <c r="C1249" s="47"/>
      <c r="D1249" s="47"/>
      <c r="E1249" s="47"/>
      <c r="F1249" s="47"/>
      <c r="G1249" s="47"/>
    </row>
    <row r="1250" spans="1:7">
      <c r="A1250" s="47"/>
      <c r="B1250" s="47"/>
      <c r="C1250" s="47"/>
      <c r="D1250" s="47"/>
      <c r="E1250" s="47"/>
      <c r="F1250" s="47"/>
      <c r="G1250" s="47"/>
    </row>
    <row r="1251" spans="1:7">
      <c r="A1251" s="47"/>
      <c r="B1251" s="47"/>
      <c r="C1251" s="47"/>
      <c r="D1251" s="47"/>
      <c r="E1251" s="47"/>
      <c r="F1251" s="47"/>
      <c r="G1251" s="47"/>
    </row>
    <row r="1252" spans="1:7">
      <c r="A1252" s="47"/>
      <c r="B1252" s="47"/>
      <c r="C1252" s="47"/>
      <c r="D1252" s="47"/>
      <c r="E1252" s="47"/>
      <c r="F1252" s="47"/>
      <c r="G1252" s="47"/>
    </row>
    <row r="1253" spans="1:7">
      <c r="A1253" s="47"/>
      <c r="B1253" s="47"/>
      <c r="C1253" s="47"/>
      <c r="D1253" s="47"/>
      <c r="E1253" s="47"/>
      <c r="F1253" s="47"/>
      <c r="G1253" s="47"/>
    </row>
    <row r="1254" spans="1:7">
      <c r="A1254" s="47"/>
      <c r="B1254" s="47"/>
      <c r="C1254" s="47"/>
      <c r="D1254" s="47"/>
      <c r="E1254" s="47"/>
      <c r="F1254" s="47"/>
      <c r="G1254" s="47"/>
    </row>
    <row r="1255" spans="1:7">
      <c r="A1255" s="47"/>
      <c r="B1255" s="47"/>
      <c r="C1255" s="47"/>
      <c r="D1255" s="47"/>
      <c r="E1255" s="47"/>
      <c r="F1255" s="47"/>
      <c r="G1255" s="47"/>
    </row>
    <row r="1256" spans="1:7">
      <c r="A1256" s="47"/>
      <c r="B1256" s="47"/>
      <c r="C1256" s="47"/>
      <c r="D1256" s="47"/>
      <c r="E1256" s="47"/>
      <c r="F1256" s="47"/>
      <c r="G1256" s="47"/>
    </row>
    <row r="1257" spans="1:7">
      <c r="A1257" s="47"/>
      <c r="B1257" s="47"/>
      <c r="C1257" s="47"/>
      <c r="D1257" s="47"/>
      <c r="E1257" s="47"/>
      <c r="F1257" s="47"/>
      <c r="G1257" s="47"/>
    </row>
    <row r="1258" spans="1:7">
      <c r="A1258" s="47"/>
      <c r="B1258" s="47"/>
      <c r="C1258" s="47"/>
      <c r="D1258" s="47"/>
      <c r="E1258" s="47"/>
      <c r="F1258" s="47"/>
      <c r="G1258" s="47"/>
    </row>
    <row r="1259" spans="1:7">
      <c r="A1259" s="47"/>
      <c r="B1259" s="47"/>
      <c r="C1259" s="47"/>
      <c r="D1259" s="47"/>
      <c r="E1259" s="47"/>
      <c r="F1259" s="47"/>
      <c r="G1259" s="47"/>
    </row>
    <row r="1260" spans="1:7">
      <c r="A1260" s="47"/>
      <c r="B1260" s="47"/>
      <c r="C1260" s="47"/>
      <c r="D1260" s="47"/>
      <c r="E1260" s="47"/>
      <c r="F1260" s="47"/>
      <c r="G1260" s="47"/>
    </row>
    <row r="1261" spans="1:7">
      <c r="A1261" s="47"/>
      <c r="B1261" s="47"/>
      <c r="C1261" s="47"/>
      <c r="D1261" s="47"/>
      <c r="E1261" s="47"/>
      <c r="F1261" s="47"/>
      <c r="G1261" s="47"/>
    </row>
    <row r="1262" spans="1:7">
      <c r="A1262" s="47"/>
      <c r="B1262" s="47"/>
      <c r="C1262" s="47"/>
      <c r="D1262" s="47"/>
      <c r="E1262" s="47"/>
      <c r="F1262" s="47"/>
      <c r="G1262" s="47"/>
    </row>
    <row r="1263" spans="1:7">
      <c r="A1263" s="47"/>
      <c r="B1263" s="47"/>
      <c r="C1263" s="47"/>
      <c r="D1263" s="47"/>
      <c r="E1263" s="47"/>
      <c r="F1263" s="47"/>
      <c r="G1263" s="47"/>
    </row>
    <row r="1264" spans="1:7">
      <c r="A1264" s="47"/>
      <c r="B1264" s="47"/>
      <c r="C1264" s="47"/>
      <c r="D1264" s="47"/>
      <c r="E1264" s="47"/>
      <c r="F1264" s="47"/>
      <c r="G1264" s="47"/>
    </row>
    <row r="1265" spans="1:7">
      <c r="A1265" s="47"/>
      <c r="B1265" s="47"/>
      <c r="C1265" s="47"/>
      <c r="D1265" s="47"/>
      <c r="E1265" s="47"/>
      <c r="F1265" s="47"/>
      <c r="G1265" s="47"/>
    </row>
    <row r="1266" spans="1:7">
      <c r="A1266" s="47"/>
      <c r="B1266" s="47"/>
      <c r="C1266" s="47"/>
      <c r="D1266" s="47"/>
      <c r="E1266" s="47"/>
      <c r="F1266" s="47"/>
      <c r="G1266" s="47"/>
    </row>
    <row r="1267" spans="1:7">
      <c r="A1267" s="47"/>
      <c r="B1267" s="47"/>
      <c r="C1267" s="47"/>
      <c r="D1267" s="47"/>
      <c r="E1267" s="47"/>
      <c r="F1267" s="47"/>
      <c r="G1267" s="47"/>
    </row>
    <row r="1268" spans="1:7">
      <c r="A1268" s="47"/>
      <c r="B1268" s="47"/>
      <c r="C1268" s="47"/>
      <c r="D1268" s="47"/>
      <c r="E1268" s="47"/>
      <c r="F1268" s="47"/>
      <c r="G1268" s="47"/>
    </row>
    <row r="1269" spans="1:7">
      <c r="A1269" s="47"/>
      <c r="B1269" s="47"/>
      <c r="C1269" s="47"/>
      <c r="D1269" s="47"/>
      <c r="E1269" s="47"/>
      <c r="F1269" s="47"/>
      <c r="G1269" s="47"/>
    </row>
    <row r="1270" spans="1:7">
      <c r="A1270" s="47"/>
      <c r="B1270" s="47"/>
      <c r="C1270" s="47"/>
      <c r="D1270" s="47"/>
      <c r="E1270" s="47"/>
      <c r="F1270" s="47"/>
      <c r="G1270" s="47"/>
    </row>
    <row r="1271" spans="1:7">
      <c r="A1271" s="47"/>
      <c r="B1271" s="47"/>
      <c r="C1271" s="47"/>
      <c r="D1271" s="47"/>
      <c r="E1271" s="47"/>
      <c r="F1271" s="47"/>
      <c r="G1271" s="47"/>
    </row>
    <row r="1272" spans="1:7">
      <c r="A1272" s="47"/>
      <c r="B1272" s="47"/>
      <c r="C1272" s="47"/>
      <c r="D1272" s="47"/>
      <c r="E1272" s="47"/>
      <c r="F1272" s="47"/>
      <c r="G1272" s="47"/>
    </row>
    <row r="1273" spans="1:7">
      <c r="A1273" s="47"/>
      <c r="B1273" s="47"/>
      <c r="C1273" s="47"/>
      <c r="D1273" s="47"/>
      <c r="E1273" s="47"/>
      <c r="F1273" s="47"/>
      <c r="G1273" s="47"/>
    </row>
    <row r="1274" spans="1:7">
      <c r="A1274" s="47"/>
      <c r="B1274" s="47"/>
      <c r="C1274" s="47"/>
      <c r="D1274" s="47"/>
      <c r="E1274" s="47"/>
      <c r="F1274" s="47"/>
      <c r="G1274" s="47"/>
    </row>
    <row r="1275" spans="1:7">
      <c r="A1275" s="47"/>
      <c r="B1275" s="47"/>
      <c r="C1275" s="47"/>
      <c r="D1275" s="47"/>
      <c r="E1275" s="47"/>
      <c r="F1275" s="47"/>
      <c r="G1275" s="47"/>
    </row>
    <row r="1276" spans="1:7">
      <c r="A1276" s="47"/>
      <c r="B1276" s="47"/>
      <c r="C1276" s="47"/>
      <c r="D1276" s="47"/>
      <c r="E1276" s="47"/>
      <c r="F1276" s="47"/>
      <c r="G1276" s="47"/>
    </row>
    <row r="1277" spans="1:7">
      <c r="A1277" s="47"/>
      <c r="B1277" s="47"/>
      <c r="C1277" s="47"/>
      <c r="D1277" s="47"/>
      <c r="E1277" s="47"/>
      <c r="F1277" s="47"/>
      <c r="G1277" s="47"/>
    </row>
    <row r="1278" spans="1:7">
      <c r="A1278" s="47"/>
      <c r="B1278" s="47"/>
      <c r="C1278" s="47"/>
      <c r="D1278" s="47"/>
      <c r="E1278" s="47"/>
      <c r="F1278" s="47"/>
      <c r="G1278" s="47"/>
    </row>
    <row r="1279" spans="1:7">
      <c r="A1279" s="47"/>
      <c r="B1279" s="47"/>
      <c r="C1279" s="47"/>
      <c r="D1279" s="47"/>
      <c r="E1279" s="47"/>
      <c r="F1279" s="47"/>
      <c r="G1279" s="47"/>
    </row>
    <row r="1280" spans="1:7">
      <c r="A1280" s="47"/>
      <c r="B1280" s="47"/>
      <c r="C1280" s="47"/>
      <c r="D1280" s="47"/>
      <c r="E1280" s="47"/>
      <c r="F1280" s="47"/>
      <c r="G1280" s="47"/>
    </row>
    <row r="1281" spans="1:7">
      <c r="A1281" s="47"/>
      <c r="B1281" s="47"/>
      <c r="C1281" s="47"/>
      <c r="D1281" s="47"/>
      <c r="E1281" s="47"/>
      <c r="F1281" s="47"/>
      <c r="G1281" s="47"/>
    </row>
    <row r="1282" spans="1:7">
      <c r="A1282" s="47"/>
      <c r="B1282" s="47"/>
      <c r="C1282" s="47"/>
      <c r="D1282" s="47"/>
      <c r="E1282" s="47"/>
      <c r="F1282" s="47"/>
      <c r="G1282" s="47"/>
    </row>
    <row r="1283" spans="1:7">
      <c r="A1283" s="47"/>
      <c r="B1283" s="47"/>
      <c r="C1283" s="47"/>
      <c r="D1283" s="47"/>
      <c r="E1283" s="47"/>
      <c r="F1283" s="47"/>
      <c r="G1283" s="47"/>
    </row>
    <row r="1284" spans="1:7">
      <c r="A1284" s="47"/>
      <c r="B1284" s="47"/>
      <c r="C1284" s="47"/>
      <c r="D1284" s="47"/>
      <c r="E1284" s="47"/>
      <c r="F1284" s="47"/>
      <c r="G1284" s="47"/>
    </row>
    <row r="1285" spans="1:7">
      <c r="A1285" s="47"/>
      <c r="B1285" s="47"/>
      <c r="C1285" s="47"/>
      <c r="D1285" s="47"/>
      <c r="E1285" s="47"/>
      <c r="F1285" s="47"/>
      <c r="G1285" s="47"/>
    </row>
    <row r="1286" spans="1:7">
      <c r="A1286" s="47"/>
      <c r="B1286" s="47"/>
      <c r="C1286" s="47"/>
      <c r="D1286" s="47"/>
      <c r="E1286" s="47"/>
      <c r="F1286" s="47"/>
      <c r="G1286" s="47"/>
    </row>
    <row r="1287" spans="1:7">
      <c r="A1287" s="47"/>
      <c r="B1287" s="47"/>
      <c r="C1287" s="47"/>
      <c r="D1287" s="47"/>
      <c r="E1287" s="47"/>
      <c r="F1287" s="47"/>
      <c r="G1287" s="47"/>
    </row>
    <row r="1288" spans="1:7">
      <c r="A1288" s="47"/>
      <c r="B1288" s="47"/>
      <c r="C1288" s="47"/>
      <c r="D1288" s="47"/>
      <c r="E1288" s="47"/>
      <c r="F1288" s="47"/>
      <c r="G1288" s="47"/>
    </row>
    <row r="1289" spans="1:7">
      <c r="A1289" s="47"/>
      <c r="B1289" s="47"/>
      <c r="C1289" s="47"/>
      <c r="D1289" s="47"/>
      <c r="E1289" s="47"/>
      <c r="F1289" s="47"/>
      <c r="G1289" s="47"/>
    </row>
    <row r="1290" spans="1:7">
      <c r="A1290" s="47"/>
      <c r="B1290" s="47"/>
      <c r="C1290" s="47"/>
      <c r="D1290" s="47"/>
      <c r="E1290" s="47"/>
      <c r="F1290" s="47"/>
      <c r="G1290" s="47"/>
    </row>
    <row r="1291" spans="1:7">
      <c r="A1291" s="47"/>
      <c r="B1291" s="47"/>
      <c r="C1291" s="47"/>
      <c r="D1291" s="47"/>
      <c r="E1291" s="47"/>
      <c r="F1291" s="47"/>
      <c r="G1291" s="47"/>
    </row>
    <row r="1292" spans="1:7">
      <c r="A1292" s="47"/>
      <c r="B1292" s="47"/>
      <c r="C1292" s="47"/>
      <c r="D1292" s="47"/>
      <c r="E1292" s="47"/>
      <c r="F1292" s="47"/>
      <c r="G1292" s="47"/>
    </row>
    <row r="1293" spans="1:7">
      <c r="A1293" s="47"/>
      <c r="B1293" s="47"/>
      <c r="C1293" s="47"/>
      <c r="D1293" s="47"/>
      <c r="E1293" s="47"/>
      <c r="F1293" s="47"/>
      <c r="G1293" s="47"/>
    </row>
    <row r="1294" spans="1:7">
      <c r="A1294" s="47"/>
      <c r="B1294" s="47"/>
      <c r="C1294" s="47"/>
      <c r="D1294" s="47"/>
      <c r="E1294" s="47"/>
      <c r="F1294" s="47"/>
      <c r="G1294" s="47"/>
    </row>
    <row r="1295" spans="1:7">
      <c r="A1295" s="47"/>
      <c r="B1295" s="47"/>
      <c r="C1295" s="47"/>
      <c r="D1295" s="47"/>
      <c r="E1295" s="47"/>
      <c r="F1295" s="47"/>
      <c r="G1295" s="47"/>
    </row>
    <row r="1296" spans="1:7">
      <c r="A1296" s="47"/>
      <c r="B1296" s="47"/>
      <c r="C1296" s="47"/>
      <c r="D1296" s="47"/>
      <c r="E1296" s="47"/>
      <c r="F1296" s="47"/>
      <c r="G1296" s="47"/>
    </row>
    <row r="1297" spans="1:7">
      <c r="A1297" s="47"/>
      <c r="B1297" s="47"/>
      <c r="C1297" s="47"/>
      <c r="D1297" s="47"/>
      <c r="E1297" s="47"/>
      <c r="F1297" s="47"/>
      <c r="G1297" s="47"/>
    </row>
    <row r="1298" spans="1:7">
      <c r="A1298" s="47"/>
      <c r="B1298" s="47"/>
      <c r="C1298" s="47"/>
      <c r="D1298" s="47"/>
      <c r="E1298" s="47"/>
      <c r="F1298" s="47"/>
      <c r="G1298" s="47"/>
    </row>
    <row r="1299" spans="1:7">
      <c r="A1299" s="47"/>
      <c r="B1299" s="47"/>
      <c r="C1299" s="47"/>
      <c r="D1299" s="47"/>
      <c r="E1299" s="47"/>
      <c r="F1299" s="47"/>
      <c r="G1299" s="47"/>
    </row>
    <row r="1300" spans="1:7">
      <c r="A1300" s="47"/>
      <c r="B1300" s="47"/>
      <c r="C1300" s="47"/>
      <c r="D1300" s="47"/>
      <c r="E1300" s="47"/>
      <c r="F1300" s="47"/>
      <c r="G1300" s="47"/>
    </row>
    <row r="1301" spans="1:7">
      <c r="A1301" s="47"/>
      <c r="B1301" s="47"/>
      <c r="C1301" s="47"/>
      <c r="D1301" s="47"/>
      <c r="E1301" s="47"/>
      <c r="F1301" s="47"/>
      <c r="G1301" s="47"/>
    </row>
    <row r="1302" spans="1:7">
      <c r="A1302" s="47"/>
      <c r="B1302" s="47"/>
      <c r="C1302" s="47"/>
      <c r="D1302" s="47"/>
      <c r="E1302" s="47"/>
      <c r="F1302" s="47"/>
      <c r="G1302" s="47"/>
    </row>
    <row r="1303" spans="1:7">
      <c r="A1303" s="47"/>
      <c r="B1303" s="47"/>
      <c r="C1303" s="47"/>
      <c r="D1303" s="47"/>
      <c r="E1303" s="47"/>
      <c r="F1303" s="47"/>
      <c r="G1303" s="47"/>
    </row>
    <row r="1304" spans="1:7">
      <c r="A1304" s="47"/>
      <c r="B1304" s="47"/>
      <c r="C1304" s="47"/>
      <c r="D1304" s="47"/>
      <c r="E1304" s="47"/>
      <c r="F1304" s="47"/>
      <c r="G1304" s="47"/>
    </row>
    <row r="1305" spans="1:7">
      <c r="A1305" s="47"/>
      <c r="B1305" s="47"/>
      <c r="C1305" s="47"/>
      <c r="D1305" s="47"/>
      <c r="E1305" s="47"/>
      <c r="F1305" s="47"/>
      <c r="G1305" s="47"/>
    </row>
    <row r="1306" spans="1:7">
      <c r="A1306" s="47"/>
      <c r="B1306" s="47"/>
      <c r="C1306" s="47"/>
      <c r="D1306" s="47"/>
      <c r="E1306" s="47"/>
      <c r="F1306" s="47"/>
      <c r="G1306" s="47"/>
    </row>
    <row r="1307" spans="1:7">
      <c r="A1307" s="47"/>
      <c r="B1307" s="47"/>
      <c r="C1307" s="47"/>
      <c r="D1307" s="47"/>
      <c r="E1307" s="47"/>
      <c r="F1307" s="47"/>
      <c r="G1307" s="47"/>
    </row>
    <row r="1308" spans="1:7">
      <c r="A1308" s="47"/>
      <c r="B1308" s="47"/>
      <c r="C1308" s="47"/>
      <c r="D1308" s="47"/>
      <c r="E1308" s="47"/>
      <c r="F1308" s="47"/>
      <c r="G1308" s="47"/>
    </row>
    <row r="1309" spans="1:7">
      <c r="A1309" s="47"/>
      <c r="B1309" s="47"/>
      <c r="C1309" s="47"/>
      <c r="D1309" s="47"/>
      <c r="E1309" s="47"/>
      <c r="F1309" s="47"/>
      <c r="G1309" s="47"/>
    </row>
    <row r="1310" spans="1:7">
      <c r="A1310" s="47"/>
      <c r="B1310" s="47"/>
      <c r="C1310" s="47"/>
      <c r="D1310" s="47"/>
      <c r="E1310" s="47"/>
      <c r="F1310" s="47"/>
      <c r="G1310" s="47"/>
    </row>
    <row r="1311" spans="1:7">
      <c r="A1311" s="47"/>
      <c r="B1311" s="47"/>
      <c r="C1311" s="47"/>
      <c r="D1311" s="47"/>
      <c r="E1311" s="47"/>
      <c r="F1311" s="47"/>
      <c r="G1311" s="47"/>
    </row>
    <row r="1312" spans="1:7">
      <c r="A1312" s="47"/>
      <c r="B1312" s="47"/>
      <c r="C1312" s="47"/>
      <c r="D1312" s="47"/>
      <c r="E1312" s="47"/>
      <c r="F1312" s="47"/>
      <c r="G1312" s="47"/>
    </row>
    <row r="1313" spans="1:7">
      <c r="A1313" s="47"/>
      <c r="B1313" s="47"/>
      <c r="C1313" s="47"/>
      <c r="D1313" s="47"/>
      <c r="E1313" s="47"/>
      <c r="F1313" s="47"/>
      <c r="G1313" s="47"/>
    </row>
    <row r="1314" spans="1:7">
      <c r="A1314" s="47"/>
      <c r="B1314" s="47"/>
      <c r="C1314" s="47"/>
      <c r="D1314" s="47"/>
      <c r="E1314" s="47"/>
      <c r="F1314" s="47"/>
      <c r="G1314" s="47"/>
    </row>
    <row r="1315" spans="1:7">
      <c r="A1315" s="47"/>
      <c r="B1315" s="47"/>
      <c r="C1315" s="47"/>
      <c r="D1315" s="47"/>
      <c r="E1315" s="47"/>
      <c r="F1315" s="47"/>
      <c r="G1315" s="47"/>
    </row>
    <row r="1316" spans="1:7">
      <c r="A1316" s="47"/>
      <c r="B1316" s="47"/>
      <c r="C1316" s="47"/>
      <c r="D1316" s="47"/>
      <c r="E1316" s="47"/>
      <c r="F1316" s="47"/>
      <c r="G1316" s="47"/>
    </row>
    <row r="1317" spans="1:7">
      <c r="A1317" s="47"/>
      <c r="B1317" s="47"/>
      <c r="C1317" s="47"/>
      <c r="D1317" s="47"/>
      <c r="E1317" s="47"/>
      <c r="F1317" s="47"/>
      <c r="G1317" s="47"/>
    </row>
    <row r="1318" spans="1:7">
      <c r="A1318" s="47"/>
      <c r="B1318" s="47"/>
      <c r="C1318" s="47"/>
      <c r="D1318" s="47"/>
      <c r="E1318" s="47"/>
      <c r="F1318" s="47"/>
      <c r="G1318" s="47"/>
    </row>
    <row r="1319" spans="1:7">
      <c r="A1319" s="47"/>
      <c r="B1319" s="47"/>
      <c r="C1319" s="47"/>
      <c r="D1319" s="47"/>
      <c r="E1319" s="47"/>
      <c r="F1319" s="47"/>
      <c r="G1319" s="47"/>
    </row>
    <row r="1320" spans="1:7">
      <c r="A1320" s="47"/>
      <c r="B1320" s="47"/>
      <c r="C1320" s="47"/>
      <c r="D1320" s="47"/>
      <c r="E1320" s="47"/>
      <c r="F1320" s="47"/>
      <c r="G1320" s="47"/>
    </row>
    <row r="1321" spans="1:7">
      <c r="A1321" s="47"/>
      <c r="B1321" s="47"/>
      <c r="C1321" s="47"/>
      <c r="D1321" s="47"/>
      <c r="E1321" s="47"/>
      <c r="F1321" s="47"/>
      <c r="G1321" s="47"/>
    </row>
    <row r="1322" spans="1:7">
      <c r="A1322" s="47"/>
      <c r="B1322" s="47"/>
      <c r="C1322" s="47"/>
      <c r="D1322" s="47"/>
      <c r="E1322" s="47"/>
      <c r="F1322" s="47"/>
      <c r="G1322" s="47"/>
    </row>
    <row r="1323" spans="1:7">
      <c r="A1323" s="47"/>
      <c r="B1323" s="47"/>
      <c r="C1323" s="47"/>
      <c r="D1323" s="47"/>
      <c r="E1323" s="47"/>
      <c r="F1323" s="47"/>
      <c r="G1323" s="47"/>
    </row>
    <row r="1324" spans="1:7">
      <c r="A1324" s="47"/>
      <c r="B1324" s="47"/>
      <c r="C1324" s="47"/>
      <c r="D1324" s="47"/>
      <c r="E1324" s="47"/>
      <c r="F1324" s="47"/>
      <c r="G1324" s="47"/>
    </row>
    <row r="1325" spans="1:7">
      <c r="A1325" s="47"/>
      <c r="B1325" s="47"/>
      <c r="C1325" s="47"/>
      <c r="D1325" s="47"/>
      <c r="E1325" s="47"/>
      <c r="F1325" s="47"/>
      <c r="G1325" s="47"/>
    </row>
    <row r="1326" spans="1:7">
      <c r="A1326" s="47"/>
      <c r="B1326" s="47"/>
      <c r="C1326" s="47"/>
      <c r="D1326" s="47"/>
      <c r="E1326" s="47"/>
      <c r="F1326" s="47"/>
      <c r="G1326" s="47"/>
    </row>
    <row r="1327" spans="1:7">
      <c r="A1327" s="47"/>
      <c r="B1327" s="47"/>
      <c r="C1327" s="47"/>
      <c r="D1327" s="47"/>
      <c r="E1327" s="47"/>
      <c r="F1327" s="47"/>
      <c r="G1327" s="47"/>
    </row>
    <row r="1328" spans="1:7">
      <c r="A1328" s="47"/>
      <c r="B1328" s="47"/>
      <c r="C1328" s="47"/>
      <c r="D1328" s="47"/>
      <c r="E1328" s="47"/>
      <c r="F1328" s="47"/>
      <c r="G1328" s="47"/>
    </row>
    <row r="1329" spans="1:7">
      <c r="A1329" s="47"/>
      <c r="B1329" s="47"/>
      <c r="C1329" s="47"/>
      <c r="D1329" s="47"/>
      <c r="E1329" s="47"/>
      <c r="F1329" s="47"/>
      <c r="G1329" s="47"/>
    </row>
    <row r="1330" spans="1:7">
      <c r="A1330" s="47"/>
      <c r="B1330" s="47"/>
      <c r="C1330" s="47"/>
      <c r="D1330" s="47"/>
      <c r="E1330" s="47"/>
      <c r="F1330" s="47"/>
      <c r="G1330" s="47"/>
    </row>
    <row r="1331" spans="1:7">
      <c r="A1331" s="47"/>
      <c r="B1331" s="47"/>
      <c r="C1331" s="47"/>
      <c r="D1331" s="47"/>
      <c r="E1331" s="47"/>
      <c r="F1331" s="47"/>
      <c r="G1331" s="47"/>
    </row>
    <row r="1332" spans="1:7">
      <c r="A1332" s="47"/>
      <c r="B1332" s="47"/>
      <c r="C1332" s="47"/>
      <c r="D1332" s="47"/>
      <c r="E1332" s="47"/>
      <c r="F1332" s="47"/>
      <c r="G1332" s="47"/>
    </row>
    <row r="1333" spans="1:7">
      <c r="A1333" s="47"/>
      <c r="B1333" s="47"/>
      <c r="C1333" s="47"/>
      <c r="D1333" s="47"/>
      <c r="E1333" s="47"/>
      <c r="F1333" s="47"/>
      <c r="G1333" s="47"/>
    </row>
    <row r="1334" spans="1:7">
      <c r="A1334" s="47"/>
      <c r="B1334" s="47"/>
      <c r="C1334" s="47"/>
      <c r="D1334" s="47"/>
      <c r="E1334" s="47"/>
      <c r="F1334" s="47"/>
      <c r="G1334" s="47"/>
    </row>
    <row r="1335" spans="1:7">
      <c r="A1335" s="47"/>
      <c r="B1335" s="47"/>
      <c r="C1335" s="47"/>
      <c r="D1335" s="47"/>
      <c r="E1335" s="47"/>
      <c r="F1335" s="47"/>
      <c r="G1335" s="47"/>
    </row>
    <row r="1336" spans="1:7">
      <c r="A1336" s="47"/>
      <c r="B1336" s="47"/>
      <c r="C1336" s="47"/>
      <c r="D1336" s="47"/>
      <c r="E1336" s="47"/>
      <c r="F1336" s="47"/>
      <c r="G1336" s="47"/>
    </row>
    <row r="1337" spans="1:7">
      <c r="A1337" s="47"/>
      <c r="B1337" s="47"/>
      <c r="C1337" s="47"/>
      <c r="D1337" s="47"/>
      <c r="E1337" s="47"/>
      <c r="F1337" s="47"/>
      <c r="G1337" s="47"/>
    </row>
    <row r="1338" spans="1:7">
      <c r="A1338" s="47"/>
      <c r="B1338" s="47"/>
      <c r="C1338" s="47"/>
      <c r="D1338" s="47"/>
      <c r="E1338" s="47"/>
      <c r="F1338" s="47"/>
      <c r="G1338" s="47"/>
    </row>
    <row r="1339" spans="1:7">
      <c r="A1339" s="47"/>
      <c r="B1339" s="47"/>
      <c r="C1339" s="47"/>
      <c r="D1339" s="47"/>
      <c r="E1339" s="47"/>
      <c r="F1339" s="47"/>
      <c r="G1339" s="47"/>
    </row>
    <row r="1340" spans="1:7">
      <c r="A1340" s="47"/>
      <c r="B1340" s="47"/>
      <c r="C1340" s="47"/>
      <c r="D1340" s="47"/>
      <c r="E1340" s="47"/>
      <c r="F1340" s="47"/>
      <c r="G1340" s="47"/>
    </row>
    <row r="1341" spans="1:7">
      <c r="A1341" s="47"/>
      <c r="B1341" s="47"/>
      <c r="C1341" s="47"/>
      <c r="D1341" s="47"/>
      <c r="E1341" s="47"/>
      <c r="F1341" s="47"/>
      <c r="G1341" s="47"/>
    </row>
    <row r="1342" spans="1:7">
      <c r="A1342" s="47"/>
      <c r="B1342" s="47"/>
      <c r="C1342" s="47"/>
      <c r="D1342" s="47"/>
      <c r="E1342" s="47"/>
      <c r="F1342" s="47"/>
      <c r="G1342" s="47"/>
    </row>
    <row r="1343" spans="1:7">
      <c r="A1343" s="47"/>
      <c r="B1343" s="47"/>
      <c r="C1343" s="47"/>
      <c r="D1343" s="47"/>
      <c r="E1343" s="47"/>
      <c r="F1343" s="47"/>
      <c r="G1343" s="47"/>
    </row>
    <row r="1344" spans="1:7">
      <c r="A1344" s="47"/>
      <c r="B1344" s="47"/>
      <c r="C1344" s="47"/>
      <c r="D1344" s="47"/>
      <c r="E1344" s="47"/>
      <c r="F1344" s="47"/>
      <c r="G1344" s="47"/>
    </row>
    <row r="1345" spans="1:7">
      <c r="A1345" s="47"/>
      <c r="B1345" s="47"/>
      <c r="C1345" s="47"/>
      <c r="D1345" s="47"/>
      <c r="E1345" s="47"/>
      <c r="F1345" s="47"/>
      <c r="G1345" s="47"/>
    </row>
    <row r="1346" spans="1:7">
      <c r="A1346" s="47"/>
      <c r="B1346" s="47"/>
      <c r="C1346" s="47"/>
      <c r="D1346" s="47"/>
      <c r="E1346" s="47"/>
      <c r="F1346" s="47"/>
      <c r="G1346" s="47"/>
    </row>
    <row r="1347" spans="1:7">
      <c r="A1347" s="47"/>
      <c r="B1347" s="47"/>
      <c r="C1347" s="47"/>
      <c r="D1347" s="47"/>
      <c r="E1347" s="47"/>
      <c r="F1347" s="47"/>
      <c r="G1347" s="47"/>
    </row>
    <row r="1348" spans="1:7">
      <c r="A1348" s="47"/>
      <c r="B1348" s="47"/>
      <c r="C1348" s="47"/>
      <c r="D1348" s="47"/>
      <c r="E1348" s="47"/>
      <c r="F1348" s="47"/>
      <c r="G1348" s="47"/>
    </row>
    <row r="1349" spans="1:7">
      <c r="A1349" s="47"/>
      <c r="B1349" s="47"/>
      <c r="C1349" s="47"/>
      <c r="D1349" s="47"/>
      <c r="E1349" s="47"/>
      <c r="F1349" s="47"/>
      <c r="G1349" s="47"/>
    </row>
    <row r="1350" spans="1:7">
      <c r="A1350" s="47"/>
      <c r="B1350" s="47"/>
      <c r="C1350" s="47"/>
      <c r="D1350" s="47"/>
      <c r="E1350" s="47"/>
      <c r="F1350" s="47"/>
      <c r="G1350" s="47"/>
    </row>
    <row r="1351" spans="1:7">
      <c r="A1351" s="47"/>
      <c r="B1351" s="47"/>
      <c r="C1351" s="47"/>
      <c r="D1351" s="47"/>
      <c r="E1351" s="47"/>
      <c r="F1351" s="47"/>
      <c r="G1351" s="47"/>
    </row>
    <row r="1352" spans="1:7">
      <c r="A1352" s="47"/>
      <c r="B1352" s="47"/>
      <c r="C1352" s="47"/>
      <c r="D1352" s="47"/>
      <c r="E1352" s="47"/>
      <c r="F1352" s="47"/>
      <c r="G1352" s="47"/>
    </row>
    <row r="1353" spans="1:7">
      <c r="A1353" s="47"/>
      <c r="B1353" s="47"/>
      <c r="C1353" s="47"/>
      <c r="D1353" s="47"/>
      <c r="E1353" s="47"/>
      <c r="F1353" s="47"/>
      <c r="G1353" s="47"/>
    </row>
    <row r="1354" spans="1:7">
      <c r="A1354" s="47"/>
      <c r="B1354" s="47"/>
      <c r="C1354" s="47"/>
      <c r="D1354" s="47"/>
      <c r="E1354" s="47"/>
      <c r="F1354" s="47"/>
      <c r="G1354" s="47"/>
    </row>
    <row r="1355" spans="1:7">
      <c r="A1355" s="47"/>
      <c r="B1355" s="47"/>
      <c r="C1355" s="47"/>
      <c r="D1355" s="47"/>
      <c r="E1355" s="47"/>
      <c r="F1355" s="47"/>
      <c r="G1355" s="47"/>
    </row>
    <row r="1356" spans="1:7">
      <c r="A1356" s="47"/>
      <c r="B1356" s="47"/>
      <c r="C1356" s="47"/>
      <c r="D1356" s="47"/>
      <c r="E1356" s="47"/>
      <c r="F1356" s="47"/>
      <c r="G1356" s="47"/>
    </row>
    <row r="1357" spans="1:7">
      <c r="A1357" s="47"/>
      <c r="B1357" s="47"/>
      <c r="C1357" s="47"/>
      <c r="D1357" s="47"/>
      <c r="E1357" s="47"/>
      <c r="F1357" s="47"/>
      <c r="G1357" s="47"/>
    </row>
    <row r="1358" spans="1:7">
      <c r="A1358" s="47"/>
      <c r="B1358" s="47"/>
      <c r="C1358" s="47"/>
      <c r="D1358" s="47"/>
      <c r="E1358" s="47"/>
      <c r="F1358" s="47"/>
      <c r="G1358" s="47"/>
    </row>
    <row r="1359" spans="1:7">
      <c r="A1359" s="47"/>
      <c r="B1359" s="47"/>
      <c r="C1359" s="47"/>
      <c r="D1359" s="47"/>
      <c r="E1359" s="47"/>
      <c r="F1359" s="47"/>
      <c r="G1359" s="47"/>
    </row>
    <row r="1360" spans="1:7">
      <c r="A1360" s="47"/>
      <c r="B1360" s="47"/>
      <c r="C1360" s="47"/>
      <c r="D1360" s="47"/>
      <c r="E1360" s="47"/>
      <c r="F1360" s="47"/>
      <c r="G1360" s="47"/>
    </row>
    <row r="1361" spans="1:7">
      <c r="A1361" s="47"/>
      <c r="B1361" s="47"/>
      <c r="C1361" s="47"/>
      <c r="D1361" s="47"/>
      <c r="E1361" s="47"/>
      <c r="F1361" s="47"/>
      <c r="G1361" s="47"/>
    </row>
    <row r="1362" spans="1:7">
      <c r="A1362" s="47"/>
      <c r="B1362" s="47"/>
      <c r="C1362" s="47"/>
      <c r="D1362" s="47"/>
      <c r="E1362" s="47"/>
      <c r="F1362" s="47"/>
      <c r="G1362" s="47"/>
    </row>
    <row r="1363" spans="1:7">
      <c r="A1363" s="47"/>
      <c r="B1363" s="47"/>
      <c r="C1363" s="47"/>
      <c r="D1363" s="47"/>
      <c r="E1363" s="47"/>
      <c r="F1363" s="47"/>
      <c r="G1363" s="47"/>
    </row>
    <row r="1364" spans="1:7">
      <c r="A1364" s="47"/>
      <c r="B1364" s="47"/>
      <c r="C1364" s="47"/>
      <c r="D1364" s="47"/>
      <c r="E1364" s="47"/>
      <c r="F1364" s="47"/>
      <c r="G1364" s="47"/>
    </row>
    <row r="1365" spans="1:7">
      <c r="A1365" s="47"/>
      <c r="B1365" s="47"/>
      <c r="C1365" s="47"/>
      <c r="D1365" s="47"/>
      <c r="E1365" s="47"/>
      <c r="F1365" s="47"/>
      <c r="G1365" s="47"/>
    </row>
    <row r="1366" spans="1:7">
      <c r="A1366" s="47"/>
      <c r="B1366" s="47"/>
      <c r="C1366" s="47"/>
      <c r="D1366" s="47"/>
      <c r="E1366" s="47"/>
      <c r="F1366" s="47"/>
      <c r="G1366" s="47"/>
    </row>
    <row r="1367" spans="1:7">
      <c r="A1367" s="47"/>
      <c r="B1367" s="47"/>
      <c r="C1367" s="47"/>
      <c r="D1367" s="47"/>
      <c r="E1367" s="47"/>
      <c r="F1367" s="47"/>
      <c r="G1367" s="47"/>
    </row>
    <row r="1368" spans="1:7">
      <c r="A1368" s="47"/>
      <c r="B1368" s="47"/>
      <c r="C1368" s="47"/>
      <c r="D1368" s="47"/>
      <c r="E1368" s="47"/>
      <c r="F1368" s="47"/>
      <c r="G1368" s="47"/>
    </row>
    <row r="1369" spans="1:7">
      <c r="A1369" s="47"/>
      <c r="B1369" s="47"/>
      <c r="C1369" s="47"/>
      <c r="D1369" s="47"/>
      <c r="E1369" s="47"/>
      <c r="F1369" s="47"/>
      <c r="G1369" s="47"/>
    </row>
    <row r="1370" spans="1:7">
      <c r="A1370" s="47"/>
      <c r="B1370" s="47"/>
      <c r="C1370" s="47"/>
      <c r="D1370" s="47"/>
      <c r="E1370" s="47"/>
      <c r="F1370" s="47"/>
      <c r="G1370" s="47"/>
    </row>
    <row r="1371" spans="1:7">
      <c r="A1371" s="47"/>
      <c r="B1371" s="47"/>
      <c r="C1371" s="47"/>
      <c r="D1371" s="47"/>
      <c r="E1371" s="47"/>
      <c r="F1371" s="47"/>
      <c r="G1371" s="47"/>
    </row>
    <row r="1372" spans="1:7">
      <c r="A1372" s="47"/>
      <c r="B1372" s="47"/>
      <c r="C1372" s="47"/>
      <c r="D1372" s="47"/>
      <c r="E1372" s="47"/>
      <c r="F1372" s="47"/>
      <c r="G1372" s="47"/>
    </row>
    <row r="1373" spans="1:7">
      <c r="A1373" s="47"/>
      <c r="B1373" s="47"/>
      <c r="C1373" s="47"/>
      <c r="D1373" s="47"/>
      <c r="E1373" s="47"/>
      <c r="F1373" s="47"/>
      <c r="G1373" s="47"/>
    </row>
    <row r="1374" spans="1:7">
      <c r="A1374" s="47"/>
      <c r="B1374" s="47"/>
      <c r="C1374" s="47"/>
      <c r="D1374" s="47"/>
      <c r="E1374" s="47"/>
      <c r="F1374" s="47"/>
      <c r="G1374" s="47"/>
    </row>
    <row r="1375" spans="1:7">
      <c r="A1375" s="47"/>
      <c r="B1375" s="47"/>
      <c r="C1375" s="47"/>
      <c r="D1375" s="47"/>
      <c r="E1375" s="47"/>
      <c r="F1375" s="47"/>
      <c r="G1375" s="47"/>
    </row>
    <row r="1376" spans="1:7">
      <c r="A1376" s="47"/>
      <c r="B1376" s="47"/>
      <c r="C1376" s="47"/>
      <c r="D1376" s="47"/>
      <c r="E1376" s="47"/>
      <c r="F1376" s="47"/>
      <c r="G1376" s="47"/>
    </row>
    <row r="1377" spans="1:7">
      <c r="A1377" s="47"/>
      <c r="B1377" s="47"/>
      <c r="C1377" s="47"/>
      <c r="D1377" s="47"/>
      <c r="E1377" s="47"/>
      <c r="F1377" s="47"/>
      <c r="G1377" s="47"/>
    </row>
    <row r="1378" spans="1:7">
      <c r="A1378" s="47"/>
      <c r="B1378" s="47"/>
      <c r="C1378" s="47"/>
      <c r="D1378" s="47"/>
      <c r="E1378" s="47"/>
      <c r="F1378" s="47"/>
      <c r="G1378" s="47"/>
    </row>
    <row r="1379" spans="1:7">
      <c r="A1379" s="47"/>
      <c r="B1379" s="47"/>
      <c r="C1379" s="47"/>
      <c r="D1379" s="47"/>
      <c r="E1379" s="47"/>
      <c r="F1379" s="47"/>
      <c r="G1379" s="47"/>
    </row>
    <row r="1380" spans="1:7">
      <c r="A1380" s="47"/>
      <c r="B1380" s="47"/>
      <c r="C1380" s="47"/>
      <c r="D1380" s="47"/>
      <c r="E1380" s="47"/>
      <c r="F1380" s="47"/>
      <c r="G1380" s="47"/>
    </row>
    <row r="1381" spans="1:7">
      <c r="A1381" s="47"/>
      <c r="B1381" s="47"/>
      <c r="C1381" s="47"/>
      <c r="D1381" s="47"/>
      <c r="E1381" s="47"/>
      <c r="F1381" s="47"/>
      <c r="G1381" s="47"/>
    </row>
    <row r="1382" spans="1:7">
      <c r="A1382" s="47"/>
      <c r="B1382" s="47"/>
      <c r="C1382" s="47"/>
      <c r="D1382" s="47"/>
      <c r="E1382" s="47"/>
      <c r="F1382" s="47"/>
      <c r="G1382" s="47"/>
    </row>
    <row r="1383" spans="1:7">
      <c r="A1383" s="47"/>
      <c r="B1383" s="47"/>
      <c r="C1383" s="47"/>
      <c r="D1383" s="47"/>
      <c r="E1383" s="47"/>
      <c r="F1383" s="47"/>
      <c r="G1383" s="47"/>
    </row>
    <row r="1384" spans="1:7">
      <c r="A1384" s="47"/>
      <c r="B1384" s="47"/>
      <c r="C1384" s="47"/>
      <c r="D1384" s="47"/>
      <c r="E1384" s="47"/>
      <c r="F1384" s="47"/>
      <c r="G1384" s="47"/>
    </row>
    <row r="1385" spans="1:7">
      <c r="A1385" s="47"/>
      <c r="B1385" s="47"/>
      <c r="C1385" s="47"/>
      <c r="D1385" s="47"/>
      <c r="E1385" s="47"/>
      <c r="F1385" s="47"/>
      <c r="G1385" s="47"/>
    </row>
    <row r="1386" spans="1:7">
      <c r="A1386" s="47"/>
      <c r="B1386" s="47"/>
      <c r="C1386" s="47"/>
      <c r="D1386" s="47"/>
      <c r="E1386" s="47"/>
      <c r="F1386" s="47"/>
      <c r="G1386" s="47"/>
    </row>
    <row r="1387" spans="1:7">
      <c r="A1387" s="47"/>
      <c r="B1387" s="47"/>
      <c r="C1387" s="47"/>
      <c r="D1387" s="47"/>
      <c r="E1387" s="47"/>
      <c r="F1387" s="47"/>
      <c r="G1387" s="47"/>
    </row>
    <row r="1388" spans="1:7">
      <c r="A1388" s="47"/>
      <c r="B1388" s="47"/>
      <c r="C1388" s="47"/>
      <c r="D1388" s="47"/>
      <c r="E1388" s="47"/>
      <c r="F1388" s="47"/>
      <c r="G1388" s="47"/>
    </row>
    <row r="1389" spans="1:7">
      <c r="A1389" s="47"/>
      <c r="B1389" s="47"/>
      <c r="C1389" s="47"/>
      <c r="D1389" s="47"/>
      <c r="E1389" s="47"/>
      <c r="F1389" s="47"/>
      <c r="G1389" s="47"/>
    </row>
    <row r="1390" spans="1:7">
      <c r="A1390" s="47"/>
      <c r="B1390" s="47"/>
      <c r="C1390" s="47"/>
      <c r="D1390" s="47"/>
      <c r="E1390" s="47"/>
      <c r="F1390" s="47"/>
      <c r="G1390" s="47"/>
    </row>
    <row r="1391" spans="1:7">
      <c r="A1391" s="47"/>
      <c r="B1391" s="47"/>
      <c r="C1391" s="47"/>
      <c r="D1391" s="47"/>
      <c r="E1391" s="47"/>
      <c r="F1391" s="47"/>
      <c r="G1391" s="47"/>
    </row>
    <row r="1392" spans="1:7">
      <c r="A1392" s="47"/>
      <c r="B1392" s="47"/>
      <c r="C1392" s="47"/>
      <c r="D1392" s="47"/>
      <c r="E1392" s="47"/>
      <c r="F1392" s="47"/>
      <c r="G1392" s="47"/>
    </row>
    <row r="1393" spans="1:7">
      <c r="A1393" s="47"/>
      <c r="B1393" s="47"/>
      <c r="C1393" s="47"/>
      <c r="D1393" s="47"/>
      <c r="E1393" s="47"/>
      <c r="F1393" s="47"/>
      <c r="G1393" s="47"/>
    </row>
    <row r="1394" spans="1:7">
      <c r="A1394" s="47"/>
      <c r="B1394" s="47"/>
      <c r="C1394" s="47"/>
      <c r="D1394" s="47"/>
      <c r="E1394" s="47"/>
      <c r="F1394" s="47"/>
      <c r="G1394" s="47"/>
    </row>
    <row r="1395" spans="1:7">
      <c r="A1395" s="47"/>
      <c r="B1395" s="47"/>
      <c r="C1395" s="47"/>
      <c r="D1395" s="47"/>
      <c r="E1395" s="47"/>
      <c r="F1395" s="47"/>
      <c r="G1395" s="47"/>
    </row>
    <row r="1396" spans="1:7">
      <c r="A1396" s="47"/>
      <c r="B1396" s="47"/>
      <c r="C1396" s="47"/>
      <c r="D1396" s="47"/>
      <c r="E1396" s="47"/>
      <c r="F1396" s="47"/>
      <c r="G1396" s="47"/>
    </row>
    <row r="1397" spans="1:7">
      <c r="A1397" s="47"/>
      <c r="B1397" s="47"/>
      <c r="C1397" s="47"/>
      <c r="D1397" s="47"/>
      <c r="E1397" s="47"/>
      <c r="F1397" s="47"/>
      <c r="G1397" s="47"/>
    </row>
    <row r="1398" spans="1:7">
      <c r="A1398" s="47"/>
      <c r="B1398" s="47"/>
      <c r="C1398" s="47"/>
      <c r="D1398" s="47"/>
      <c r="E1398" s="47"/>
      <c r="F1398" s="47"/>
      <c r="G1398" s="47"/>
    </row>
    <row r="1399" spans="1:7">
      <c r="A1399" s="47"/>
      <c r="B1399" s="47"/>
      <c r="C1399" s="47"/>
      <c r="D1399" s="47"/>
      <c r="E1399" s="47"/>
      <c r="F1399" s="47"/>
      <c r="G1399" s="47"/>
    </row>
    <row r="1400" spans="1:7">
      <c r="A1400" s="47"/>
      <c r="B1400" s="47"/>
      <c r="C1400" s="47"/>
      <c r="D1400" s="47"/>
      <c r="E1400" s="47"/>
      <c r="F1400" s="47"/>
      <c r="G1400" s="47"/>
    </row>
    <row r="1401" spans="1:7">
      <c r="A1401" s="47"/>
      <c r="B1401" s="47"/>
      <c r="C1401" s="47"/>
      <c r="D1401" s="47"/>
      <c r="E1401" s="47"/>
      <c r="F1401" s="47"/>
      <c r="G1401" s="47"/>
    </row>
    <row r="1402" spans="1:7">
      <c r="A1402" s="47"/>
      <c r="B1402" s="47"/>
      <c r="C1402" s="47"/>
      <c r="D1402" s="47"/>
      <c r="E1402" s="47"/>
      <c r="F1402" s="47"/>
      <c r="G1402" s="47"/>
    </row>
    <row r="1403" spans="1:7">
      <c r="A1403" s="47"/>
      <c r="B1403" s="47"/>
      <c r="C1403" s="47"/>
      <c r="D1403" s="47"/>
      <c r="E1403" s="47"/>
      <c r="F1403" s="47"/>
      <c r="G1403" s="47"/>
    </row>
    <row r="1404" spans="1:7">
      <c r="A1404" s="47"/>
      <c r="B1404" s="47"/>
      <c r="C1404" s="47"/>
      <c r="D1404" s="47"/>
      <c r="E1404" s="47"/>
      <c r="F1404" s="47"/>
      <c r="G1404" s="47"/>
    </row>
    <row r="1405" spans="1:7">
      <c r="A1405" s="47"/>
      <c r="B1405" s="47"/>
      <c r="C1405" s="47"/>
      <c r="D1405" s="47"/>
      <c r="E1405" s="47"/>
      <c r="F1405" s="47"/>
      <c r="G1405" s="47"/>
    </row>
    <row r="1406" spans="1:7">
      <c r="A1406" s="47"/>
      <c r="B1406" s="47"/>
      <c r="C1406" s="47"/>
      <c r="D1406" s="47"/>
      <c r="E1406" s="47"/>
      <c r="F1406" s="47"/>
      <c r="G1406" s="47"/>
    </row>
    <row r="1407" spans="1:7">
      <c r="A1407" s="47"/>
      <c r="B1407" s="47"/>
      <c r="C1407" s="47"/>
      <c r="D1407" s="47"/>
      <c r="E1407" s="47"/>
      <c r="F1407" s="47"/>
      <c r="G1407" s="47"/>
    </row>
    <row r="1408" spans="1:7">
      <c r="A1408" s="47"/>
      <c r="B1408" s="47"/>
      <c r="C1408" s="47"/>
      <c r="D1408" s="47"/>
      <c r="E1408" s="47"/>
      <c r="F1408" s="47"/>
      <c r="G1408" s="47"/>
    </row>
    <row r="1409" spans="1:7">
      <c r="A1409" s="47"/>
      <c r="B1409" s="47"/>
      <c r="C1409" s="47"/>
      <c r="D1409" s="47"/>
      <c r="E1409" s="47"/>
      <c r="F1409" s="47"/>
      <c r="G1409" s="47"/>
    </row>
    <row r="1410" spans="1:7">
      <c r="A1410" s="47"/>
      <c r="B1410" s="47"/>
      <c r="C1410" s="47"/>
      <c r="D1410" s="47"/>
      <c r="E1410" s="47"/>
      <c r="F1410" s="47"/>
      <c r="G1410" s="47"/>
    </row>
    <row r="1411" spans="1:7">
      <c r="A1411" s="47"/>
      <c r="B1411" s="47"/>
      <c r="C1411" s="47"/>
      <c r="D1411" s="47"/>
      <c r="E1411" s="47"/>
      <c r="F1411" s="47"/>
      <c r="G1411" s="47"/>
    </row>
    <row r="1412" spans="1:7">
      <c r="A1412" s="47"/>
      <c r="B1412" s="47"/>
      <c r="C1412" s="47"/>
      <c r="D1412" s="47"/>
      <c r="E1412" s="47"/>
      <c r="F1412" s="47"/>
      <c r="G1412" s="47"/>
    </row>
    <row r="1413" spans="1:7">
      <c r="A1413" s="47"/>
      <c r="B1413" s="47"/>
      <c r="C1413" s="47"/>
      <c r="D1413" s="47"/>
      <c r="E1413" s="47"/>
      <c r="F1413" s="47"/>
      <c r="G1413" s="47"/>
    </row>
    <row r="1414" spans="1:7">
      <c r="A1414" s="47"/>
      <c r="B1414" s="47"/>
      <c r="C1414" s="47"/>
      <c r="D1414" s="47"/>
      <c r="E1414" s="47"/>
      <c r="F1414" s="47"/>
      <c r="G1414" s="47"/>
    </row>
    <row r="1415" spans="1:7">
      <c r="A1415" s="47"/>
      <c r="B1415" s="47"/>
      <c r="C1415" s="47"/>
      <c r="D1415" s="47"/>
      <c r="E1415" s="47"/>
      <c r="F1415" s="47"/>
      <c r="G1415" s="47"/>
    </row>
    <row r="1416" spans="1:7">
      <c r="A1416" s="47"/>
      <c r="B1416" s="47"/>
      <c r="C1416" s="47"/>
      <c r="D1416" s="47"/>
      <c r="E1416" s="47"/>
      <c r="F1416" s="47"/>
      <c r="G1416" s="47"/>
    </row>
    <row r="1417" spans="1:7">
      <c r="A1417" s="47"/>
      <c r="B1417" s="47"/>
      <c r="C1417" s="47"/>
      <c r="D1417" s="47"/>
      <c r="E1417" s="47"/>
      <c r="F1417" s="47"/>
      <c r="G1417" s="47"/>
    </row>
    <row r="1418" spans="1:7">
      <c r="A1418" s="47"/>
      <c r="B1418" s="47"/>
      <c r="C1418" s="47"/>
      <c r="D1418" s="47"/>
      <c r="E1418" s="47"/>
      <c r="F1418" s="47"/>
      <c r="G1418" s="47"/>
    </row>
    <row r="1419" spans="1:7">
      <c r="A1419" s="47"/>
      <c r="B1419" s="47"/>
      <c r="C1419" s="47"/>
      <c r="D1419" s="47"/>
      <c r="E1419" s="47"/>
      <c r="F1419" s="47"/>
      <c r="G1419" s="47"/>
    </row>
    <row r="1420" spans="1:7">
      <c r="A1420" s="47"/>
      <c r="B1420" s="47"/>
      <c r="C1420" s="47"/>
      <c r="D1420" s="47"/>
      <c r="E1420" s="47"/>
      <c r="F1420" s="47"/>
      <c r="G1420" s="47"/>
    </row>
    <row r="1421" spans="1:7">
      <c r="A1421" s="47"/>
      <c r="B1421" s="47"/>
      <c r="C1421" s="47"/>
      <c r="D1421" s="47"/>
      <c r="E1421" s="47"/>
      <c r="F1421" s="47"/>
      <c r="G1421" s="47"/>
    </row>
    <row r="1422" spans="1:7">
      <c r="A1422" s="47"/>
      <c r="B1422" s="47"/>
      <c r="C1422" s="47"/>
      <c r="D1422" s="47"/>
      <c r="E1422" s="47"/>
      <c r="F1422" s="47"/>
      <c r="G1422" s="47"/>
    </row>
    <row r="1423" spans="1:7">
      <c r="A1423" s="47"/>
      <c r="B1423" s="47"/>
      <c r="C1423" s="47"/>
      <c r="D1423" s="47"/>
      <c r="E1423" s="47"/>
      <c r="F1423" s="47"/>
      <c r="G1423" s="47"/>
    </row>
    <row r="1424" spans="1:7">
      <c r="A1424" s="47"/>
      <c r="B1424" s="47"/>
      <c r="C1424" s="47"/>
      <c r="D1424" s="47"/>
      <c r="E1424" s="47"/>
      <c r="F1424" s="47"/>
      <c r="G1424" s="47"/>
    </row>
    <row r="1425" spans="1:7">
      <c r="A1425" s="47"/>
      <c r="B1425" s="47"/>
      <c r="C1425" s="47"/>
      <c r="D1425" s="47"/>
      <c r="E1425" s="47"/>
      <c r="F1425" s="47"/>
      <c r="G1425" s="47"/>
    </row>
    <row r="1426" spans="1:7">
      <c r="A1426" s="47"/>
      <c r="B1426" s="47"/>
      <c r="C1426" s="47"/>
      <c r="D1426" s="47"/>
      <c r="E1426" s="47"/>
      <c r="F1426" s="47"/>
      <c r="G1426" s="47"/>
    </row>
    <row r="1427" spans="1:7">
      <c r="A1427" s="47"/>
      <c r="B1427" s="47"/>
      <c r="C1427" s="47"/>
      <c r="D1427" s="47"/>
      <c r="E1427" s="47"/>
      <c r="F1427" s="47"/>
      <c r="G1427" s="47"/>
    </row>
    <row r="1428" spans="1:7">
      <c r="A1428" s="47"/>
      <c r="B1428" s="47"/>
      <c r="C1428" s="47"/>
      <c r="D1428" s="47"/>
      <c r="E1428" s="47"/>
      <c r="F1428" s="47"/>
      <c r="G1428" s="47"/>
    </row>
    <row r="1429" spans="1:7">
      <c r="A1429" s="47"/>
      <c r="B1429" s="47"/>
      <c r="C1429" s="47"/>
      <c r="D1429" s="47"/>
      <c r="E1429" s="47"/>
      <c r="F1429" s="47"/>
      <c r="G1429" s="47"/>
    </row>
    <row r="1430" spans="1:7">
      <c r="A1430" s="47"/>
      <c r="B1430" s="47"/>
      <c r="C1430" s="47"/>
      <c r="D1430" s="47"/>
      <c r="E1430" s="47"/>
      <c r="F1430" s="47"/>
      <c r="G1430" s="47"/>
    </row>
    <row r="1431" spans="1:7">
      <c r="A1431" s="47"/>
      <c r="B1431" s="47"/>
      <c r="C1431" s="47"/>
      <c r="D1431" s="47"/>
      <c r="E1431" s="47"/>
      <c r="F1431" s="47"/>
      <c r="G1431" s="47"/>
    </row>
    <row r="1432" spans="1:7">
      <c r="A1432" s="47"/>
      <c r="B1432" s="47"/>
      <c r="C1432" s="47"/>
      <c r="D1432" s="47"/>
      <c r="E1432" s="47"/>
      <c r="F1432" s="47"/>
      <c r="G1432" s="47"/>
    </row>
    <row r="1433" spans="1:7">
      <c r="A1433" s="47"/>
      <c r="B1433" s="47"/>
      <c r="C1433" s="47"/>
      <c r="D1433" s="47"/>
      <c r="E1433" s="47"/>
      <c r="F1433" s="47"/>
      <c r="G1433" s="47"/>
    </row>
    <row r="1434" spans="1:7">
      <c r="A1434" s="47"/>
      <c r="B1434" s="47"/>
      <c r="C1434" s="47"/>
      <c r="D1434" s="47"/>
      <c r="E1434" s="47"/>
      <c r="F1434" s="47"/>
      <c r="G1434" s="47"/>
    </row>
    <row r="1435" spans="1:7">
      <c r="A1435" s="47"/>
      <c r="B1435" s="47"/>
      <c r="C1435" s="47"/>
      <c r="D1435" s="47"/>
      <c r="E1435" s="47"/>
      <c r="F1435" s="47"/>
      <c r="G1435" s="47"/>
    </row>
    <row r="1436" spans="1:7">
      <c r="A1436" s="47"/>
      <c r="B1436" s="47"/>
      <c r="C1436" s="47"/>
      <c r="D1436" s="47"/>
      <c r="E1436" s="47"/>
      <c r="F1436" s="47"/>
      <c r="G1436" s="47"/>
    </row>
    <row r="1437" spans="1:7">
      <c r="A1437" s="47"/>
      <c r="B1437" s="47"/>
      <c r="C1437" s="47"/>
      <c r="D1437" s="47"/>
      <c r="E1437" s="47"/>
      <c r="F1437" s="47"/>
      <c r="G1437" s="47"/>
    </row>
    <row r="1438" spans="1:7">
      <c r="A1438" s="47"/>
      <c r="B1438" s="47"/>
      <c r="C1438" s="47"/>
      <c r="D1438" s="47"/>
      <c r="E1438" s="47"/>
      <c r="F1438" s="47"/>
      <c r="G1438" s="47"/>
    </row>
    <row r="1439" spans="1:7">
      <c r="A1439" s="47"/>
      <c r="B1439" s="47"/>
      <c r="C1439" s="47"/>
      <c r="D1439" s="47"/>
      <c r="E1439" s="47"/>
      <c r="F1439" s="47"/>
      <c r="G1439" s="47"/>
    </row>
    <row r="1440" spans="1:7">
      <c r="A1440" s="47"/>
      <c r="B1440" s="47"/>
      <c r="C1440" s="47"/>
      <c r="D1440" s="47"/>
      <c r="E1440" s="47"/>
      <c r="F1440" s="47"/>
      <c r="G1440" s="47"/>
    </row>
    <row r="1441" spans="1:7">
      <c r="A1441" s="47"/>
      <c r="B1441" s="47"/>
      <c r="C1441" s="47"/>
      <c r="D1441" s="47"/>
      <c r="E1441" s="47"/>
      <c r="F1441" s="47"/>
      <c r="G1441" s="47"/>
    </row>
    <row r="1442" spans="1:7">
      <c r="A1442" s="47"/>
      <c r="B1442" s="47"/>
      <c r="C1442" s="47"/>
      <c r="D1442" s="47"/>
      <c r="E1442" s="47"/>
      <c r="F1442" s="47"/>
      <c r="G1442" s="47"/>
    </row>
    <row r="1443" spans="1:7">
      <c r="A1443" s="47"/>
      <c r="B1443" s="47"/>
      <c r="C1443" s="47"/>
      <c r="D1443" s="47"/>
      <c r="E1443" s="47"/>
      <c r="F1443" s="47"/>
      <c r="G1443" s="47"/>
    </row>
    <row r="1444" spans="1:7">
      <c r="A1444" s="47"/>
      <c r="B1444" s="47"/>
      <c r="C1444" s="47"/>
      <c r="D1444" s="47"/>
      <c r="E1444" s="47"/>
      <c r="F1444" s="47"/>
      <c r="G1444" s="47"/>
    </row>
    <row r="1445" spans="1:7">
      <c r="A1445" s="47"/>
      <c r="B1445" s="47"/>
      <c r="C1445" s="47"/>
      <c r="D1445" s="47"/>
      <c r="E1445" s="47"/>
      <c r="F1445" s="47"/>
      <c r="G1445" s="47"/>
    </row>
    <row r="1446" spans="1:7">
      <c r="A1446" s="47"/>
      <c r="B1446" s="47"/>
      <c r="C1446" s="47"/>
      <c r="D1446" s="47"/>
      <c r="E1446" s="47"/>
      <c r="F1446" s="47"/>
      <c r="G1446" s="47"/>
    </row>
    <row r="1447" spans="1:7">
      <c r="A1447" s="47"/>
      <c r="B1447" s="47"/>
      <c r="C1447" s="47"/>
      <c r="D1447" s="47"/>
      <c r="E1447" s="47"/>
      <c r="F1447" s="47"/>
      <c r="G1447" s="47"/>
    </row>
    <row r="1448" spans="1:7">
      <c r="A1448" s="47"/>
      <c r="B1448" s="47"/>
      <c r="C1448" s="47"/>
      <c r="D1448" s="47"/>
      <c r="E1448" s="47"/>
      <c r="F1448" s="47"/>
      <c r="G1448" s="47"/>
    </row>
    <row r="1449" spans="1:7">
      <c r="A1449" s="47"/>
      <c r="B1449" s="47"/>
      <c r="C1449" s="47"/>
      <c r="D1449" s="47"/>
      <c r="E1449" s="47"/>
      <c r="F1449" s="47"/>
      <c r="G1449" s="47"/>
    </row>
    <row r="1450" spans="1:7">
      <c r="A1450" s="47"/>
      <c r="B1450" s="47"/>
      <c r="C1450" s="47"/>
      <c r="D1450" s="47"/>
      <c r="E1450" s="47"/>
      <c r="F1450" s="47"/>
      <c r="G1450" s="47"/>
    </row>
    <row r="1451" spans="1:7">
      <c r="A1451" s="47"/>
      <c r="B1451" s="47"/>
      <c r="C1451" s="47"/>
      <c r="D1451" s="47"/>
      <c r="E1451" s="47"/>
      <c r="F1451" s="47"/>
      <c r="G1451" s="47"/>
    </row>
    <row r="1452" spans="1:7">
      <c r="A1452" s="47"/>
      <c r="B1452" s="47"/>
      <c r="C1452" s="47"/>
      <c r="D1452" s="47"/>
      <c r="E1452" s="47"/>
      <c r="F1452" s="47"/>
      <c r="G1452" s="47"/>
    </row>
    <row r="1453" spans="1:7">
      <c r="A1453" s="47"/>
      <c r="B1453" s="47"/>
      <c r="C1453" s="47"/>
      <c r="D1453" s="47"/>
      <c r="E1453" s="47"/>
      <c r="F1453" s="47"/>
      <c r="G1453" s="47"/>
    </row>
    <row r="1454" spans="1:7">
      <c r="A1454" s="47"/>
      <c r="B1454" s="47"/>
      <c r="C1454" s="47"/>
      <c r="D1454" s="47"/>
      <c r="E1454" s="47"/>
      <c r="F1454" s="47"/>
      <c r="G1454" s="47"/>
    </row>
    <row r="1455" spans="1:7">
      <c r="A1455" s="47"/>
      <c r="B1455" s="47"/>
      <c r="C1455" s="47"/>
      <c r="D1455" s="47"/>
      <c r="E1455" s="47"/>
      <c r="F1455" s="47"/>
      <c r="G1455" s="47"/>
    </row>
    <row r="1456" spans="1:7">
      <c r="A1456" s="47"/>
      <c r="B1456" s="47"/>
      <c r="C1456" s="47"/>
      <c r="D1456" s="47"/>
      <c r="E1456" s="47"/>
      <c r="F1456" s="47"/>
      <c r="G1456" s="47"/>
    </row>
    <row r="1457" spans="1:7">
      <c r="A1457" s="47"/>
      <c r="B1457" s="47"/>
      <c r="C1457" s="47"/>
      <c r="D1457" s="47"/>
      <c r="E1457" s="47"/>
      <c r="F1457" s="47"/>
      <c r="G1457" s="47"/>
    </row>
    <row r="1458" spans="1:7">
      <c r="A1458" s="47"/>
      <c r="B1458" s="47"/>
      <c r="C1458" s="47"/>
      <c r="D1458" s="47"/>
      <c r="E1458" s="47"/>
      <c r="F1458" s="47"/>
      <c r="G1458" s="47"/>
    </row>
    <row r="1459" spans="1:7">
      <c r="A1459" s="47"/>
      <c r="B1459" s="47"/>
      <c r="C1459" s="47"/>
      <c r="D1459" s="47"/>
      <c r="E1459" s="47"/>
      <c r="F1459" s="47"/>
      <c r="G1459" s="47"/>
    </row>
    <row r="1460" spans="1:7">
      <c r="A1460" s="47"/>
      <c r="B1460" s="47"/>
      <c r="C1460" s="47"/>
      <c r="D1460" s="47"/>
      <c r="E1460" s="47"/>
      <c r="F1460" s="47"/>
      <c r="G1460" s="47"/>
    </row>
    <row r="1461" spans="1:7">
      <c r="A1461" s="47"/>
      <c r="B1461" s="47"/>
      <c r="C1461" s="47"/>
      <c r="D1461" s="47"/>
      <c r="E1461" s="47"/>
      <c r="F1461" s="47"/>
      <c r="G1461" s="47"/>
    </row>
    <row r="1462" spans="1:7">
      <c r="A1462" s="47"/>
      <c r="B1462" s="47"/>
      <c r="C1462" s="47"/>
      <c r="D1462" s="47"/>
      <c r="E1462" s="47"/>
      <c r="F1462" s="47"/>
      <c r="G1462" s="47"/>
    </row>
    <row r="1463" spans="1:7">
      <c r="A1463" s="47"/>
      <c r="B1463" s="47"/>
      <c r="C1463" s="47"/>
      <c r="D1463" s="47"/>
      <c r="E1463" s="47"/>
      <c r="F1463" s="47"/>
      <c r="G1463" s="47"/>
    </row>
    <row r="1464" spans="1:7">
      <c r="A1464" s="47"/>
      <c r="B1464" s="47"/>
      <c r="C1464" s="47"/>
      <c r="D1464" s="47"/>
      <c r="E1464" s="47"/>
      <c r="F1464" s="47"/>
      <c r="G1464" s="47"/>
    </row>
    <row r="1465" spans="1:7">
      <c r="A1465" s="47"/>
      <c r="B1465" s="47"/>
      <c r="C1465" s="47"/>
      <c r="D1465" s="47"/>
      <c r="E1465" s="47"/>
      <c r="F1465" s="47"/>
      <c r="G1465" s="47"/>
    </row>
    <row r="1466" spans="1:7">
      <c r="A1466" s="47"/>
      <c r="B1466" s="47"/>
      <c r="C1466" s="47"/>
      <c r="D1466" s="47"/>
      <c r="E1466" s="47"/>
      <c r="F1466" s="47"/>
      <c r="G1466" s="47"/>
    </row>
    <row r="1467" spans="1:7">
      <c r="A1467" s="47"/>
      <c r="B1467" s="47"/>
      <c r="C1467" s="47"/>
      <c r="D1467" s="47"/>
      <c r="E1467" s="47"/>
      <c r="F1467" s="47"/>
      <c r="G1467" s="47"/>
    </row>
    <row r="1468" spans="1:7">
      <c r="A1468" s="47"/>
      <c r="B1468" s="47"/>
      <c r="C1468" s="47"/>
      <c r="D1468" s="47"/>
      <c r="E1468" s="47"/>
      <c r="F1468" s="47"/>
      <c r="G1468" s="47"/>
    </row>
    <row r="1469" spans="1:7">
      <c r="A1469" s="47"/>
      <c r="B1469" s="47"/>
      <c r="C1469" s="47"/>
      <c r="D1469" s="47"/>
      <c r="E1469" s="47"/>
      <c r="F1469" s="47"/>
      <c r="G1469" s="47"/>
    </row>
    <row r="1470" spans="1:7">
      <c r="A1470" s="47"/>
      <c r="B1470" s="47"/>
      <c r="C1470" s="47"/>
      <c r="D1470" s="47"/>
      <c r="E1470" s="47"/>
      <c r="F1470" s="47"/>
      <c r="G1470" s="47"/>
    </row>
    <row r="1471" spans="1:7">
      <c r="A1471" s="47"/>
      <c r="B1471" s="47"/>
      <c r="C1471" s="47"/>
      <c r="D1471" s="47"/>
      <c r="E1471" s="47"/>
      <c r="F1471" s="47"/>
      <c r="G1471" s="47"/>
    </row>
    <row r="1472" spans="1:7">
      <c r="A1472" s="47"/>
      <c r="B1472" s="47"/>
      <c r="C1472" s="47"/>
      <c r="D1472" s="47"/>
      <c r="E1472" s="47"/>
      <c r="F1472" s="47"/>
      <c r="G1472" s="47"/>
    </row>
    <row r="1473" spans="1:7">
      <c r="A1473" s="47"/>
      <c r="B1473" s="47"/>
      <c r="C1473" s="47"/>
      <c r="D1473" s="47"/>
      <c r="E1473" s="47"/>
      <c r="F1473" s="47"/>
      <c r="G1473" s="47"/>
    </row>
    <row r="1474" spans="1:7">
      <c r="A1474" s="47"/>
      <c r="B1474" s="47"/>
      <c r="C1474" s="47"/>
      <c r="D1474" s="47"/>
      <c r="E1474" s="47"/>
      <c r="F1474" s="47"/>
      <c r="G1474" s="47"/>
    </row>
    <row r="1475" spans="1:7">
      <c r="A1475" s="47"/>
      <c r="B1475" s="47"/>
      <c r="C1475" s="47"/>
      <c r="D1475" s="47"/>
      <c r="E1475" s="47"/>
      <c r="F1475" s="47"/>
      <c r="G1475" s="47"/>
    </row>
    <row r="1476" spans="1:7">
      <c r="A1476" s="47"/>
      <c r="B1476" s="47"/>
      <c r="C1476" s="47"/>
      <c r="D1476" s="47"/>
      <c r="E1476" s="47"/>
      <c r="F1476" s="47"/>
      <c r="G1476" s="47"/>
    </row>
    <row r="1477" spans="1:7">
      <c r="A1477" s="47"/>
      <c r="B1477" s="47"/>
      <c r="C1477" s="47"/>
      <c r="D1477" s="47"/>
      <c r="E1477" s="47"/>
      <c r="F1477" s="47"/>
      <c r="G1477" s="47"/>
    </row>
    <row r="1478" spans="1:7">
      <c r="A1478" s="47"/>
      <c r="B1478" s="47"/>
      <c r="C1478" s="47"/>
      <c r="D1478" s="47"/>
      <c r="E1478" s="47"/>
      <c r="F1478" s="47"/>
      <c r="G1478" s="47"/>
    </row>
    <row r="1479" spans="1:7">
      <c r="A1479" s="47"/>
      <c r="B1479" s="47"/>
      <c r="C1479" s="47"/>
      <c r="D1479" s="47"/>
      <c r="E1479" s="47"/>
      <c r="F1479" s="47"/>
      <c r="G1479" s="47"/>
    </row>
    <row r="1480" spans="1:7">
      <c r="A1480" s="47"/>
      <c r="B1480" s="47"/>
      <c r="C1480" s="47"/>
      <c r="D1480" s="47"/>
      <c r="E1480" s="47"/>
      <c r="F1480" s="47"/>
      <c r="G1480" s="47"/>
    </row>
    <row r="1481" spans="1:7">
      <c r="A1481" s="47"/>
      <c r="B1481" s="47"/>
      <c r="C1481" s="47"/>
      <c r="D1481" s="47"/>
      <c r="E1481" s="47"/>
      <c r="F1481" s="47"/>
      <c r="G1481" s="47"/>
    </row>
    <row r="1482" spans="1:7">
      <c r="A1482" s="47"/>
      <c r="B1482" s="47"/>
      <c r="C1482" s="47"/>
      <c r="D1482" s="47"/>
      <c r="E1482" s="47"/>
      <c r="F1482" s="47"/>
      <c r="G1482" s="47"/>
    </row>
    <row r="1483" spans="1:7">
      <c r="A1483" s="47"/>
      <c r="B1483" s="47"/>
      <c r="C1483" s="47"/>
      <c r="D1483" s="47"/>
      <c r="E1483" s="47"/>
      <c r="F1483" s="47"/>
      <c r="G1483" s="47"/>
    </row>
    <row r="1484" spans="1:7">
      <c r="A1484" s="47"/>
      <c r="B1484" s="47"/>
      <c r="C1484" s="47"/>
      <c r="D1484" s="47"/>
      <c r="E1484" s="47"/>
      <c r="F1484" s="47"/>
      <c r="G1484" s="47"/>
    </row>
    <row r="1485" spans="1:7">
      <c r="A1485" s="47"/>
      <c r="B1485" s="47"/>
      <c r="C1485" s="47"/>
      <c r="D1485" s="47"/>
      <c r="E1485" s="47"/>
      <c r="F1485" s="47"/>
      <c r="G1485" s="47"/>
    </row>
    <row r="1486" spans="1:7">
      <c r="A1486" s="47"/>
      <c r="B1486" s="47"/>
      <c r="C1486" s="47"/>
      <c r="D1486" s="47"/>
      <c r="E1486" s="47"/>
      <c r="F1486" s="47"/>
      <c r="G1486" s="47"/>
    </row>
    <row r="1487" spans="1:7">
      <c r="A1487" s="47"/>
      <c r="B1487" s="47"/>
      <c r="C1487" s="47"/>
      <c r="D1487" s="47"/>
      <c r="E1487" s="47"/>
      <c r="F1487" s="47"/>
      <c r="G1487" s="47"/>
    </row>
    <row r="1488" spans="1:7">
      <c r="A1488" s="47"/>
      <c r="B1488" s="47"/>
      <c r="C1488" s="47"/>
      <c r="D1488" s="47"/>
      <c r="E1488" s="47"/>
      <c r="F1488" s="47"/>
      <c r="G1488" s="47"/>
    </row>
    <row r="1489" spans="1:7">
      <c r="A1489" s="47"/>
      <c r="B1489" s="47"/>
      <c r="C1489" s="47"/>
      <c r="D1489" s="47"/>
      <c r="E1489" s="47"/>
      <c r="F1489" s="47"/>
      <c r="G1489" s="47"/>
    </row>
    <row r="1490" spans="1:7">
      <c r="A1490" s="47"/>
      <c r="B1490" s="47"/>
      <c r="C1490" s="47"/>
      <c r="D1490" s="47"/>
      <c r="E1490" s="47"/>
      <c r="F1490" s="47"/>
      <c r="G1490" s="47"/>
    </row>
    <row r="1491" spans="1:7">
      <c r="A1491" s="47"/>
      <c r="B1491" s="47"/>
      <c r="C1491" s="47"/>
      <c r="D1491" s="47"/>
      <c r="E1491" s="47"/>
      <c r="F1491" s="47"/>
      <c r="G1491" s="47"/>
    </row>
    <row r="1492" spans="1:7">
      <c r="A1492" s="47"/>
      <c r="B1492" s="47"/>
      <c r="C1492" s="47"/>
      <c r="D1492" s="47"/>
      <c r="E1492" s="47"/>
      <c r="F1492" s="47"/>
      <c r="G1492" s="47"/>
    </row>
    <row r="1493" spans="1:7">
      <c r="A1493" s="47"/>
      <c r="B1493" s="47"/>
      <c r="C1493" s="47"/>
      <c r="D1493" s="47"/>
      <c r="E1493" s="47"/>
      <c r="F1493" s="47"/>
      <c r="G1493" s="47"/>
    </row>
    <row r="1494" spans="1:7">
      <c r="A1494" s="47"/>
      <c r="B1494" s="47"/>
      <c r="C1494" s="47"/>
      <c r="D1494" s="47"/>
      <c r="E1494" s="47"/>
      <c r="F1494" s="47"/>
      <c r="G1494" s="47"/>
    </row>
    <row r="1495" spans="1:7">
      <c r="A1495" s="47"/>
      <c r="B1495" s="47"/>
      <c r="C1495" s="47"/>
      <c r="D1495" s="47"/>
      <c r="E1495" s="47"/>
      <c r="F1495" s="47"/>
      <c r="G1495" s="47"/>
    </row>
    <row r="1496" spans="1:7">
      <c r="A1496" s="47"/>
      <c r="B1496" s="47"/>
      <c r="C1496" s="47"/>
      <c r="D1496" s="47"/>
      <c r="E1496" s="47"/>
      <c r="F1496" s="47"/>
      <c r="G1496" s="47"/>
    </row>
    <row r="1497" spans="1:7">
      <c r="A1497" s="47"/>
      <c r="B1497" s="47"/>
      <c r="C1497" s="47"/>
      <c r="D1497" s="47"/>
      <c r="E1497" s="47"/>
      <c r="F1497" s="47"/>
      <c r="G1497" s="47"/>
    </row>
    <row r="1498" spans="1:7">
      <c r="A1498" s="47"/>
      <c r="B1498" s="47"/>
      <c r="C1498" s="47"/>
      <c r="D1498" s="47"/>
      <c r="E1498" s="47"/>
      <c r="F1498" s="47"/>
      <c r="G1498" s="47"/>
    </row>
    <row r="1499" spans="1:7">
      <c r="A1499" s="47"/>
      <c r="B1499" s="47"/>
      <c r="C1499" s="47"/>
      <c r="D1499" s="47"/>
      <c r="E1499" s="47"/>
      <c r="F1499" s="47"/>
      <c r="G1499" s="47"/>
    </row>
    <row r="1500" spans="1:7">
      <c r="A1500" s="47"/>
      <c r="B1500" s="47"/>
      <c r="C1500" s="47"/>
      <c r="D1500" s="47"/>
      <c r="E1500" s="47"/>
      <c r="F1500" s="47"/>
      <c r="G1500" s="47"/>
    </row>
    <row r="1501" spans="1:7">
      <c r="A1501" s="47"/>
      <c r="B1501" s="47"/>
      <c r="C1501" s="47"/>
      <c r="D1501" s="47"/>
      <c r="E1501" s="47"/>
      <c r="F1501" s="47"/>
      <c r="G1501" s="47"/>
    </row>
    <row r="1502" spans="1:7">
      <c r="A1502" s="47"/>
      <c r="B1502" s="47"/>
      <c r="C1502" s="47"/>
      <c r="D1502" s="47"/>
      <c r="E1502" s="47"/>
      <c r="F1502" s="47"/>
      <c r="G1502" s="47"/>
    </row>
    <row r="1503" spans="1:7">
      <c r="A1503" s="47"/>
      <c r="B1503" s="47"/>
      <c r="C1503" s="47"/>
      <c r="D1503" s="47"/>
      <c r="E1503" s="47"/>
      <c r="F1503" s="47"/>
      <c r="G1503" s="47"/>
    </row>
    <row r="1504" spans="1:7">
      <c r="A1504" s="47"/>
      <c r="B1504" s="47"/>
      <c r="C1504" s="47"/>
      <c r="D1504" s="47"/>
      <c r="E1504" s="47"/>
      <c r="F1504" s="47"/>
      <c r="G1504" s="47"/>
    </row>
    <row r="1505" spans="1:7">
      <c r="A1505" s="47"/>
      <c r="B1505" s="47"/>
      <c r="C1505" s="47"/>
      <c r="D1505" s="47"/>
      <c r="E1505" s="47"/>
      <c r="F1505" s="47"/>
      <c r="G1505" s="47"/>
    </row>
    <row r="1506" spans="1:7">
      <c r="A1506" s="47"/>
      <c r="B1506" s="47"/>
      <c r="C1506" s="47"/>
      <c r="D1506" s="47"/>
      <c r="E1506" s="47"/>
      <c r="F1506" s="47"/>
      <c r="G1506" s="47"/>
    </row>
    <row r="1507" spans="1:7">
      <c r="A1507" s="47"/>
      <c r="B1507" s="47"/>
      <c r="C1507" s="47"/>
      <c r="D1507" s="47"/>
      <c r="E1507" s="47"/>
      <c r="F1507" s="47"/>
      <c r="G1507" s="47"/>
    </row>
    <row r="1508" spans="1:7">
      <c r="A1508" s="47"/>
      <c r="B1508" s="47"/>
      <c r="C1508" s="47"/>
      <c r="D1508" s="47"/>
      <c r="E1508" s="47"/>
      <c r="F1508" s="47"/>
      <c r="G1508" s="47"/>
    </row>
    <row r="1509" spans="1:7">
      <c r="A1509" s="47"/>
      <c r="B1509" s="47"/>
      <c r="C1509" s="47"/>
      <c r="D1509" s="47"/>
      <c r="E1509" s="47"/>
      <c r="F1509" s="47"/>
      <c r="G1509" s="47"/>
    </row>
    <row r="1510" spans="1:7">
      <c r="A1510" s="47"/>
      <c r="B1510" s="47"/>
      <c r="C1510" s="47"/>
      <c r="D1510" s="47"/>
      <c r="E1510" s="47"/>
      <c r="F1510" s="47"/>
      <c r="G1510" s="47"/>
    </row>
    <row r="1511" spans="1:7">
      <c r="A1511" s="47"/>
      <c r="B1511" s="47"/>
      <c r="C1511" s="47"/>
      <c r="D1511" s="47"/>
      <c r="E1511" s="47"/>
      <c r="F1511" s="47"/>
      <c r="G1511" s="47"/>
    </row>
    <row r="1512" spans="1:7">
      <c r="A1512" s="47"/>
      <c r="B1512" s="47"/>
      <c r="C1512" s="47"/>
      <c r="D1512" s="47"/>
      <c r="E1512" s="47"/>
      <c r="F1512" s="47"/>
      <c r="G1512" s="47"/>
    </row>
    <row r="1513" spans="1:7">
      <c r="A1513" s="47"/>
      <c r="B1513" s="47"/>
      <c r="C1513" s="47"/>
      <c r="D1513" s="47"/>
      <c r="E1513" s="47"/>
      <c r="F1513" s="47"/>
      <c r="G1513" s="47"/>
    </row>
    <row r="1514" spans="1:7">
      <c r="A1514" s="47"/>
      <c r="B1514" s="47"/>
      <c r="C1514" s="47"/>
      <c r="D1514" s="47"/>
      <c r="E1514" s="47"/>
      <c r="F1514" s="47"/>
      <c r="G1514" s="47"/>
    </row>
    <row r="1515" spans="1:7">
      <c r="A1515" s="47"/>
      <c r="B1515" s="47"/>
      <c r="C1515" s="47"/>
      <c r="D1515" s="47"/>
      <c r="E1515" s="47"/>
      <c r="F1515" s="47"/>
      <c r="G1515" s="47"/>
    </row>
    <row r="1516" spans="1:7">
      <c r="A1516" s="47"/>
      <c r="B1516" s="47"/>
      <c r="C1516" s="47"/>
      <c r="D1516" s="47"/>
      <c r="E1516" s="47"/>
      <c r="F1516" s="47"/>
      <c r="G1516" s="47"/>
    </row>
    <row r="1517" spans="1:7">
      <c r="A1517" s="47"/>
      <c r="B1517" s="47"/>
      <c r="C1517" s="47"/>
      <c r="D1517" s="47"/>
      <c r="E1517" s="47"/>
      <c r="F1517" s="47"/>
      <c r="G1517" s="47"/>
    </row>
    <row r="1518" spans="1:7">
      <c r="A1518" s="47"/>
      <c r="B1518" s="47"/>
      <c r="C1518" s="47"/>
      <c r="D1518" s="47"/>
      <c r="E1518" s="47"/>
      <c r="F1518" s="47"/>
      <c r="G1518" s="47"/>
    </row>
    <row r="1519" spans="1:7">
      <c r="A1519" s="47"/>
      <c r="B1519" s="47"/>
      <c r="C1519" s="47"/>
      <c r="D1519" s="47"/>
      <c r="E1519" s="47"/>
      <c r="F1519" s="47"/>
      <c r="G1519" s="47"/>
    </row>
    <row r="1520" spans="1:7">
      <c r="A1520" s="47"/>
      <c r="B1520" s="47"/>
      <c r="C1520" s="47"/>
      <c r="D1520" s="47"/>
      <c r="E1520" s="47"/>
      <c r="F1520" s="47"/>
      <c r="G1520" s="47"/>
    </row>
    <row r="1521" spans="1:7">
      <c r="A1521" s="47"/>
      <c r="B1521" s="47"/>
      <c r="C1521" s="47"/>
      <c r="D1521" s="47"/>
      <c r="E1521" s="47"/>
      <c r="F1521" s="47"/>
      <c r="G1521" s="47"/>
    </row>
    <row r="1522" spans="1:7">
      <c r="A1522" s="47"/>
      <c r="B1522" s="47"/>
      <c r="C1522" s="47"/>
      <c r="D1522" s="47"/>
      <c r="E1522" s="47"/>
      <c r="F1522" s="47"/>
      <c r="G1522" s="47"/>
    </row>
    <row r="1523" spans="1:7">
      <c r="A1523" s="47"/>
      <c r="B1523" s="47"/>
      <c r="C1523" s="47"/>
      <c r="D1523" s="47"/>
      <c r="E1523" s="47"/>
      <c r="F1523" s="47"/>
      <c r="G1523" s="47"/>
    </row>
    <row r="1524" spans="1:7">
      <c r="A1524" s="47"/>
      <c r="B1524" s="47"/>
      <c r="C1524" s="47"/>
      <c r="D1524" s="47"/>
      <c r="E1524" s="47"/>
      <c r="F1524" s="47"/>
      <c r="G1524" s="47"/>
    </row>
    <row r="1525" spans="1:7">
      <c r="A1525" s="47"/>
      <c r="B1525" s="47"/>
      <c r="C1525" s="47"/>
      <c r="D1525" s="47"/>
      <c r="E1525" s="47"/>
      <c r="F1525" s="47"/>
      <c r="G1525" s="47"/>
    </row>
    <row r="1526" spans="1:7">
      <c r="A1526" s="47"/>
      <c r="B1526" s="47"/>
      <c r="C1526" s="47"/>
      <c r="D1526" s="47"/>
      <c r="E1526" s="47"/>
      <c r="F1526" s="47"/>
      <c r="G1526" s="47"/>
    </row>
    <row r="1527" spans="1:7">
      <c r="A1527" s="47"/>
      <c r="B1527" s="47"/>
      <c r="C1527" s="47"/>
      <c r="D1527" s="47"/>
      <c r="E1527" s="47"/>
      <c r="F1527" s="47"/>
      <c r="G1527" s="47"/>
    </row>
    <row r="1528" spans="1:7">
      <c r="A1528" s="47"/>
      <c r="B1528" s="47"/>
      <c r="C1528" s="47"/>
      <c r="D1528" s="47"/>
      <c r="E1528" s="47"/>
      <c r="F1528" s="47"/>
      <c r="G1528" s="47"/>
    </row>
    <row r="1529" spans="1:7">
      <c r="A1529" s="47"/>
      <c r="B1529" s="47"/>
      <c r="C1529" s="47"/>
      <c r="D1529" s="47"/>
      <c r="E1529" s="47"/>
      <c r="F1529" s="47"/>
      <c r="G1529" s="47"/>
    </row>
    <row r="1530" spans="1:7">
      <c r="A1530" s="47"/>
      <c r="B1530" s="47"/>
      <c r="C1530" s="47"/>
      <c r="D1530" s="47"/>
      <c r="E1530" s="47"/>
      <c r="F1530" s="47"/>
      <c r="G1530" s="47"/>
    </row>
    <row r="1531" spans="1:7">
      <c r="A1531" s="47"/>
      <c r="B1531" s="47"/>
      <c r="C1531" s="47"/>
      <c r="D1531" s="47"/>
      <c r="E1531" s="47"/>
      <c r="F1531" s="47"/>
      <c r="G1531" s="47"/>
    </row>
    <row r="1532" spans="1:7">
      <c r="A1532" s="47"/>
      <c r="B1532" s="47"/>
      <c r="C1532" s="47"/>
      <c r="D1532" s="47"/>
      <c r="E1532" s="47"/>
      <c r="F1532" s="47"/>
      <c r="G1532" s="47"/>
    </row>
    <row r="1533" spans="1:7">
      <c r="A1533" s="47"/>
      <c r="B1533" s="47"/>
      <c r="C1533" s="47"/>
      <c r="D1533" s="47"/>
      <c r="E1533" s="47"/>
      <c r="F1533" s="47"/>
      <c r="G1533" s="47"/>
    </row>
    <row r="1534" spans="1:7">
      <c r="A1534" s="47"/>
      <c r="B1534" s="47"/>
      <c r="C1534" s="47"/>
      <c r="D1534" s="47"/>
      <c r="E1534" s="47"/>
      <c r="F1534" s="47"/>
      <c r="G1534" s="47"/>
    </row>
    <row r="1535" spans="1:7">
      <c r="A1535" s="47"/>
      <c r="B1535" s="47"/>
      <c r="C1535" s="47"/>
      <c r="D1535" s="47"/>
      <c r="E1535" s="47"/>
      <c r="F1535" s="47"/>
      <c r="G1535" s="47"/>
    </row>
    <row r="1536" spans="1:7">
      <c r="A1536" s="47"/>
      <c r="B1536" s="47"/>
      <c r="C1536" s="47"/>
      <c r="D1536" s="47"/>
      <c r="E1536" s="47"/>
      <c r="F1536" s="47"/>
      <c r="G1536" s="47"/>
    </row>
    <row r="1537" spans="1:7">
      <c r="A1537" s="47"/>
      <c r="B1537" s="47"/>
      <c r="C1537" s="47"/>
      <c r="D1537" s="47"/>
      <c r="E1537" s="47"/>
      <c r="F1537" s="47"/>
      <c r="G1537" s="47"/>
    </row>
    <row r="1538" spans="1:7">
      <c r="A1538" s="47"/>
      <c r="B1538" s="47"/>
      <c r="C1538" s="47"/>
      <c r="D1538" s="47"/>
      <c r="E1538" s="47"/>
      <c r="F1538" s="47"/>
      <c r="G1538" s="47"/>
    </row>
    <row r="1539" spans="1:7">
      <c r="A1539" s="47"/>
      <c r="B1539" s="47"/>
      <c r="C1539" s="47"/>
      <c r="D1539" s="47"/>
      <c r="E1539" s="47"/>
      <c r="F1539" s="47"/>
      <c r="G1539" s="47"/>
    </row>
    <row r="1540" spans="1:7">
      <c r="A1540" s="47"/>
      <c r="B1540" s="47"/>
      <c r="C1540" s="47"/>
      <c r="D1540" s="47"/>
      <c r="E1540" s="47"/>
      <c r="F1540" s="47"/>
      <c r="G1540" s="47"/>
    </row>
    <row r="1541" spans="1:7">
      <c r="A1541" s="47"/>
      <c r="B1541" s="47"/>
      <c r="C1541" s="47"/>
      <c r="D1541" s="47"/>
      <c r="E1541" s="47"/>
      <c r="F1541" s="47"/>
      <c r="G1541" s="47"/>
    </row>
    <row r="1542" spans="1:7">
      <c r="A1542" s="47"/>
      <c r="B1542" s="47"/>
      <c r="C1542" s="47"/>
      <c r="D1542" s="47"/>
      <c r="E1542" s="47"/>
      <c r="F1542" s="47"/>
      <c r="G1542" s="47"/>
    </row>
    <row r="1543" spans="1:7">
      <c r="A1543" s="47"/>
      <c r="B1543" s="47"/>
      <c r="C1543" s="47"/>
      <c r="D1543" s="47"/>
      <c r="E1543" s="47"/>
      <c r="F1543" s="47"/>
      <c r="G1543" s="47"/>
    </row>
    <row r="1544" spans="1:7">
      <c r="A1544" s="47"/>
      <c r="B1544" s="47"/>
      <c r="C1544" s="47"/>
      <c r="D1544" s="47"/>
      <c r="E1544" s="47"/>
      <c r="F1544" s="47"/>
      <c r="G1544" s="47"/>
    </row>
    <row r="1545" spans="1:7">
      <c r="A1545" s="47"/>
      <c r="B1545" s="47"/>
      <c r="C1545" s="47"/>
      <c r="D1545" s="47"/>
      <c r="E1545" s="47"/>
      <c r="F1545" s="47"/>
      <c r="G1545" s="47"/>
    </row>
    <row r="1546" spans="1:7">
      <c r="A1546" s="47"/>
      <c r="B1546" s="47"/>
      <c r="C1546" s="47"/>
      <c r="D1546" s="47"/>
      <c r="E1546" s="47"/>
      <c r="F1546" s="47"/>
      <c r="G1546" s="47"/>
    </row>
    <row r="1547" spans="1:7">
      <c r="A1547" s="47"/>
      <c r="B1547" s="47"/>
      <c r="C1547" s="47"/>
      <c r="D1547" s="47"/>
      <c r="E1547" s="47"/>
      <c r="F1547" s="47"/>
      <c r="G1547" s="47"/>
    </row>
    <row r="1548" spans="1:7">
      <c r="A1548" s="47"/>
      <c r="B1548" s="47"/>
      <c r="C1548" s="47"/>
      <c r="D1548" s="47"/>
      <c r="E1548" s="47"/>
      <c r="F1548" s="47"/>
      <c r="G1548" s="47"/>
    </row>
    <row r="1549" spans="1:7">
      <c r="A1549" s="47"/>
      <c r="B1549" s="47"/>
      <c r="C1549" s="47"/>
      <c r="D1549" s="47"/>
      <c r="E1549" s="47"/>
      <c r="F1549" s="47"/>
      <c r="G1549" s="47"/>
    </row>
    <row r="1550" spans="1:7">
      <c r="A1550" s="47"/>
      <c r="B1550" s="47"/>
      <c r="C1550" s="47"/>
      <c r="D1550" s="47"/>
      <c r="E1550" s="47"/>
      <c r="F1550" s="47"/>
      <c r="G1550" s="47"/>
    </row>
    <row r="1551" spans="1:7">
      <c r="A1551" s="47"/>
      <c r="B1551" s="47"/>
      <c r="C1551" s="47"/>
      <c r="D1551" s="47"/>
      <c r="E1551" s="47"/>
      <c r="F1551" s="47"/>
      <c r="G1551" s="47"/>
    </row>
    <row r="1552" spans="1:7">
      <c r="A1552" s="47"/>
      <c r="B1552" s="47"/>
      <c r="C1552" s="47"/>
      <c r="D1552" s="47"/>
      <c r="E1552" s="47"/>
      <c r="F1552" s="47"/>
      <c r="G1552" s="47"/>
    </row>
    <row r="1553" spans="1:7">
      <c r="A1553" s="47"/>
      <c r="B1553" s="47"/>
      <c r="C1553" s="47"/>
      <c r="D1553" s="47"/>
      <c r="E1553" s="47"/>
      <c r="F1553" s="47"/>
      <c r="G1553" s="47"/>
    </row>
    <row r="1554" spans="1:7">
      <c r="A1554" s="47"/>
      <c r="B1554" s="47"/>
      <c r="C1554" s="47"/>
      <c r="D1554" s="47"/>
      <c r="E1554" s="47"/>
      <c r="F1554" s="47"/>
      <c r="G1554" s="47"/>
    </row>
    <row r="1555" spans="1:7">
      <c r="A1555" s="47"/>
      <c r="B1555" s="47"/>
      <c r="C1555" s="47"/>
      <c r="D1555" s="47"/>
      <c r="E1555" s="47"/>
      <c r="F1555" s="47"/>
      <c r="G1555" s="47"/>
    </row>
    <row r="1556" spans="1:7">
      <c r="A1556" s="47"/>
      <c r="B1556" s="47"/>
      <c r="C1556" s="47"/>
      <c r="D1556" s="47"/>
      <c r="E1556" s="47"/>
      <c r="F1556" s="47"/>
      <c r="G1556" s="47"/>
    </row>
    <row r="1557" spans="1:7">
      <c r="A1557" s="47"/>
      <c r="B1557" s="47"/>
      <c r="C1557" s="47"/>
      <c r="D1557" s="47"/>
      <c r="E1557" s="47"/>
      <c r="F1557" s="47"/>
      <c r="G1557" s="47"/>
    </row>
    <row r="1558" spans="1:7">
      <c r="A1558" s="47"/>
      <c r="B1558" s="47"/>
      <c r="C1558" s="47"/>
      <c r="D1558" s="47"/>
      <c r="E1558" s="47"/>
      <c r="F1558" s="47"/>
      <c r="G1558" s="47"/>
    </row>
    <row r="1559" spans="1:7">
      <c r="A1559" s="47"/>
      <c r="B1559" s="47"/>
      <c r="C1559" s="47"/>
      <c r="D1559" s="47"/>
      <c r="E1559" s="47"/>
      <c r="F1559" s="47"/>
      <c r="G1559" s="47"/>
    </row>
    <row r="1560" spans="1:7">
      <c r="A1560" s="47"/>
      <c r="B1560" s="47"/>
      <c r="C1560" s="47"/>
      <c r="D1560" s="47"/>
      <c r="E1560" s="47"/>
      <c r="F1560" s="47"/>
      <c r="G1560" s="47"/>
    </row>
    <row r="1561" spans="1:7">
      <c r="A1561" s="47"/>
      <c r="B1561" s="47"/>
      <c r="C1561" s="47"/>
      <c r="D1561" s="47"/>
      <c r="E1561" s="47"/>
      <c r="F1561" s="47"/>
      <c r="G1561" s="47"/>
    </row>
    <row r="1562" spans="1:7">
      <c r="A1562" s="47"/>
      <c r="B1562" s="47"/>
      <c r="C1562" s="47"/>
      <c r="D1562" s="47"/>
      <c r="E1562" s="47"/>
      <c r="F1562" s="47"/>
      <c r="G1562" s="47"/>
    </row>
    <row r="1563" spans="1:7">
      <c r="A1563" s="47"/>
      <c r="B1563" s="47"/>
      <c r="C1563" s="47"/>
      <c r="D1563" s="47"/>
      <c r="E1563" s="47"/>
      <c r="F1563" s="47"/>
      <c r="G1563" s="47"/>
    </row>
    <row r="1564" spans="1:7">
      <c r="A1564" s="47"/>
      <c r="B1564" s="47"/>
      <c r="C1564" s="47"/>
      <c r="D1564" s="47"/>
      <c r="E1564" s="47"/>
      <c r="F1564" s="47"/>
      <c r="G1564" s="47"/>
    </row>
    <row r="1565" spans="1:7">
      <c r="A1565" s="47"/>
      <c r="B1565" s="47"/>
      <c r="C1565" s="47"/>
      <c r="D1565" s="47"/>
      <c r="E1565" s="47"/>
      <c r="F1565" s="47"/>
      <c r="G1565" s="47"/>
    </row>
    <row r="1566" spans="1:7">
      <c r="A1566" s="47"/>
      <c r="B1566" s="47"/>
      <c r="C1566" s="47"/>
      <c r="D1566" s="47"/>
      <c r="E1566" s="47"/>
      <c r="F1566" s="47"/>
      <c r="G1566" s="47"/>
    </row>
    <row r="1567" spans="1:7">
      <c r="A1567" s="47"/>
      <c r="B1567" s="47"/>
      <c r="C1567" s="47"/>
      <c r="D1567" s="47"/>
      <c r="E1567" s="47"/>
      <c r="F1567" s="47"/>
      <c r="G1567" s="47"/>
    </row>
    <row r="1568" spans="1:7">
      <c r="A1568" s="47"/>
      <c r="B1568" s="47"/>
      <c r="C1568" s="47"/>
      <c r="D1568" s="47"/>
      <c r="E1568" s="47"/>
      <c r="F1568" s="47"/>
      <c r="G1568" s="47"/>
    </row>
    <row r="1569" spans="1:7">
      <c r="A1569" s="47"/>
      <c r="B1569" s="47"/>
      <c r="C1569" s="47"/>
      <c r="D1569" s="47"/>
      <c r="E1569" s="47"/>
      <c r="F1569" s="47"/>
      <c r="G1569" s="47"/>
    </row>
    <row r="1570" spans="1:7">
      <c r="A1570" s="47"/>
      <c r="B1570" s="47"/>
      <c r="C1570" s="47"/>
      <c r="D1570" s="47"/>
      <c r="E1570" s="47"/>
      <c r="F1570" s="47"/>
      <c r="G1570" s="47"/>
    </row>
    <row r="1571" spans="1:7">
      <c r="A1571" s="47"/>
      <c r="B1571" s="47"/>
      <c r="C1571" s="47"/>
      <c r="D1571" s="47"/>
      <c r="E1571" s="47"/>
      <c r="F1571" s="47"/>
      <c r="G1571" s="47"/>
    </row>
    <row r="1572" spans="1:7">
      <c r="A1572" s="47"/>
      <c r="B1572" s="47"/>
      <c r="C1572" s="47"/>
      <c r="D1572" s="47"/>
      <c r="E1572" s="47"/>
      <c r="F1572" s="47"/>
      <c r="G1572" s="47"/>
    </row>
    <row r="1573" spans="1:7">
      <c r="A1573" s="47"/>
      <c r="B1573" s="47"/>
      <c r="C1573" s="47"/>
      <c r="D1573" s="47"/>
      <c r="E1573" s="47"/>
      <c r="F1573" s="47"/>
      <c r="G1573" s="47"/>
    </row>
    <row r="1574" spans="1:7">
      <c r="A1574" s="47"/>
      <c r="B1574" s="47"/>
      <c r="C1574" s="47"/>
      <c r="D1574" s="47"/>
      <c r="E1574" s="47"/>
      <c r="F1574" s="47"/>
      <c r="G1574" s="47"/>
    </row>
    <row r="1575" spans="1:7">
      <c r="A1575" s="47"/>
      <c r="B1575" s="47"/>
      <c r="C1575" s="47"/>
      <c r="D1575" s="47"/>
      <c r="E1575" s="47"/>
      <c r="F1575" s="47"/>
      <c r="G1575" s="47"/>
    </row>
    <row r="1576" spans="1:7">
      <c r="A1576" s="47"/>
      <c r="B1576" s="47"/>
      <c r="C1576" s="47"/>
      <c r="D1576" s="47"/>
      <c r="E1576" s="47"/>
      <c r="F1576" s="47"/>
      <c r="G1576" s="47"/>
    </row>
    <row r="1577" spans="1:7">
      <c r="A1577" s="47"/>
      <c r="B1577" s="47"/>
      <c r="C1577" s="47"/>
      <c r="D1577" s="47"/>
      <c r="E1577" s="47"/>
      <c r="F1577" s="47"/>
      <c r="G1577" s="47"/>
    </row>
    <row r="1578" spans="1:7">
      <c r="A1578" s="47"/>
      <c r="B1578" s="47"/>
      <c r="C1578" s="47"/>
      <c r="D1578" s="47"/>
      <c r="E1578" s="47"/>
      <c r="F1578" s="47"/>
      <c r="G1578" s="47"/>
    </row>
    <row r="1579" spans="1:7">
      <c r="A1579" s="47"/>
      <c r="B1579" s="47"/>
      <c r="C1579" s="47"/>
      <c r="D1579" s="47"/>
      <c r="E1579" s="47"/>
      <c r="F1579" s="47"/>
      <c r="G1579" s="47"/>
    </row>
    <row r="1580" spans="1:7">
      <c r="A1580" s="47"/>
      <c r="B1580" s="47"/>
      <c r="C1580" s="47"/>
      <c r="D1580" s="47"/>
      <c r="E1580" s="47"/>
      <c r="F1580" s="47"/>
      <c r="G1580" s="47"/>
    </row>
    <row r="1581" spans="1:7">
      <c r="A1581" s="47"/>
      <c r="B1581" s="47"/>
      <c r="C1581" s="47"/>
      <c r="D1581" s="47"/>
      <c r="E1581" s="47"/>
      <c r="F1581" s="47"/>
      <c r="G1581" s="47"/>
    </row>
    <row r="1582" spans="1:7">
      <c r="A1582" s="47"/>
      <c r="B1582" s="47"/>
      <c r="C1582" s="47"/>
      <c r="D1582" s="47"/>
      <c r="E1582" s="47"/>
      <c r="F1582" s="47"/>
      <c r="G1582" s="47"/>
    </row>
    <row r="1583" spans="1:7">
      <c r="A1583" s="47"/>
      <c r="B1583" s="47"/>
      <c r="C1583" s="47"/>
      <c r="D1583" s="47"/>
      <c r="E1583" s="47"/>
      <c r="F1583" s="47"/>
      <c r="G1583" s="47"/>
    </row>
    <row r="1584" spans="1:7">
      <c r="A1584" s="47"/>
      <c r="B1584" s="47"/>
      <c r="C1584" s="47"/>
      <c r="D1584" s="47"/>
      <c r="E1584" s="47"/>
      <c r="F1584" s="47"/>
      <c r="G1584" s="47"/>
    </row>
    <row r="1585" spans="1:7">
      <c r="A1585" s="47"/>
      <c r="B1585" s="47"/>
      <c r="C1585" s="47"/>
      <c r="D1585" s="47"/>
      <c r="E1585" s="47"/>
      <c r="F1585" s="47"/>
      <c r="G1585" s="47"/>
    </row>
    <row r="1586" spans="1:7">
      <c r="A1586" s="47"/>
      <c r="B1586" s="47"/>
      <c r="C1586" s="47"/>
      <c r="D1586" s="47"/>
      <c r="E1586" s="47"/>
      <c r="F1586" s="47"/>
      <c r="G1586" s="47"/>
    </row>
    <row r="1587" spans="1:7">
      <c r="A1587" s="47"/>
      <c r="B1587" s="47"/>
      <c r="C1587" s="47"/>
      <c r="D1587" s="47"/>
      <c r="E1587" s="47"/>
      <c r="F1587" s="47"/>
      <c r="G1587" s="47"/>
    </row>
    <row r="1588" spans="1:7">
      <c r="A1588" s="47"/>
      <c r="B1588" s="47"/>
      <c r="C1588" s="47"/>
      <c r="D1588" s="47"/>
      <c r="E1588" s="47"/>
      <c r="F1588" s="47"/>
      <c r="G1588" s="47"/>
    </row>
    <row r="1589" spans="1:7">
      <c r="A1589" s="47"/>
      <c r="B1589" s="47"/>
      <c r="C1589" s="47"/>
      <c r="D1589" s="47"/>
      <c r="E1589" s="47"/>
      <c r="F1589" s="47"/>
      <c r="G1589" s="47"/>
    </row>
    <row r="1590" spans="1:7">
      <c r="A1590" s="47"/>
      <c r="B1590" s="47"/>
      <c r="C1590" s="47"/>
      <c r="D1590" s="47"/>
      <c r="E1590" s="47"/>
      <c r="F1590" s="47"/>
      <c r="G1590" s="47"/>
    </row>
    <row r="1591" spans="1:7">
      <c r="A1591" s="47"/>
      <c r="B1591" s="47"/>
      <c r="C1591" s="47"/>
      <c r="D1591" s="47"/>
      <c r="E1591" s="47"/>
      <c r="F1591" s="47"/>
      <c r="G1591" s="47"/>
    </row>
    <row r="1592" spans="1:7">
      <c r="A1592" s="47"/>
      <c r="B1592" s="47"/>
      <c r="C1592" s="47"/>
      <c r="D1592" s="47"/>
      <c r="E1592" s="47"/>
      <c r="F1592" s="47"/>
      <c r="G1592" s="47"/>
    </row>
    <row r="1593" spans="1:7">
      <c r="A1593" s="47"/>
      <c r="B1593" s="47"/>
      <c r="C1593" s="47"/>
      <c r="D1593" s="47"/>
      <c r="E1593" s="47"/>
      <c r="F1593" s="47"/>
      <c r="G1593" s="47"/>
    </row>
    <row r="1594" spans="1:7">
      <c r="A1594" s="47"/>
      <c r="B1594" s="47"/>
      <c r="C1594" s="47"/>
      <c r="D1594" s="47"/>
      <c r="E1594" s="47"/>
      <c r="F1594" s="47"/>
      <c r="G1594" s="47"/>
    </row>
    <row r="1595" spans="1:7">
      <c r="A1595" s="47"/>
      <c r="B1595" s="47"/>
      <c r="C1595" s="47"/>
      <c r="D1595" s="47"/>
      <c r="E1595" s="47"/>
      <c r="F1595" s="47"/>
      <c r="G1595" s="47"/>
    </row>
    <row r="1596" spans="1:7">
      <c r="A1596" s="47"/>
      <c r="B1596" s="47"/>
      <c r="C1596" s="47"/>
      <c r="D1596" s="47"/>
      <c r="E1596" s="47"/>
      <c r="F1596" s="47"/>
      <c r="G1596" s="47"/>
    </row>
    <row r="1597" spans="1:7">
      <c r="A1597" s="47"/>
      <c r="B1597" s="47"/>
      <c r="C1597" s="47"/>
      <c r="D1597" s="47"/>
      <c r="E1597" s="47"/>
      <c r="F1597" s="47"/>
      <c r="G1597" s="47"/>
    </row>
    <row r="1598" spans="1:7">
      <c r="A1598" s="47"/>
      <c r="B1598" s="47"/>
      <c r="C1598" s="47"/>
      <c r="D1598" s="47"/>
      <c r="E1598" s="47"/>
      <c r="F1598" s="47"/>
      <c r="G1598" s="47"/>
    </row>
    <row r="1599" spans="1:7">
      <c r="A1599" s="47"/>
      <c r="B1599" s="47"/>
      <c r="C1599" s="47"/>
      <c r="D1599" s="47"/>
      <c r="E1599" s="47"/>
      <c r="F1599" s="47"/>
      <c r="G1599" s="47"/>
    </row>
    <row r="1600" spans="1:7">
      <c r="A1600" s="47"/>
      <c r="B1600" s="47"/>
      <c r="C1600" s="47"/>
      <c r="D1600" s="47"/>
      <c r="E1600" s="47"/>
      <c r="F1600" s="47"/>
      <c r="G1600" s="47"/>
    </row>
    <row r="1601" spans="1:7">
      <c r="A1601" s="47"/>
      <c r="B1601" s="47"/>
      <c r="C1601" s="47"/>
      <c r="D1601" s="47"/>
      <c r="E1601" s="47"/>
      <c r="F1601" s="47"/>
      <c r="G1601" s="47"/>
    </row>
    <row r="1602" spans="1:7">
      <c r="A1602" s="47"/>
      <c r="B1602" s="47"/>
      <c r="C1602" s="47"/>
      <c r="D1602" s="47"/>
      <c r="E1602" s="47"/>
      <c r="F1602" s="47"/>
      <c r="G1602" s="47"/>
    </row>
    <row r="1603" spans="1:7">
      <c r="A1603" s="47"/>
      <c r="B1603" s="47"/>
      <c r="C1603" s="47"/>
      <c r="D1603" s="47"/>
      <c r="E1603" s="47"/>
      <c r="F1603" s="47"/>
      <c r="G1603" s="47"/>
    </row>
    <row r="1604" spans="1:7">
      <c r="A1604" s="47"/>
      <c r="B1604" s="47"/>
      <c r="C1604" s="47"/>
      <c r="D1604" s="47"/>
      <c r="E1604" s="47"/>
      <c r="F1604" s="47"/>
      <c r="G1604" s="47"/>
    </row>
    <row r="1605" spans="1:7">
      <c r="A1605" s="47"/>
      <c r="B1605" s="47"/>
      <c r="C1605" s="47"/>
      <c r="D1605" s="47"/>
      <c r="E1605" s="47"/>
      <c r="F1605" s="47"/>
      <c r="G1605" s="47"/>
    </row>
    <row r="1606" spans="1:7">
      <c r="A1606" s="47"/>
      <c r="B1606" s="47"/>
      <c r="C1606" s="47"/>
      <c r="D1606" s="47"/>
      <c r="E1606" s="47"/>
      <c r="F1606" s="47"/>
      <c r="G1606" s="47"/>
    </row>
    <row r="1607" spans="1:7">
      <c r="A1607" s="47"/>
      <c r="B1607" s="47"/>
      <c r="C1607" s="47"/>
      <c r="D1607" s="47"/>
      <c r="E1607" s="47"/>
      <c r="F1607" s="47"/>
      <c r="G1607" s="47"/>
    </row>
    <row r="1608" spans="1:7">
      <c r="A1608" s="47"/>
      <c r="B1608" s="47"/>
      <c r="C1608" s="47"/>
      <c r="D1608" s="47"/>
      <c r="E1608" s="47"/>
      <c r="F1608" s="47"/>
      <c r="G1608" s="47"/>
    </row>
    <row r="1609" spans="1:7">
      <c r="A1609" s="47"/>
      <c r="B1609" s="47"/>
      <c r="C1609" s="47"/>
      <c r="D1609" s="47"/>
      <c r="E1609" s="47"/>
      <c r="F1609" s="47"/>
      <c r="G1609" s="47"/>
    </row>
    <row r="1610" spans="1:7">
      <c r="A1610" s="47"/>
      <c r="B1610" s="47"/>
      <c r="C1610" s="47"/>
      <c r="D1610" s="47"/>
      <c r="E1610" s="47"/>
      <c r="F1610" s="47"/>
      <c r="G1610" s="47"/>
    </row>
    <row r="1611" spans="1:7">
      <c r="A1611" s="47"/>
      <c r="B1611" s="47"/>
      <c r="C1611" s="47"/>
      <c r="D1611" s="47"/>
      <c r="E1611" s="47"/>
      <c r="F1611" s="47"/>
      <c r="G1611" s="47"/>
    </row>
    <row r="1612" spans="1:7">
      <c r="A1612" s="47"/>
      <c r="B1612" s="47"/>
      <c r="C1612" s="47"/>
      <c r="D1612" s="47"/>
      <c r="E1612" s="47"/>
      <c r="F1612" s="47"/>
      <c r="G1612" s="47"/>
    </row>
    <row r="1613" spans="1:7">
      <c r="A1613" s="47"/>
      <c r="B1613" s="47"/>
      <c r="C1613" s="47"/>
      <c r="D1613" s="47"/>
      <c r="E1613" s="47"/>
      <c r="F1613" s="47"/>
      <c r="G1613" s="47"/>
    </row>
    <row r="1614" spans="1:7">
      <c r="A1614" s="47"/>
      <c r="B1614" s="47"/>
      <c r="C1614" s="47"/>
      <c r="D1614" s="47"/>
      <c r="E1614" s="47"/>
      <c r="F1614" s="47"/>
      <c r="G1614" s="47"/>
    </row>
    <row r="1615" spans="1:7">
      <c r="A1615" s="47"/>
      <c r="B1615" s="47"/>
      <c r="C1615" s="47"/>
      <c r="D1615" s="47"/>
      <c r="E1615" s="47"/>
      <c r="F1615" s="47"/>
      <c r="G1615" s="47"/>
    </row>
    <row r="1616" spans="1:7">
      <c r="A1616" s="47"/>
      <c r="B1616" s="47"/>
      <c r="C1616" s="47"/>
      <c r="D1616" s="47"/>
      <c r="E1616" s="47"/>
      <c r="F1616" s="47"/>
      <c r="G1616" s="47"/>
    </row>
    <row r="1617" spans="1:7">
      <c r="A1617" s="47"/>
      <c r="B1617" s="47"/>
      <c r="C1617" s="47"/>
      <c r="D1617" s="47"/>
      <c r="E1617" s="47"/>
      <c r="F1617" s="47"/>
      <c r="G1617" s="47"/>
    </row>
    <row r="1618" spans="1:7">
      <c r="A1618" s="47"/>
      <c r="B1618" s="47"/>
      <c r="C1618" s="47"/>
      <c r="D1618" s="47"/>
      <c r="E1618" s="47"/>
      <c r="F1618" s="47"/>
      <c r="G1618" s="47"/>
    </row>
    <row r="1619" spans="1:7">
      <c r="A1619" s="47"/>
      <c r="B1619" s="47"/>
      <c r="C1619" s="47"/>
      <c r="D1619" s="47"/>
      <c r="E1619" s="47"/>
      <c r="F1619" s="47"/>
      <c r="G1619" s="47"/>
    </row>
    <row r="1620" spans="1:7">
      <c r="A1620" s="47"/>
      <c r="B1620" s="47"/>
      <c r="C1620" s="47"/>
      <c r="D1620" s="47"/>
      <c r="E1620" s="47"/>
      <c r="F1620" s="47"/>
      <c r="G1620" s="47"/>
    </row>
    <row r="1621" spans="1:7">
      <c r="A1621" s="47"/>
      <c r="B1621" s="47"/>
      <c r="C1621" s="47"/>
      <c r="D1621" s="47"/>
      <c r="E1621" s="47"/>
      <c r="F1621" s="47"/>
      <c r="G1621" s="47"/>
    </row>
    <row r="1622" spans="1:7">
      <c r="A1622" s="47"/>
      <c r="B1622" s="47"/>
      <c r="C1622" s="47"/>
      <c r="D1622" s="47"/>
      <c r="E1622" s="47"/>
      <c r="F1622" s="47"/>
      <c r="G1622" s="47"/>
    </row>
    <row r="1623" spans="1:7">
      <c r="A1623" s="47"/>
      <c r="B1623" s="47"/>
      <c r="C1623" s="47"/>
      <c r="D1623" s="47"/>
      <c r="E1623" s="47"/>
      <c r="F1623" s="47"/>
      <c r="G1623" s="47"/>
    </row>
    <row r="1624" spans="1:7">
      <c r="A1624" s="47"/>
      <c r="B1624" s="47"/>
      <c r="C1624" s="47"/>
      <c r="D1624" s="47"/>
      <c r="E1624" s="47"/>
      <c r="F1624" s="47"/>
      <c r="G1624" s="47"/>
    </row>
    <row r="1625" spans="1:7">
      <c r="A1625" s="47"/>
      <c r="B1625" s="47"/>
      <c r="C1625" s="47"/>
      <c r="D1625" s="47"/>
      <c r="E1625" s="47"/>
      <c r="F1625" s="47"/>
      <c r="G1625" s="47"/>
    </row>
    <row r="1626" spans="1:7">
      <c r="A1626" s="47"/>
      <c r="B1626" s="47"/>
      <c r="C1626" s="47"/>
      <c r="D1626" s="47"/>
      <c r="E1626" s="47"/>
      <c r="F1626" s="47"/>
      <c r="G1626" s="47"/>
    </row>
    <row r="1627" spans="1:7">
      <c r="A1627" s="47"/>
      <c r="B1627" s="47"/>
      <c r="C1627" s="47"/>
      <c r="D1627" s="47"/>
      <c r="E1627" s="47"/>
      <c r="F1627" s="47"/>
      <c r="G1627" s="47"/>
    </row>
    <row r="1628" spans="1:7">
      <c r="A1628" s="47"/>
      <c r="B1628" s="47"/>
      <c r="C1628" s="47"/>
      <c r="D1628" s="47"/>
      <c r="E1628" s="47"/>
      <c r="F1628" s="47"/>
      <c r="G1628" s="47"/>
    </row>
    <row r="1629" spans="1:7">
      <c r="A1629" s="47"/>
      <c r="B1629" s="47"/>
      <c r="C1629" s="47"/>
      <c r="D1629" s="47"/>
      <c r="E1629" s="47"/>
      <c r="F1629" s="47"/>
      <c r="G1629" s="47"/>
    </row>
    <row r="1630" spans="1:7">
      <c r="A1630" s="47"/>
      <c r="B1630" s="47"/>
      <c r="C1630" s="47"/>
      <c r="D1630" s="47"/>
      <c r="E1630" s="47"/>
      <c r="F1630" s="47"/>
      <c r="G1630" s="47"/>
    </row>
    <row r="1631" spans="1:7">
      <c r="A1631" s="47"/>
      <c r="B1631" s="47"/>
      <c r="C1631" s="47"/>
      <c r="D1631" s="47"/>
      <c r="E1631" s="47"/>
      <c r="F1631" s="47"/>
      <c r="G1631" s="47"/>
    </row>
    <row r="1632" spans="1:7">
      <c r="A1632" s="47"/>
      <c r="B1632" s="47"/>
      <c r="C1632" s="47"/>
      <c r="D1632" s="47"/>
      <c r="E1632" s="47"/>
      <c r="F1632" s="47"/>
      <c r="G1632" s="47"/>
    </row>
    <row r="1633" spans="1:7">
      <c r="A1633" s="47"/>
      <c r="B1633" s="47"/>
      <c r="C1633" s="47"/>
      <c r="D1633" s="47"/>
      <c r="E1633" s="47"/>
      <c r="F1633" s="47"/>
      <c r="G1633" s="47"/>
    </row>
    <row r="1634" spans="1:7">
      <c r="A1634" s="47"/>
      <c r="B1634" s="47"/>
      <c r="C1634" s="47"/>
      <c r="D1634" s="47"/>
      <c r="E1634" s="47"/>
      <c r="F1634" s="47"/>
      <c r="G1634" s="47"/>
    </row>
    <row r="1635" spans="1:7">
      <c r="A1635" s="47"/>
      <c r="B1635" s="47"/>
      <c r="C1635" s="47"/>
      <c r="D1635" s="47"/>
      <c r="E1635" s="47"/>
      <c r="F1635" s="47"/>
      <c r="G1635" s="47"/>
    </row>
    <row r="1636" spans="1:7">
      <c r="A1636" s="47"/>
      <c r="B1636" s="47"/>
      <c r="C1636" s="47"/>
      <c r="D1636" s="47"/>
      <c r="E1636" s="47"/>
      <c r="F1636" s="47"/>
      <c r="G1636" s="47"/>
    </row>
    <row r="1637" spans="1:7">
      <c r="A1637" s="47"/>
      <c r="B1637" s="47"/>
      <c r="C1637" s="47"/>
      <c r="D1637" s="47"/>
      <c r="E1637" s="47"/>
      <c r="F1637" s="47"/>
      <c r="G1637" s="47"/>
    </row>
    <row r="1638" spans="1:7">
      <c r="A1638" s="47"/>
      <c r="B1638" s="47"/>
      <c r="C1638" s="47"/>
      <c r="D1638" s="47"/>
      <c r="E1638" s="47"/>
      <c r="F1638" s="47"/>
      <c r="G1638" s="47"/>
    </row>
    <row r="1639" spans="1:7">
      <c r="A1639" s="47"/>
      <c r="B1639" s="47"/>
      <c r="C1639" s="47"/>
      <c r="D1639" s="47"/>
      <c r="E1639" s="47"/>
      <c r="F1639" s="47"/>
      <c r="G1639" s="47"/>
    </row>
    <row r="1640" spans="1:7">
      <c r="A1640" s="47"/>
      <c r="B1640" s="47"/>
      <c r="C1640" s="47"/>
      <c r="D1640" s="47"/>
      <c r="E1640" s="47"/>
      <c r="F1640" s="47"/>
      <c r="G1640" s="47"/>
    </row>
    <row r="1641" spans="1:7">
      <c r="A1641" s="47"/>
      <c r="B1641" s="47"/>
      <c r="C1641" s="47"/>
      <c r="D1641" s="47"/>
      <c r="E1641" s="47"/>
      <c r="F1641" s="47"/>
      <c r="G1641" s="47"/>
    </row>
    <row r="1642" spans="1:7">
      <c r="A1642" s="47"/>
      <c r="B1642" s="47"/>
      <c r="C1642" s="47"/>
      <c r="D1642" s="47"/>
      <c r="E1642" s="47"/>
      <c r="F1642" s="47"/>
      <c r="G1642" s="47"/>
    </row>
    <row r="1643" spans="1:7">
      <c r="A1643" s="47"/>
      <c r="B1643" s="47"/>
      <c r="C1643" s="47"/>
      <c r="D1643" s="47"/>
      <c r="E1643" s="47"/>
      <c r="F1643" s="47"/>
      <c r="G1643" s="47"/>
    </row>
    <row r="1644" spans="1:7">
      <c r="A1644" s="47"/>
      <c r="B1644" s="47"/>
      <c r="C1644" s="47"/>
      <c r="D1644" s="47"/>
      <c r="E1644" s="47"/>
      <c r="F1644" s="47"/>
      <c r="G1644" s="47"/>
    </row>
    <row r="1645" spans="1:7">
      <c r="A1645" s="47"/>
      <c r="B1645" s="47"/>
      <c r="C1645" s="47"/>
      <c r="D1645" s="47"/>
      <c r="E1645" s="47"/>
      <c r="F1645" s="47"/>
      <c r="G1645" s="47"/>
    </row>
    <row r="1646" spans="1:7">
      <c r="A1646" s="47"/>
      <c r="B1646" s="47"/>
      <c r="C1646" s="47"/>
      <c r="D1646" s="47"/>
      <c r="E1646" s="47"/>
      <c r="F1646" s="47"/>
      <c r="G1646" s="47"/>
    </row>
    <row r="1647" spans="1:7">
      <c r="A1647" s="47"/>
      <c r="B1647" s="47"/>
      <c r="C1647" s="47"/>
      <c r="D1647" s="47"/>
      <c r="E1647" s="47"/>
      <c r="F1647" s="47"/>
      <c r="G1647" s="47"/>
    </row>
    <row r="1648" spans="1:7">
      <c r="A1648" s="47"/>
      <c r="B1648" s="47"/>
      <c r="C1648" s="47"/>
      <c r="D1648" s="47"/>
      <c r="E1648" s="47"/>
      <c r="F1648" s="47"/>
      <c r="G1648" s="47"/>
    </row>
    <row r="1649" spans="1:7">
      <c r="A1649" s="47"/>
      <c r="B1649" s="47"/>
      <c r="C1649" s="47"/>
      <c r="D1649" s="47"/>
      <c r="E1649" s="47"/>
      <c r="F1649" s="47"/>
      <c r="G1649" s="47"/>
    </row>
    <row r="1650" spans="1:7">
      <c r="A1650" s="47"/>
      <c r="B1650" s="47"/>
      <c r="C1650" s="47"/>
      <c r="D1650" s="47"/>
      <c r="E1650" s="47"/>
      <c r="F1650" s="47"/>
      <c r="G1650" s="47"/>
    </row>
    <row r="1651" spans="1:7">
      <c r="A1651" s="47"/>
      <c r="B1651" s="47"/>
      <c r="C1651" s="47"/>
      <c r="D1651" s="47"/>
      <c r="E1651" s="47"/>
      <c r="F1651" s="47"/>
      <c r="G1651" s="47"/>
    </row>
    <row r="1652" spans="1:7">
      <c r="A1652" s="47"/>
      <c r="B1652" s="47"/>
      <c r="C1652" s="47"/>
      <c r="D1652" s="47"/>
      <c r="E1652" s="47"/>
      <c r="F1652" s="47"/>
      <c r="G1652" s="47"/>
    </row>
    <row r="1653" spans="1:7">
      <c r="A1653" s="47"/>
      <c r="B1653" s="47"/>
      <c r="C1653" s="47"/>
      <c r="D1653" s="47"/>
      <c r="E1653" s="47"/>
      <c r="F1653" s="47"/>
      <c r="G1653" s="47"/>
    </row>
    <row r="1654" spans="1:7">
      <c r="A1654" s="47"/>
      <c r="B1654" s="47"/>
      <c r="C1654" s="47"/>
      <c r="D1654" s="47"/>
      <c r="E1654" s="47"/>
      <c r="F1654" s="47"/>
      <c r="G1654" s="47"/>
    </row>
    <row r="1655" spans="1:7">
      <c r="A1655" s="47"/>
      <c r="B1655" s="47"/>
      <c r="C1655" s="47"/>
      <c r="D1655" s="47"/>
      <c r="E1655" s="47"/>
      <c r="F1655" s="47"/>
      <c r="G1655" s="47"/>
    </row>
    <row r="1656" spans="1:7">
      <c r="A1656" s="47"/>
      <c r="B1656" s="47"/>
      <c r="C1656" s="47"/>
      <c r="D1656" s="47"/>
      <c r="E1656" s="47"/>
      <c r="F1656" s="47"/>
      <c r="G1656" s="47"/>
    </row>
    <row r="1657" spans="1:7">
      <c r="A1657" s="47"/>
      <c r="B1657" s="47"/>
      <c r="C1657" s="47"/>
      <c r="D1657" s="47"/>
      <c r="E1657" s="47"/>
      <c r="F1657" s="47"/>
      <c r="G1657" s="47"/>
    </row>
    <row r="1658" spans="1:7">
      <c r="A1658" s="47"/>
      <c r="B1658" s="47"/>
      <c r="C1658" s="47"/>
      <c r="D1658" s="47"/>
      <c r="E1658" s="47"/>
      <c r="F1658" s="47"/>
      <c r="G1658" s="47"/>
    </row>
    <row r="1659" spans="1:7">
      <c r="A1659" s="47"/>
      <c r="B1659" s="47"/>
      <c r="C1659" s="47"/>
      <c r="D1659" s="47"/>
      <c r="E1659" s="47"/>
      <c r="F1659" s="47"/>
      <c r="G1659" s="47"/>
    </row>
    <row r="1660" spans="1:7">
      <c r="A1660" s="47"/>
      <c r="B1660" s="47"/>
      <c r="C1660" s="47"/>
      <c r="D1660" s="47"/>
      <c r="E1660" s="47"/>
      <c r="F1660" s="47"/>
      <c r="G1660" s="47"/>
    </row>
    <row r="1661" spans="1:7">
      <c r="A1661" s="47"/>
      <c r="B1661" s="47"/>
      <c r="C1661" s="47"/>
      <c r="D1661" s="47"/>
      <c r="E1661" s="47"/>
      <c r="F1661" s="47"/>
      <c r="G1661" s="47"/>
    </row>
    <row r="1662" spans="1:7">
      <c r="A1662" s="47"/>
      <c r="B1662" s="47"/>
      <c r="C1662" s="47"/>
      <c r="D1662" s="47"/>
      <c r="E1662" s="47"/>
      <c r="F1662" s="47"/>
      <c r="G1662" s="47"/>
    </row>
    <row r="1663" spans="1:7">
      <c r="A1663" s="47"/>
      <c r="B1663" s="47"/>
      <c r="C1663" s="47"/>
      <c r="D1663" s="47"/>
      <c r="E1663" s="47"/>
      <c r="F1663" s="47"/>
      <c r="G1663" s="47"/>
    </row>
    <row r="1664" spans="1:7">
      <c r="A1664" s="47"/>
      <c r="B1664" s="47"/>
      <c r="C1664" s="47"/>
      <c r="D1664" s="47"/>
      <c r="E1664" s="47"/>
      <c r="F1664" s="47"/>
      <c r="G1664" s="47"/>
    </row>
    <row r="1665" spans="1:7">
      <c r="A1665" s="47"/>
      <c r="B1665" s="47"/>
      <c r="C1665" s="47"/>
      <c r="D1665" s="47"/>
      <c r="E1665" s="47"/>
      <c r="F1665" s="47"/>
      <c r="G1665" s="47"/>
    </row>
    <row r="1666" spans="1:7">
      <c r="A1666" s="47"/>
      <c r="B1666" s="47"/>
      <c r="C1666" s="47"/>
      <c r="D1666" s="47"/>
      <c r="E1666" s="47"/>
      <c r="F1666" s="47"/>
      <c r="G1666" s="47"/>
    </row>
    <row r="1667" spans="1:7">
      <c r="A1667" s="47"/>
      <c r="B1667" s="47"/>
      <c r="C1667" s="47"/>
      <c r="D1667" s="47"/>
      <c r="E1667" s="47"/>
      <c r="F1667" s="47"/>
      <c r="G1667" s="47"/>
    </row>
    <row r="1668" spans="1:7">
      <c r="A1668" s="47"/>
      <c r="B1668" s="47"/>
      <c r="C1668" s="47"/>
      <c r="D1668" s="47"/>
      <c r="E1668" s="47"/>
      <c r="F1668" s="47"/>
      <c r="G1668" s="47"/>
    </row>
    <row r="1669" spans="1:7">
      <c r="A1669" s="47"/>
      <c r="B1669" s="47"/>
      <c r="C1669" s="47"/>
      <c r="D1669" s="47"/>
      <c r="E1669" s="47"/>
      <c r="F1669" s="47"/>
      <c r="G1669" s="47"/>
    </row>
    <row r="1670" spans="1:7">
      <c r="A1670" s="47"/>
      <c r="B1670" s="47"/>
      <c r="C1670" s="47"/>
      <c r="D1670" s="47"/>
      <c r="E1670" s="47"/>
      <c r="F1670" s="47"/>
      <c r="G1670" s="47"/>
    </row>
    <row r="1671" spans="1:7">
      <c r="A1671" s="47"/>
      <c r="B1671" s="47"/>
      <c r="C1671" s="47"/>
      <c r="D1671" s="47"/>
      <c r="E1671" s="47"/>
      <c r="F1671" s="47"/>
      <c r="G1671" s="47"/>
    </row>
    <row r="1672" spans="1:7">
      <c r="A1672" s="47"/>
      <c r="B1672" s="47"/>
      <c r="C1672" s="47"/>
      <c r="D1672" s="47"/>
      <c r="E1672" s="47"/>
      <c r="F1672" s="47"/>
      <c r="G1672" s="47"/>
    </row>
    <row r="1673" spans="1:7">
      <c r="A1673" s="47"/>
      <c r="B1673" s="47"/>
      <c r="C1673" s="47"/>
      <c r="D1673" s="47"/>
      <c r="E1673" s="47"/>
      <c r="F1673" s="47"/>
      <c r="G1673" s="47"/>
    </row>
    <row r="1674" spans="1:7">
      <c r="A1674" s="47"/>
      <c r="B1674" s="47"/>
      <c r="C1674" s="47"/>
      <c r="D1674" s="47"/>
      <c r="E1674" s="47"/>
      <c r="F1674" s="47"/>
      <c r="G1674" s="47"/>
    </row>
    <row r="1675" spans="1:7">
      <c r="A1675" s="47"/>
      <c r="B1675" s="47"/>
      <c r="C1675" s="47"/>
      <c r="D1675" s="47"/>
      <c r="E1675" s="47"/>
      <c r="F1675" s="47"/>
      <c r="G1675" s="47"/>
    </row>
    <row r="1676" spans="1:7">
      <c r="A1676" s="47"/>
      <c r="B1676" s="47"/>
      <c r="C1676" s="47"/>
      <c r="D1676" s="47"/>
      <c r="E1676" s="47"/>
      <c r="F1676" s="47"/>
      <c r="G1676" s="47"/>
    </row>
    <row r="1677" spans="1:7">
      <c r="A1677" s="47"/>
      <c r="B1677" s="47"/>
      <c r="C1677" s="47"/>
      <c r="D1677" s="47"/>
      <c r="E1677" s="47"/>
      <c r="F1677" s="47"/>
      <c r="G1677" s="47"/>
    </row>
    <row r="1678" spans="1:7">
      <c r="A1678" s="47"/>
      <c r="B1678" s="47"/>
      <c r="C1678" s="47"/>
      <c r="D1678" s="47"/>
      <c r="E1678" s="47"/>
      <c r="F1678" s="47"/>
      <c r="G1678" s="47"/>
    </row>
    <row r="1679" spans="1:7">
      <c r="A1679" s="47"/>
      <c r="B1679" s="47"/>
      <c r="C1679" s="47"/>
      <c r="D1679" s="47"/>
      <c r="E1679" s="47"/>
      <c r="F1679" s="47"/>
      <c r="G1679" s="47"/>
    </row>
    <row r="1680" spans="1:7">
      <c r="A1680" s="47"/>
      <c r="B1680" s="47"/>
      <c r="C1680" s="47"/>
      <c r="D1680" s="47"/>
      <c r="E1680" s="47"/>
      <c r="F1680" s="47"/>
      <c r="G1680" s="47"/>
    </row>
    <row r="1681" spans="1:7">
      <c r="A1681" s="47"/>
      <c r="B1681" s="47"/>
      <c r="C1681" s="47"/>
      <c r="D1681" s="47"/>
      <c r="E1681" s="47"/>
      <c r="F1681" s="47"/>
      <c r="G1681" s="47"/>
    </row>
    <row r="1682" spans="1:7">
      <c r="A1682" s="47"/>
      <c r="B1682" s="47"/>
      <c r="C1682" s="47"/>
      <c r="D1682" s="47"/>
      <c r="E1682" s="47"/>
      <c r="F1682" s="47"/>
      <c r="G1682" s="47"/>
    </row>
    <row r="1683" spans="1:7">
      <c r="A1683" s="47"/>
      <c r="B1683" s="47"/>
      <c r="C1683" s="47"/>
      <c r="D1683" s="47"/>
      <c r="E1683" s="47"/>
      <c r="F1683" s="47"/>
      <c r="G1683" s="47"/>
    </row>
    <row r="1684" spans="1:7">
      <c r="A1684" s="47"/>
      <c r="B1684" s="47"/>
      <c r="C1684" s="47"/>
      <c r="D1684" s="47"/>
      <c r="E1684" s="47"/>
      <c r="F1684" s="47"/>
      <c r="G1684" s="47"/>
    </row>
    <row r="1685" spans="1:7">
      <c r="A1685" s="47"/>
      <c r="B1685" s="47"/>
      <c r="C1685" s="47"/>
      <c r="D1685" s="47"/>
      <c r="E1685" s="47"/>
      <c r="F1685" s="47"/>
      <c r="G1685" s="47"/>
    </row>
    <row r="1686" spans="1:7">
      <c r="A1686" s="47"/>
      <c r="B1686" s="47"/>
      <c r="C1686" s="47"/>
      <c r="D1686" s="47"/>
      <c r="E1686" s="47"/>
      <c r="F1686" s="47"/>
      <c r="G1686" s="47"/>
    </row>
    <row r="1687" spans="1:7">
      <c r="A1687" s="47"/>
      <c r="B1687" s="47"/>
      <c r="C1687" s="47"/>
      <c r="D1687" s="47"/>
      <c r="E1687" s="47"/>
      <c r="F1687" s="47"/>
      <c r="G1687" s="47"/>
    </row>
    <row r="1688" spans="1:7">
      <c r="A1688" s="47"/>
      <c r="B1688" s="47"/>
      <c r="C1688" s="47"/>
      <c r="D1688" s="47"/>
      <c r="E1688" s="47"/>
      <c r="F1688" s="47"/>
      <c r="G1688" s="47"/>
    </row>
    <row r="1689" spans="1:7">
      <c r="A1689" s="47"/>
      <c r="B1689" s="47"/>
      <c r="C1689" s="47"/>
      <c r="D1689" s="47"/>
      <c r="E1689" s="47"/>
      <c r="F1689" s="47"/>
      <c r="G1689" s="47"/>
    </row>
    <row r="1690" spans="1:7">
      <c r="A1690" s="47"/>
      <c r="B1690" s="47"/>
      <c r="C1690" s="47"/>
      <c r="D1690" s="47"/>
      <c r="E1690" s="47"/>
      <c r="F1690" s="47"/>
      <c r="G1690" s="47"/>
    </row>
    <row r="1691" spans="1:7">
      <c r="A1691" s="47"/>
      <c r="B1691" s="47"/>
      <c r="C1691" s="47"/>
      <c r="D1691" s="47"/>
      <c r="E1691" s="47"/>
      <c r="F1691" s="47"/>
      <c r="G1691" s="47"/>
    </row>
    <row r="1692" spans="1:7">
      <c r="A1692" s="47"/>
      <c r="B1692" s="47"/>
      <c r="C1692" s="47"/>
      <c r="D1692" s="47"/>
      <c r="E1692" s="47"/>
      <c r="F1692" s="47"/>
      <c r="G1692" s="47"/>
    </row>
    <row r="1693" spans="1:7">
      <c r="A1693" s="47"/>
      <c r="B1693" s="47"/>
      <c r="C1693" s="47"/>
      <c r="D1693" s="47"/>
      <c r="E1693" s="47"/>
      <c r="F1693" s="47"/>
      <c r="G1693" s="47"/>
    </row>
    <row r="1694" spans="1:7">
      <c r="A1694" s="47"/>
      <c r="B1694" s="47"/>
      <c r="C1694" s="47"/>
      <c r="D1694" s="47"/>
      <c r="E1694" s="47"/>
      <c r="F1694" s="47"/>
      <c r="G1694" s="47"/>
    </row>
    <row r="1695" spans="1:7">
      <c r="A1695" s="47"/>
      <c r="B1695" s="47"/>
      <c r="C1695" s="47"/>
      <c r="D1695" s="47"/>
      <c r="E1695" s="47"/>
      <c r="F1695" s="47"/>
      <c r="G1695" s="47"/>
    </row>
    <row r="1696" spans="1:7">
      <c r="A1696" s="47"/>
      <c r="B1696" s="47"/>
      <c r="C1696" s="47"/>
      <c r="D1696" s="47"/>
      <c r="E1696" s="47"/>
      <c r="F1696" s="47"/>
      <c r="G1696" s="47"/>
    </row>
    <row r="1697" spans="1:7">
      <c r="A1697" s="47"/>
      <c r="B1697" s="47"/>
      <c r="C1697" s="47"/>
      <c r="D1697" s="47"/>
      <c r="E1697" s="47"/>
      <c r="F1697" s="47"/>
      <c r="G1697" s="47"/>
    </row>
    <row r="1698" spans="1:7">
      <c r="A1698" s="47"/>
      <c r="B1698" s="47"/>
      <c r="C1698" s="47"/>
      <c r="D1698" s="47"/>
      <c r="E1698" s="47"/>
      <c r="F1698" s="47"/>
      <c r="G1698" s="47"/>
    </row>
    <row r="1699" spans="1:7">
      <c r="A1699" s="47"/>
      <c r="B1699" s="47"/>
      <c r="C1699" s="47"/>
      <c r="D1699" s="47"/>
      <c r="E1699" s="47"/>
      <c r="F1699" s="47"/>
      <c r="G1699" s="47"/>
    </row>
    <row r="1700" spans="1:7">
      <c r="A1700" s="47"/>
      <c r="B1700" s="47"/>
      <c r="C1700" s="47"/>
      <c r="D1700" s="47"/>
      <c r="E1700" s="47"/>
      <c r="F1700" s="47"/>
      <c r="G1700" s="47"/>
    </row>
    <row r="1701" spans="1:7">
      <c r="A1701" s="47"/>
      <c r="B1701" s="47"/>
      <c r="C1701" s="47"/>
      <c r="D1701" s="47"/>
      <c r="E1701" s="47"/>
      <c r="F1701" s="47"/>
      <c r="G1701" s="47"/>
    </row>
    <row r="1702" spans="1:7">
      <c r="A1702" s="47"/>
      <c r="B1702" s="47"/>
      <c r="C1702" s="47"/>
      <c r="D1702" s="47"/>
      <c r="E1702" s="47"/>
      <c r="F1702" s="47"/>
      <c r="G1702" s="47"/>
    </row>
    <row r="1703" spans="1:7">
      <c r="A1703" s="47"/>
      <c r="B1703" s="47"/>
      <c r="C1703" s="47"/>
      <c r="D1703" s="47"/>
      <c r="E1703" s="47"/>
      <c r="F1703" s="47"/>
      <c r="G1703" s="47"/>
    </row>
    <row r="1704" spans="1:7">
      <c r="A1704" s="47"/>
      <c r="B1704" s="47"/>
      <c r="C1704" s="47"/>
      <c r="D1704" s="47"/>
      <c r="E1704" s="47"/>
      <c r="F1704" s="47"/>
      <c r="G1704" s="47"/>
    </row>
    <row r="1705" spans="1:7">
      <c r="A1705" s="47"/>
      <c r="B1705" s="47"/>
      <c r="C1705" s="47"/>
      <c r="D1705" s="47"/>
      <c r="E1705" s="47"/>
      <c r="F1705" s="47"/>
      <c r="G1705" s="47"/>
    </row>
    <row r="1706" spans="1:7">
      <c r="A1706" s="47"/>
      <c r="B1706" s="47"/>
      <c r="C1706" s="47"/>
      <c r="D1706" s="47"/>
      <c r="E1706" s="47"/>
      <c r="F1706" s="47"/>
      <c r="G1706" s="47"/>
    </row>
    <row r="1707" spans="1:7">
      <c r="A1707" s="47"/>
      <c r="B1707" s="47"/>
      <c r="C1707" s="47"/>
      <c r="D1707" s="47"/>
      <c r="E1707" s="47"/>
      <c r="F1707" s="47"/>
      <c r="G1707" s="47"/>
    </row>
    <row r="1708" spans="1:7">
      <c r="A1708" s="47"/>
      <c r="B1708" s="47"/>
      <c r="C1708" s="47"/>
      <c r="D1708" s="47"/>
      <c r="E1708" s="47"/>
      <c r="F1708" s="47"/>
      <c r="G1708" s="47"/>
    </row>
    <row r="1709" spans="1:7">
      <c r="A1709" s="47"/>
      <c r="B1709" s="47"/>
      <c r="C1709" s="47"/>
      <c r="D1709" s="47"/>
      <c r="E1709" s="47"/>
      <c r="F1709" s="47"/>
      <c r="G1709" s="47"/>
    </row>
    <row r="1710" spans="1:7">
      <c r="A1710" s="47"/>
      <c r="B1710" s="47"/>
      <c r="C1710" s="47"/>
      <c r="D1710" s="47"/>
      <c r="E1710" s="47"/>
      <c r="F1710" s="47"/>
      <c r="G1710" s="47"/>
    </row>
    <row r="1711" spans="1:7">
      <c r="A1711" s="47"/>
      <c r="B1711" s="47"/>
      <c r="C1711" s="47"/>
      <c r="D1711" s="47"/>
      <c r="E1711" s="47"/>
      <c r="F1711" s="47"/>
      <c r="G1711" s="47"/>
    </row>
    <row r="1712" spans="1:7">
      <c r="A1712" s="47"/>
      <c r="B1712" s="47"/>
      <c r="C1712" s="47"/>
      <c r="D1712" s="47"/>
      <c r="E1712" s="47"/>
      <c r="F1712" s="47"/>
      <c r="G1712" s="47"/>
    </row>
    <row r="1713" spans="1:7">
      <c r="A1713" s="47"/>
      <c r="B1713" s="47"/>
      <c r="C1713" s="47"/>
      <c r="D1713" s="47"/>
      <c r="E1713" s="47"/>
      <c r="F1713" s="47"/>
      <c r="G1713" s="47"/>
    </row>
    <row r="1714" spans="1:7">
      <c r="A1714" s="47"/>
      <c r="B1714" s="47"/>
      <c r="C1714" s="47"/>
      <c r="D1714" s="47"/>
      <c r="E1714" s="47"/>
      <c r="F1714" s="47"/>
      <c r="G1714" s="47"/>
    </row>
    <row r="1715" spans="1:7">
      <c r="A1715" s="47"/>
      <c r="B1715" s="47"/>
      <c r="C1715" s="47"/>
      <c r="D1715" s="47"/>
      <c r="E1715" s="47"/>
      <c r="F1715" s="47"/>
      <c r="G1715" s="47"/>
    </row>
    <row r="1716" spans="1:7">
      <c r="A1716" s="47"/>
      <c r="B1716" s="47"/>
      <c r="C1716" s="47"/>
      <c r="D1716" s="47"/>
      <c r="E1716" s="47"/>
      <c r="F1716" s="47"/>
      <c r="G1716" s="47"/>
    </row>
    <row r="1717" spans="1:7">
      <c r="A1717" s="47"/>
      <c r="B1717" s="47"/>
      <c r="C1717" s="47"/>
      <c r="D1717" s="47"/>
      <c r="E1717" s="47"/>
      <c r="F1717" s="47"/>
      <c r="G1717" s="47"/>
    </row>
    <row r="1718" spans="1:7">
      <c r="A1718" s="47"/>
      <c r="B1718" s="47"/>
      <c r="C1718" s="47"/>
      <c r="D1718" s="47"/>
      <c r="E1718" s="47"/>
      <c r="F1718" s="47"/>
      <c r="G1718" s="47"/>
    </row>
    <row r="1719" spans="1:7">
      <c r="A1719" s="47"/>
      <c r="B1719" s="47"/>
      <c r="C1719" s="47"/>
      <c r="D1719" s="47"/>
      <c r="E1719" s="47"/>
      <c r="F1719" s="47"/>
      <c r="G1719" s="47"/>
    </row>
    <row r="1720" spans="1:7">
      <c r="A1720" s="47"/>
      <c r="B1720" s="47"/>
      <c r="C1720" s="47"/>
      <c r="D1720" s="47"/>
      <c r="E1720" s="47"/>
      <c r="F1720" s="47"/>
      <c r="G1720" s="47"/>
    </row>
    <row r="1721" spans="1:7">
      <c r="A1721" s="47"/>
      <c r="B1721" s="47"/>
      <c r="C1721" s="47"/>
      <c r="D1721" s="47"/>
      <c r="E1721" s="47"/>
      <c r="F1721" s="47"/>
      <c r="G1721" s="47"/>
    </row>
    <row r="1722" spans="1:7">
      <c r="A1722" s="47"/>
      <c r="B1722" s="47"/>
      <c r="C1722" s="47"/>
      <c r="D1722" s="47"/>
      <c r="E1722" s="47"/>
      <c r="F1722" s="47"/>
      <c r="G1722" s="47"/>
    </row>
    <row r="1723" spans="1:7">
      <c r="A1723" s="47"/>
      <c r="B1723" s="47"/>
      <c r="C1723" s="47"/>
      <c r="D1723" s="47"/>
      <c r="E1723" s="47"/>
      <c r="F1723" s="47"/>
      <c r="G1723" s="47"/>
    </row>
    <row r="1724" spans="1:7">
      <c r="A1724" s="47"/>
      <c r="B1724" s="47"/>
      <c r="C1724" s="47"/>
      <c r="D1724" s="47"/>
      <c r="E1724" s="47"/>
      <c r="F1724" s="47"/>
      <c r="G1724" s="47"/>
    </row>
    <row r="1725" spans="1:7">
      <c r="A1725" s="47"/>
      <c r="B1725" s="47"/>
      <c r="C1725" s="47"/>
      <c r="D1725" s="47"/>
      <c r="E1725" s="47"/>
      <c r="F1725" s="47"/>
      <c r="G1725" s="47"/>
    </row>
    <row r="1726" spans="1:7">
      <c r="A1726" s="47"/>
      <c r="B1726" s="47"/>
      <c r="C1726" s="47"/>
      <c r="D1726" s="47"/>
      <c r="E1726" s="47"/>
      <c r="F1726" s="47"/>
      <c r="G1726" s="47"/>
    </row>
    <row r="1727" spans="1:7">
      <c r="A1727" s="47"/>
      <c r="B1727" s="47"/>
      <c r="C1727" s="47"/>
      <c r="D1727" s="47"/>
      <c r="E1727" s="47"/>
      <c r="F1727" s="47"/>
      <c r="G1727" s="47"/>
    </row>
    <row r="1728" spans="1:7">
      <c r="A1728" s="47"/>
      <c r="B1728" s="47"/>
      <c r="C1728" s="47"/>
      <c r="D1728" s="47"/>
      <c r="E1728" s="47"/>
      <c r="F1728" s="47"/>
      <c r="G1728" s="47"/>
    </row>
    <row r="1729" spans="1:7">
      <c r="A1729" s="47"/>
      <c r="B1729" s="47"/>
      <c r="C1729" s="47"/>
      <c r="D1729" s="47"/>
      <c r="E1729" s="47"/>
      <c r="F1729" s="47"/>
      <c r="G1729" s="47"/>
    </row>
    <row r="1730" spans="1:7">
      <c r="A1730" s="47"/>
      <c r="B1730" s="47"/>
      <c r="C1730" s="47"/>
      <c r="D1730" s="47"/>
      <c r="E1730" s="47"/>
      <c r="F1730" s="47"/>
      <c r="G1730" s="47"/>
    </row>
    <row r="1731" spans="1:7">
      <c r="A1731" s="47"/>
      <c r="B1731" s="47"/>
      <c r="C1731" s="47"/>
      <c r="D1731" s="47"/>
      <c r="E1731" s="47"/>
      <c r="F1731" s="47"/>
      <c r="G1731" s="47"/>
    </row>
    <row r="1732" spans="1:7">
      <c r="A1732" s="47"/>
      <c r="B1732" s="47"/>
      <c r="C1732" s="47"/>
      <c r="D1732" s="47"/>
      <c r="E1732" s="47"/>
      <c r="F1732" s="47"/>
      <c r="G1732" s="47"/>
    </row>
    <row r="1733" spans="1:7">
      <c r="A1733" s="47"/>
      <c r="B1733" s="47"/>
      <c r="C1733" s="47"/>
      <c r="D1733" s="47"/>
      <c r="E1733" s="47"/>
      <c r="F1733" s="47"/>
      <c r="G1733" s="47"/>
    </row>
    <row r="1734" spans="1:7">
      <c r="A1734" s="47"/>
      <c r="B1734" s="47"/>
      <c r="C1734" s="47"/>
      <c r="D1734" s="47"/>
      <c r="E1734" s="47"/>
      <c r="F1734" s="47"/>
      <c r="G1734" s="47"/>
    </row>
    <row r="1735" spans="1:7">
      <c r="A1735" s="47"/>
      <c r="B1735" s="47"/>
      <c r="C1735" s="47"/>
      <c r="D1735" s="47"/>
      <c r="E1735" s="47"/>
      <c r="F1735" s="47"/>
      <c r="G1735" s="47"/>
    </row>
    <row r="1736" spans="1:7">
      <c r="A1736" s="47"/>
      <c r="B1736" s="47"/>
      <c r="C1736" s="47"/>
      <c r="D1736" s="47"/>
      <c r="E1736" s="47"/>
      <c r="F1736" s="47"/>
      <c r="G1736" s="47"/>
    </row>
    <row r="1737" spans="1:7">
      <c r="A1737" s="47"/>
      <c r="B1737" s="47"/>
      <c r="C1737" s="47"/>
      <c r="D1737" s="47"/>
      <c r="E1737" s="47"/>
      <c r="F1737" s="47"/>
      <c r="G1737" s="47"/>
    </row>
    <row r="1738" spans="1:7">
      <c r="A1738" s="47"/>
      <c r="B1738" s="47"/>
      <c r="C1738" s="47"/>
      <c r="D1738" s="47"/>
      <c r="E1738" s="47"/>
      <c r="F1738" s="47"/>
      <c r="G1738" s="47"/>
    </row>
    <row r="1739" spans="1:7">
      <c r="A1739" s="47"/>
      <c r="B1739" s="47"/>
      <c r="C1739" s="47"/>
      <c r="D1739" s="47"/>
      <c r="E1739" s="47"/>
      <c r="F1739" s="47"/>
      <c r="G1739" s="47"/>
    </row>
    <row r="1740" spans="1:7">
      <c r="A1740" s="47"/>
      <c r="B1740" s="47"/>
      <c r="C1740" s="47"/>
      <c r="D1740" s="47"/>
      <c r="E1740" s="47"/>
      <c r="F1740" s="47"/>
      <c r="G1740" s="47"/>
    </row>
    <row r="1741" spans="1:7">
      <c r="A1741" s="47"/>
      <c r="B1741" s="47"/>
      <c r="C1741" s="47"/>
      <c r="D1741" s="47"/>
      <c r="E1741" s="47"/>
      <c r="F1741" s="47"/>
      <c r="G1741" s="47"/>
    </row>
    <row r="1742" spans="1:7">
      <c r="A1742" s="47"/>
      <c r="B1742" s="47"/>
      <c r="C1742" s="47"/>
      <c r="D1742" s="47"/>
      <c r="E1742" s="47"/>
      <c r="F1742" s="47"/>
      <c r="G1742" s="47"/>
    </row>
    <row r="1743" spans="1:7">
      <c r="A1743" s="47"/>
      <c r="B1743" s="47"/>
      <c r="C1743" s="47"/>
      <c r="D1743" s="47"/>
      <c r="E1743" s="47"/>
      <c r="F1743" s="47"/>
      <c r="G1743" s="47"/>
    </row>
    <row r="1744" spans="1:7">
      <c r="A1744" s="47"/>
      <c r="B1744" s="47"/>
      <c r="C1744" s="47"/>
      <c r="D1744" s="47"/>
      <c r="E1744" s="47"/>
      <c r="F1744" s="47"/>
      <c r="G1744" s="47"/>
    </row>
    <row r="1745" spans="1:7">
      <c r="A1745" s="47"/>
      <c r="B1745" s="47"/>
      <c r="C1745" s="47"/>
      <c r="D1745" s="47"/>
      <c r="E1745" s="47"/>
      <c r="F1745" s="47"/>
      <c r="G1745" s="47"/>
    </row>
    <row r="1746" spans="1:7">
      <c r="A1746" s="47"/>
      <c r="B1746" s="47"/>
      <c r="C1746" s="47"/>
      <c r="D1746" s="47"/>
      <c r="E1746" s="47"/>
      <c r="F1746" s="47"/>
      <c r="G1746" s="47"/>
    </row>
    <row r="1747" spans="1:7">
      <c r="A1747" s="47"/>
      <c r="B1747" s="47"/>
      <c r="C1747" s="47"/>
      <c r="D1747" s="47"/>
      <c r="E1747" s="47"/>
      <c r="F1747" s="47"/>
      <c r="G1747" s="47"/>
    </row>
    <row r="1748" spans="1:7">
      <c r="A1748" s="47"/>
      <c r="B1748" s="47"/>
      <c r="C1748" s="47"/>
      <c r="D1748" s="47"/>
      <c r="E1748" s="47"/>
      <c r="F1748" s="47"/>
      <c r="G1748" s="47"/>
    </row>
    <row r="1749" spans="1:7">
      <c r="A1749" s="47"/>
      <c r="B1749" s="47"/>
      <c r="C1749" s="47"/>
      <c r="D1749" s="47"/>
      <c r="E1749" s="47"/>
      <c r="F1749" s="47"/>
      <c r="G1749" s="47"/>
    </row>
    <row r="1750" spans="1:7">
      <c r="A1750" s="47"/>
      <c r="B1750" s="47"/>
      <c r="C1750" s="47"/>
      <c r="D1750" s="47"/>
      <c r="E1750" s="47"/>
      <c r="F1750" s="47"/>
      <c r="G1750" s="47"/>
    </row>
    <row r="1751" spans="1:7">
      <c r="A1751" s="47"/>
      <c r="B1751" s="47"/>
      <c r="C1751" s="47"/>
      <c r="D1751" s="47"/>
      <c r="E1751" s="47"/>
      <c r="F1751" s="47"/>
      <c r="G1751" s="47"/>
    </row>
    <row r="1752" spans="1:7">
      <c r="A1752" s="47"/>
      <c r="B1752" s="47"/>
      <c r="C1752" s="47"/>
      <c r="D1752" s="47"/>
      <c r="E1752" s="47"/>
      <c r="F1752" s="47"/>
      <c r="G1752" s="47"/>
    </row>
    <row r="1753" spans="1:7">
      <c r="A1753" s="47"/>
      <c r="B1753" s="47"/>
      <c r="C1753" s="47"/>
      <c r="D1753" s="47"/>
      <c r="E1753" s="47"/>
      <c r="F1753" s="47"/>
      <c r="G1753" s="47"/>
    </row>
    <row r="1754" spans="1:7">
      <c r="A1754" s="47"/>
      <c r="B1754" s="47"/>
      <c r="C1754" s="47"/>
      <c r="D1754" s="47"/>
      <c r="E1754" s="47"/>
      <c r="F1754" s="47"/>
      <c r="G1754" s="47"/>
    </row>
    <row r="1755" spans="1:7">
      <c r="A1755" s="47"/>
      <c r="B1755" s="47"/>
      <c r="C1755" s="47"/>
      <c r="D1755" s="47"/>
      <c r="E1755" s="47"/>
      <c r="F1755" s="47"/>
      <c r="G1755" s="47"/>
    </row>
    <row r="1756" spans="1:7">
      <c r="A1756" s="47"/>
      <c r="B1756" s="47"/>
      <c r="C1756" s="47"/>
      <c r="D1756" s="47"/>
      <c r="E1756" s="47"/>
      <c r="F1756" s="47"/>
      <c r="G1756" s="47"/>
    </row>
    <row r="1757" spans="1:7">
      <c r="A1757" s="47"/>
      <c r="B1757" s="47"/>
      <c r="C1757" s="47"/>
      <c r="D1757" s="47"/>
      <c r="E1757" s="47"/>
      <c r="F1757" s="47"/>
      <c r="G1757" s="47"/>
    </row>
    <row r="1758" spans="1:7">
      <c r="A1758" s="47"/>
      <c r="B1758" s="47"/>
      <c r="C1758" s="47"/>
      <c r="D1758" s="47"/>
      <c r="E1758" s="47"/>
      <c r="F1758" s="47"/>
      <c r="G1758" s="47"/>
    </row>
    <row r="1759" spans="1:7">
      <c r="A1759" s="47"/>
      <c r="B1759" s="47"/>
      <c r="C1759" s="47"/>
      <c r="D1759" s="47"/>
      <c r="E1759" s="47"/>
      <c r="F1759" s="47"/>
      <c r="G1759" s="47"/>
    </row>
    <row r="1760" spans="1:7">
      <c r="A1760" s="47"/>
      <c r="B1760" s="47"/>
      <c r="C1760" s="47"/>
      <c r="D1760" s="47"/>
      <c r="E1760" s="47"/>
      <c r="F1760" s="47"/>
      <c r="G1760" s="47"/>
    </row>
    <row r="1761" spans="1:7">
      <c r="A1761" s="47"/>
      <c r="B1761" s="47"/>
      <c r="C1761" s="47"/>
      <c r="D1761" s="47"/>
      <c r="E1761" s="47"/>
      <c r="F1761" s="47"/>
      <c r="G1761" s="47"/>
    </row>
    <row r="1762" spans="1:7">
      <c r="A1762" s="47"/>
      <c r="B1762" s="47"/>
      <c r="C1762" s="47"/>
      <c r="D1762" s="47"/>
      <c r="E1762" s="47"/>
      <c r="F1762" s="47"/>
      <c r="G1762" s="47"/>
    </row>
    <row r="1763" spans="1:7">
      <c r="A1763" s="47"/>
      <c r="B1763" s="47"/>
      <c r="C1763" s="47"/>
      <c r="D1763" s="47"/>
      <c r="E1763" s="47"/>
      <c r="F1763" s="47"/>
      <c r="G1763" s="47"/>
    </row>
    <row r="1764" spans="1:7">
      <c r="A1764" s="47"/>
      <c r="B1764" s="47"/>
      <c r="C1764" s="47"/>
      <c r="D1764" s="47"/>
      <c r="E1764" s="47"/>
      <c r="F1764" s="47"/>
      <c r="G1764" s="47"/>
    </row>
    <row r="1765" spans="1:7">
      <c r="A1765" s="47"/>
      <c r="B1765" s="47"/>
      <c r="C1765" s="47"/>
      <c r="D1765" s="47"/>
      <c r="E1765" s="47"/>
      <c r="F1765" s="47"/>
      <c r="G1765" s="47"/>
    </row>
    <row r="1766" spans="1:7">
      <c r="A1766" s="47"/>
      <c r="B1766" s="47"/>
      <c r="C1766" s="47"/>
      <c r="D1766" s="47"/>
      <c r="E1766" s="47"/>
      <c r="F1766" s="47"/>
      <c r="G1766" s="47"/>
    </row>
    <row r="1767" spans="1:7">
      <c r="A1767" s="47"/>
      <c r="B1767" s="47"/>
      <c r="C1767" s="47"/>
      <c r="D1767" s="47"/>
      <c r="E1767" s="47"/>
      <c r="F1767" s="47"/>
      <c r="G1767" s="47"/>
    </row>
    <row r="1768" spans="1:7">
      <c r="A1768" s="47"/>
      <c r="B1768" s="47"/>
      <c r="C1768" s="47"/>
      <c r="D1768" s="47"/>
      <c r="E1768" s="47"/>
      <c r="F1768" s="47"/>
      <c r="G1768" s="47"/>
    </row>
    <row r="1769" spans="1:7">
      <c r="A1769" s="47"/>
      <c r="B1769" s="47"/>
      <c r="C1769" s="47"/>
      <c r="D1769" s="47"/>
      <c r="E1769" s="47"/>
      <c r="F1769" s="47"/>
      <c r="G1769" s="47"/>
    </row>
    <row r="1770" spans="1:7">
      <c r="A1770" s="47"/>
      <c r="B1770" s="47"/>
      <c r="C1770" s="47"/>
      <c r="D1770" s="47"/>
      <c r="E1770" s="47"/>
      <c r="F1770" s="47"/>
      <c r="G1770" s="47"/>
    </row>
    <row r="1771" spans="1:7">
      <c r="A1771" s="47"/>
      <c r="B1771" s="47"/>
      <c r="C1771" s="47"/>
      <c r="D1771" s="47"/>
      <c r="E1771" s="47"/>
      <c r="F1771" s="47"/>
      <c r="G1771" s="47"/>
    </row>
    <row r="1772" spans="1:7">
      <c r="A1772" s="47"/>
      <c r="B1772" s="47"/>
      <c r="C1772" s="47"/>
      <c r="D1772" s="47"/>
      <c r="E1772" s="47"/>
      <c r="F1772" s="47"/>
      <c r="G1772" s="47"/>
    </row>
    <row r="1773" spans="1:7">
      <c r="A1773" s="47"/>
      <c r="B1773" s="47"/>
      <c r="C1773" s="47"/>
      <c r="D1773" s="47"/>
      <c r="E1773" s="47"/>
      <c r="F1773" s="47"/>
      <c r="G1773" s="47"/>
    </row>
    <row r="1774" spans="1:7">
      <c r="A1774" s="47"/>
      <c r="B1774" s="47"/>
      <c r="C1774" s="47"/>
      <c r="D1774" s="47"/>
      <c r="E1774" s="47"/>
      <c r="F1774" s="47"/>
      <c r="G1774" s="47"/>
    </row>
    <row r="1775" spans="1:7">
      <c r="A1775" s="47"/>
      <c r="B1775" s="47"/>
      <c r="C1775" s="47"/>
      <c r="D1775" s="47"/>
      <c r="E1775" s="47"/>
      <c r="F1775" s="47"/>
      <c r="G1775" s="47"/>
    </row>
    <row r="1776" spans="1:7">
      <c r="A1776" s="47"/>
      <c r="B1776" s="47"/>
      <c r="C1776" s="47"/>
      <c r="D1776" s="47"/>
      <c r="E1776" s="47"/>
      <c r="F1776" s="47"/>
      <c r="G1776" s="47"/>
    </row>
    <row r="1777" spans="1:7">
      <c r="A1777" s="47"/>
      <c r="B1777" s="47"/>
      <c r="C1777" s="47"/>
      <c r="D1777" s="47"/>
      <c r="E1777" s="47"/>
      <c r="F1777" s="47"/>
      <c r="G1777" s="47"/>
    </row>
    <row r="1778" spans="1:7">
      <c r="A1778" s="47"/>
      <c r="B1778" s="47"/>
      <c r="C1778" s="47"/>
      <c r="D1778" s="47"/>
      <c r="E1778" s="47"/>
      <c r="F1778" s="47"/>
      <c r="G1778" s="47"/>
    </row>
    <row r="1779" spans="1:7">
      <c r="A1779" s="47"/>
      <c r="B1779" s="47"/>
      <c r="C1779" s="47"/>
      <c r="D1779" s="47"/>
      <c r="E1779" s="47"/>
      <c r="F1779" s="47"/>
      <c r="G1779" s="47"/>
    </row>
    <row r="1780" spans="1:7">
      <c r="A1780" s="47"/>
      <c r="B1780" s="47"/>
      <c r="C1780" s="47"/>
      <c r="D1780" s="47"/>
      <c r="E1780" s="47"/>
      <c r="F1780" s="47"/>
      <c r="G1780" s="47"/>
    </row>
    <row r="1781" spans="1:7">
      <c r="A1781" s="47"/>
      <c r="B1781" s="47"/>
      <c r="C1781" s="47"/>
      <c r="D1781" s="47"/>
      <c r="E1781" s="47"/>
      <c r="F1781" s="47"/>
      <c r="G1781" s="47"/>
    </row>
    <row r="1782" spans="1:7">
      <c r="A1782" s="47"/>
      <c r="B1782" s="47"/>
      <c r="C1782" s="47"/>
      <c r="D1782" s="47"/>
      <c r="E1782" s="47"/>
      <c r="F1782" s="47"/>
      <c r="G1782" s="47"/>
    </row>
    <row r="1783" spans="1:7">
      <c r="A1783" s="47"/>
      <c r="B1783" s="47"/>
      <c r="C1783" s="47"/>
      <c r="D1783" s="47"/>
      <c r="E1783" s="47"/>
      <c r="F1783" s="47"/>
      <c r="G1783" s="47"/>
    </row>
    <row r="1784" spans="1:7">
      <c r="A1784" s="47"/>
      <c r="B1784" s="47"/>
      <c r="C1784" s="47"/>
      <c r="D1784" s="47"/>
      <c r="E1784" s="47"/>
      <c r="F1784" s="47"/>
      <c r="G1784" s="47"/>
    </row>
    <row r="1785" spans="1:7">
      <c r="A1785" s="47"/>
      <c r="B1785" s="47"/>
      <c r="C1785" s="47"/>
      <c r="D1785" s="47"/>
      <c r="E1785" s="47"/>
      <c r="F1785" s="47"/>
      <c r="G1785" s="47"/>
    </row>
    <row r="1786" spans="1:7">
      <c r="A1786" s="47"/>
      <c r="B1786" s="47"/>
      <c r="C1786" s="47"/>
      <c r="D1786" s="47"/>
      <c r="E1786" s="47"/>
      <c r="F1786" s="47"/>
      <c r="G1786" s="47"/>
    </row>
    <row r="1787" spans="1:7">
      <c r="A1787" s="47"/>
      <c r="B1787" s="47"/>
      <c r="C1787" s="47"/>
      <c r="D1787" s="47"/>
      <c r="E1787" s="47"/>
      <c r="F1787" s="47"/>
      <c r="G1787" s="47"/>
    </row>
    <row r="1788" spans="1:7">
      <c r="A1788" s="47"/>
      <c r="B1788" s="47"/>
      <c r="C1788" s="47"/>
      <c r="D1788" s="47"/>
      <c r="E1788" s="47"/>
      <c r="F1788" s="47"/>
      <c r="G1788" s="47"/>
    </row>
    <row r="1789" spans="1:7">
      <c r="A1789" s="47"/>
      <c r="B1789" s="47"/>
      <c r="C1789" s="47"/>
      <c r="D1789" s="47"/>
      <c r="E1789" s="47"/>
      <c r="F1789" s="47"/>
      <c r="G1789" s="47"/>
    </row>
    <row r="1790" spans="1:7">
      <c r="A1790" s="47"/>
      <c r="B1790" s="47"/>
      <c r="C1790" s="47"/>
      <c r="D1790" s="47"/>
      <c r="E1790" s="47"/>
      <c r="F1790" s="47"/>
      <c r="G1790" s="47"/>
    </row>
    <row r="1791" spans="1:7">
      <c r="A1791" s="47"/>
      <c r="B1791" s="47"/>
      <c r="C1791" s="47"/>
      <c r="D1791" s="47"/>
      <c r="E1791" s="47"/>
      <c r="F1791" s="47"/>
      <c r="G1791" s="47"/>
    </row>
    <row r="1792" spans="1:7">
      <c r="A1792" s="47"/>
      <c r="B1792" s="47"/>
      <c r="C1792" s="47"/>
      <c r="D1792" s="47"/>
      <c r="E1792" s="47"/>
      <c r="F1792" s="47"/>
      <c r="G1792" s="47"/>
    </row>
    <row r="1793" spans="1:7">
      <c r="A1793" s="47"/>
      <c r="B1793" s="47"/>
      <c r="C1793" s="47"/>
      <c r="D1793" s="47"/>
      <c r="E1793" s="47"/>
      <c r="F1793" s="47"/>
      <c r="G1793" s="47"/>
    </row>
    <row r="1794" spans="1:7">
      <c r="A1794" s="47"/>
      <c r="B1794" s="47"/>
      <c r="C1794" s="47"/>
      <c r="D1794" s="47"/>
      <c r="E1794" s="47"/>
      <c r="F1794" s="47"/>
      <c r="G1794" s="47"/>
    </row>
    <row r="1795" spans="1:7">
      <c r="A1795" s="47"/>
      <c r="B1795" s="47"/>
      <c r="C1795" s="47"/>
      <c r="D1795" s="47"/>
      <c r="E1795" s="47"/>
      <c r="F1795" s="47"/>
      <c r="G1795" s="47"/>
    </row>
    <row r="1796" spans="1:7">
      <c r="A1796" s="47"/>
      <c r="B1796" s="47"/>
      <c r="C1796" s="47"/>
      <c r="D1796" s="47"/>
      <c r="E1796" s="47"/>
      <c r="F1796" s="47"/>
      <c r="G1796" s="47"/>
    </row>
    <row r="1797" spans="1:7">
      <c r="A1797" s="47"/>
      <c r="B1797" s="47"/>
      <c r="C1797" s="47"/>
      <c r="D1797" s="47"/>
      <c r="E1797" s="47"/>
      <c r="F1797" s="47"/>
      <c r="G1797" s="47"/>
    </row>
    <row r="1798" spans="1:7">
      <c r="A1798" s="47"/>
      <c r="B1798" s="47"/>
      <c r="C1798" s="47"/>
      <c r="D1798" s="47"/>
      <c r="E1798" s="47"/>
      <c r="F1798" s="47"/>
      <c r="G1798" s="47"/>
    </row>
    <row r="1799" spans="1:7">
      <c r="A1799" s="47"/>
      <c r="B1799" s="47"/>
      <c r="C1799" s="47"/>
      <c r="D1799" s="47"/>
      <c r="E1799" s="47"/>
      <c r="F1799" s="47"/>
      <c r="G1799" s="47"/>
    </row>
    <row r="1800" spans="1:7">
      <c r="A1800" s="47"/>
      <c r="B1800" s="47"/>
      <c r="C1800" s="47"/>
      <c r="D1800" s="47"/>
      <c r="E1800" s="47"/>
      <c r="F1800" s="47"/>
      <c r="G1800" s="47"/>
    </row>
    <row r="1801" spans="1:7">
      <c r="A1801" s="47"/>
      <c r="B1801" s="47"/>
      <c r="C1801" s="47"/>
      <c r="D1801" s="47"/>
      <c r="E1801" s="47"/>
      <c r="F1801" s="47"/>
      <c r="G1801" s="47"/>
    </row>
    <row r="1802" spans="1:7">
      <c r="A1802" s="47"/>
      <c r="B1802" s="47"/>
      <c r="C1802" s="47"/>
      <c r="D1802" s="47"/>
      <c r="E1802" s="47"/>
      <c r="F1802" s="47"/>
      <c r="G1802" s="47"/>
    </row>
    <row r="1803" spans="1:7">
      <c r="A1803" s="47"/>
      <c r="B1803" s="47"/>
      <c r="C1803" s="47"/>
      <c r="D1803" s="47"/>
      <c r="E1803" s="47"/>
      <c r="F1803" s="47"/>
      <c r="G1803" s="47"/>
    </row>
    <row r="1804" spans="1:7">
      <c r="A1804" s="47"/>
      <c r="B1804" s="47"/>
      <c r="C1804" s="47"/>
      <c r="D1804" s="47"/>
      <c r="E1804" s="47"/>
      <c r="F1804" s="47"/>
      <c r="G1804" s="47"/>
    </row>
    <row r="1805" spans="1:7">
      <c r="A1805" s="47"/>
      <c r="B1805" s="47"/>
      <c r="C1805" s="47"/>
      <c r="D1805" s="47"/>
      <c r="E1805" s="47"/>
      <c r="F1805" s="47"/>
      <c r="G1805" s="47"/>
    </row>
    <row r="1806" spans="1:7">
      <c r="A1806" s="47"/>
      <c r="B1806" s="47"/>
      <c r="C1806" s="47"/>
      <c r="D1806" s="47"/>
      <c r="E1806" s="47"/>
      <c r="F1806" s="47"/>
      <c r="G1806" s="47"/>
    </row>
    <row r="1807" spans="1:7">
      <c r="A1807" s="47"/>
      <c r="B1807" s="47"/>
      <c r="C1807" s="47"/>
      <c r="D1807" s="47"/>
      <c r="E1807" s="47"/>
      <c r="F1807" s="47"/>
      <c r="G1807" s="47"/>
    </row>
    <row r="1808" spans="1:7">
      <c r="A1808" s="47"/>
      <c r="B1808" s="47"/>
      <c r="C1808" s="47"/>
      <c r="D1808" s="47"/>
      <c r="E1808" s="47"/>
      <c r="F1808" s="47"/>
      <c r="G1808" s="47"/>
    </row>
    <row r="1809" spans="1:7">
      <c r="A1809" s="47"/>
      <c r="B1809" s="47"/>
      <c r="C1809" s="47"/>
      <c r="D1809" s="47"/>
      <c r="E1809" s="47"/>
      <c r="F1809" s="47"/>
      <c r="G1809" s="47"/>
    </row>
    <row r="1810" spans="1:7">
      <c r="A1810" s="47"/>
      <c r="B1810" s="47"/>
      <c r="C1810" s="47"/>
      <c r="D1810" s="47"/>
      <c r="E1810" s="47"/>
      <c r="F1810" s="47"/>
      <c r="G1810" s="47"/>
    </row>
    <row r="1811" spans="1:7">
      <c r="A1811" s="47"/>
      <c r="B1811" s="47"/>
      <c r="C1811" s="47"/>
      <c r="D1811" s="47"/>
      <c r="E1811" s="47"/>
      <c r="F1811" s="47"/>
      <c r="G1811" s="47"/>
    </row>
    <row r="1812" spans="1:7">
      <c r="A1812" s="47"/>
      <c r="B1812" s="47"/>
      <c r="C1812" s="47"/>
      <c r="D1812" s="47"/>
      <c r="E1812" s="47"/>
      <c r="F1812" s="47"/>
      <c r="G1812" s="47"/>
    </row>
    <row r="1813" spans="1:7">
      <c r="A1813" s="47"/>
      <c r="B1813" s="47"/>
      <c r="C1813" s="47"/>
      <c r="D1813" s="47"/>
      <c r="E1813" s="47"/>
      <c r="F1813" s="47"/>
      <c r="G1813" s="47"/>
    </row>
    <row r="1814" spans="1:7">
      <c r="A1814" s="47"/>
      <c r="B1814" s="47"/>
      <c r="C1814" s="47"/>
      <c r="D1814" s="47"/>
      <c r="E1814" s="47"/>
      <c r="F1814" s="47"/>
      <c r="G1814" s="47"/>
    </row>
    <row r="1815" spans="1:7">
      <c r="A1815" s="47"/>
      <c r="B1815" s="47"/>
      <c r="C1815" s="47"/>
      <c r="D1815" s="47"/>
      <c r="E1815" s="47"/>
      <c r="F1815" s="47"/>
      <c r="G1815" s="47"/>
    </row>
    <row r="1816" spans="1:7">
      <c r="A1816" s="47"/>
      <c r="B1816" s="47"/>
      <c r="C1816" s="47"/>
      <c r="D1816" s="47"/>
      <c r="E1816" s="47"/>
      <c r="F1816" s="47"/>
      <c r="G1816" s="47"/>
    </row>
    <row r="1817" spans="1:7">
      <c r="A1817" s="47"/>
      <c r="B1817" s="47"/>
      <c r="C1817" s="47"/>
      <c r="D1817" s="47"/>
      <c r="E1817" s="47"/>
      <c r="F1817" s="47"/>
      <c r="G1817" s="47"/>
    </row>
    <row r="1818" spans="1:7">
      <c r="A1818" s="47"/>
      <c r="B1818" s="47"/>
      <c r="C1818" s="47"/>
      <c r="D1818" s="47"/>
      <c r="E1818" s="47"/>
      <c r="F1818" s="47"/>
      <c r="G1818" s="47"/>
    </row>
    <row r="1819" spans="1:7">
      <c r="A1819" s="47"/>
      <c r="B1819" s="47"/>
      <c r="C1819" s="47"/>
      <c r="D1819" s="47"/>
      <c r="E1819" s="47"/>
      <c r="F1819" s="47"/>
      <c r="G1819" s="47"/>
    </row>
    <row r="1820" spans="1:7">
      <c r="A1820" s="47"/>
      <c r="B1820" s="47"/>
      <c r="C1820" s="47"/>
      <c r="D1820" s="47"/>
      <c r="E1820" s="47"/>
      <c r="F1820" s="47"/>
      <c r="G1820" s="47"/>
    </row>
    <row r="1821" spans="1:7">
      <c r="A1821" s="47"/>
      <c r="B1821" s="47"/>
      <c r="C1821" s="47"/>
      <c r="D1821" s="47"/>
      <c r="E1821" s="47"/>
      <c r="F1821" s="47"/>
      <c r="G1821" s="47"/>
    </row>
    <row r="1822" spans="1:7">
      <c r="A1822" s="47"/>
      <c r="B1822" s="47"/>
      <c r="C1822" s="47"/>
      <c r="D1822" s="47"/>
      <c r="E1822" s="47"/>
      <c r="F1822" s="47"/>
      <c r="G1822" s="47"/>
    </row>
    <row r="1823" spans="1:7">
      <c r="A1823" s="47"/>
      <c r="B1823" s="47"/>
      <c r="C1823" s="47"/>
      <c r="D1823" s="47"/>
      <c r="E1823" s="47"/>
      <c r="F1823" s="47"/>
      <c r="G1823" s="47"/>
    </row>
    <row r="1824" spans="1:7">
      <c r="A1824" s="47"/>
      <c r="B1824" s="47"/>
      <c r="C1824" s="47"/>
      <c r="D1824" s="47"/>
      <c r="E1824" s="47"/>
      <c r="F1824" s="47"/>
      <c r="G1824" s="47"/>
    </row>
    <row r="1825" spans="1:7">
      <c r="A1825" s="47"/>
      <c r="B1825" s="47"/>
      <c r="C1825" s="47"/>
      <c r="D1825" s="47"/>
      <c r="E1825" s="47"/>
      <c r="F1825" s="47"/>
      <c r="G1825" s="47"/>
    </row>
    <row r="1826" spans="1:7">
      <c r="A1826" s="47"/>
      <c r="B1826" s="47"/>
      <c r="C1826" s="47"/>
      <c r="D1826" s="47"/>
      <c r="E1826" s="47"/>
      <c r="F1826" s="47"/>
      <c r="G1826" s="47"/>
    </row>
    <row r="1827" spans="1:7">
      <c r="A1827" s="47"/>
      <c r="B1827" s="47"/>
      <c r="C1827" s="47"/>
      <c r="D1827" s="47"/>
      <c r="E1827" s="47"/>
      <c r="F1827" s="47"/>
      <c r="G1827" s="47"/>
    </row>
    <row r="1828" spans="1:7">
      <c r="A1828" s="47"/>
      <c r="B1828" s="47"/>
      <c r="C1828" s="47"/>
      <c r="D1828" s="47"/>
      <c r="E1828" s="47"/>
      <c r="F1828" s="47"/>
      <c r="G1828" s="47"/>
    </row>
    <row r="1829" spans="1:7">
      <c r="A1829" s="47"/>
      <c r="B1829" s="47"/>
      <c r="C1829" s="47"/>
      <c r="D1829" s="47"/>
      <c r="E1829" s="47"/>
      <c r="F1829" s="47"/>
      <c r="G1829" s="47"/>
    </row>
    <row r="1830" spans="1:7">
      <c r="A1830" s="47"/>
      <c r="B1830" s="47"/>
      <c r="C1830" s="47"/>
      <c r="D1830" s="47"/>
      <c r="E1830" s="47"/>
      <c r="F1830" s="47"/>
      <c r="G1830" s="47"/>
    </row>
    <row r="1831" spans="1:7">
      <c r="A1831" s="47"/>
      <c r="B1831" s="47"/>
      <c r="C1831" s="47"/>
      <c r="D1831" s="47"/>
      <c r="E1831" s="47"/>
      <c r="F1831" s="47"/>
      <c r="G1831" s="47"/>
    </row>
    <row r="1832" spans="1:7">
      <c r="A1832" s="47"/>
      <c r="B1832" s="47"/>
      <c r="C1832" s="47"/>
      <c r="D1832" s="47"/>
      <c r="E1832" s="47"/>
      <c r="F1832" s="47"/>
      <c r="G1832" s="47"/>
    </row>
    <row r="1833" spans="1:7">
      <c r="A1833" s="47"/>
      <c r="B1833" s="47"/>
      <c r="C1833" s="47"/>
      <c r="D1833" s="47"/>
      <c r="E1833" s="47"/>
      <c r="F1833" s="47"/>
      <c r="G1833" s="47"/>
    </row>
    <row r="1834" spans="1:7">
      <c r="A1834" s="47"/>
      <c r="B1834" s="47"/>
      <c r="C1834" s="47"/>
      <c r="D1834" s="47"/>
      <c r="E1834" s="47"/>
      <c r="F1834" s="47"/>
      <c r="G1834" s="47"/>
    </row>
    <row r="1835" spans="1:7">
      <c r="A1835" s="47"/>
      <c r="B1835" s="47"/>
      <c r="C1835" s="47"/>
      <c r="D1835" s="47"/>
      <c r="E1835" s="47"/>
      <c r="F1835" s="47"/>
      <c r="G1835" s="47"/>
    </row>
    <row r="1836" spans="1:7">
      <c r="A1836" s="47"/>
      <c r="B1836" s="47"/>
      <c r="C1836" s="47"/>
      <c r="D1836" s="47"/>
      <c r="E1836" s="47"/>
      <c r="F1836" s="47"/>
      <c r="G1836" s="47"/>
    </row>
    <row r="1837" spans="1:7">
      <c r="A1837" s="47"/>
      <c r="B1837" s="47"/>
      <c r="C1837" s="47"/>
      <c r="D1837" s="47"/>
      <c r="E1837" s="47"/>
      <c r="F1837" s="47"/>
      <c r="G1837" s="47"/>
    </row>
    <row r="1838" spans="1:7">
      <c r="A1838" s="47"/>
      <c r="B1838" s="47"/>
      <c r="C1838" s="47"/>
      <c r="D1838" s="47"/>
      <c r="E1838" s="47"/>
      <c r="F1838" s="47"/>
      <c r="G1838" s="47"/>
    </row>
    <row r="1839" spans="1:7">
      <c r="A1839" s="47"/>
      <c r="B1839" s="47"/>
      <c r="C1839" s="47"/>
      <c r="D1839" s="47"/>
      <c r="E1839" s="47"/>
      <c r="F1839" s="47"/>
      <c r="G1839" s="47"/>
    </row>
    <row r="1840" spans="1:7">
      <c r="A1840" s="47"/>
      <c r="B1840" s="47"/>
      <c r="C1840" s="47"/>
      <c r="D1840" s="47"/>
      <c r="E1840" s="47"/>
      <c r="F1840" s="47"/>
      <c r="G1840" s="47"/>
    </row>
    <row r="1841" spans="1:7">
      <c r="A1841" s="47"/>
      <c r="B1841" s="47"/>
      <c r="C1841" s="47"/>
      <c r="D1841" s="47"/>
      <c r="E1841" s="47"/>
      <c r="F1841" s="47"/>
      <c r="G1841" s="47"/>
    </row>
    <row r="1842" spans="1:7">
      <c r="A1842" s="47"/>
      <c r="B1842" s="47"/>
      <c r="C1842" s="47"/>
      <c r="D1842" s="47"/>
      <c r="E1842" s="47"/>
      <c r="F1842" s="47"/>
      <c r="G1842" s="47"/>
    </row>
    <row r="1843" spans="1:7">
      <c r="A1843" s="47"/>
      <c r="B1843" s="47"/>
      <c r="C1843" s="47"/>
      <c r="D1843" s="47"/>
      <c r="E1843" s="47"/>
      <c r="F1843" s="47"/>
      <c r="G1843" s="47"/>
    </row>
    <row r="1844" spans="1:7">
      <c r="A1844" s="47"/>
      <c r="B1844" s="47"/>
      <c r="C1844" s="47"/>
      <c r="D1844" s="47"/>
      <c r="E1844" s="47"/>
      <c r="F1844" s="47"/>
      <c r="G1844" s="47"/>
    </row>
    <row r="1845" spans="1:7">
      <c r="A1845" s="47"/>
      <c r="B1845" s="47"/>
      <c r="C1845" s="47"/>
      <c r="D1845" s="47"/>
      <c r="E1845" s="47"/>
      <c r="F1845" s="47"/>
      <c r="G1845" s="47"/>
    </row>
    <row r="1846" spans="1:7">
      <c r="A1846" s="47"/>
      <c r="B1846" s="47"/>
      <c r="C1846" s="47"/>
      <c r="D1846" s="47"/>
      <c r="E1846" s="47"/>
      <c r="F1846" s="47"/>
      <c r="G1846" s="47"/>
    </row>
    <row r="1847" spans="1:7">
      <c r="A1847" s="47"/>
      <c r="B1847" s="47"/>
      <c r="C1847" s="47"/>
      <c r="D1847" s="47"/>
      <c r="E1847" s="47"/>
      <c r="F1847" s="47"/>
      <c r="G1847" s="47"/>
    </row>
    <row r="1848" spans="1:7">
      <c r="A1848" s="47"/>
      <c r="B1848" s="47"/>
      <c r="C1848" s="47"/>
      <c r="D1848" s="47"/>
      <c r="E1848" s="47"/>
      <c r="F1848" s="47"/>
      <c r="G1848" s="47"/>
    </row>
    <row r="1849" spans="1:7">
      <c r="A1849" s="47"/>
      <c r="B1849" s="47"/>
      <c r="C1849" s="47"/>
      <c r="D1849" s="47"/>
      <c r="E1849" s="47"/>
      <c r="F1849" s="47"/>
      <c r="G1849" s="47"/>
    </row>
    <row r="1850" spans="1:7">
      <c r="A1850" s="47"/>
      <c r="B1850" s="47"/>
      <c r="C1850" s="47"/>
      <c r="D1850" s="47"/>
      <c r="E1850" s="47"/>
      <c r="F1850" s="47"/>
      <c r="G1850" s="47"/>
    </row>
    <row r="1851" spans="1:7">
      <c r="A1851" s="47"/>
      <c r="B1851" s="47"/>
      <c r="C1851" s="47"/>
      <c r="D1851" s="47"/>
      <c r="E1851" s="47"/>
      <c r="F1851" s="47"/>
      <c r="G1851" s="47"/>
    </row>
    <row r="1852" spans="1:7">
      <c r="A1852" s="47"/>
      <c r="B1852" s="47"/>
      <c r="C1852" s="47"/>
      <c r="D1852" s="47"/>
      <c r="E1852" s="47"/>
      <c r="F1852" s="47"/>
      <c r="G1852" s="47"/>
    </row>
    <row r="1853" spans="1:7">
      <c r="A1853" s="47"/>
      <c r="B1853" s="47"/>
      <c r="C1853" s="47"/>
      <c r="D1853" s="47"/>
      <c r="E1853" s="47"/>
      <c r="F1853" s="47"/>
      <c r="G1853" s="47"/>
    </row>
    <row r="1854" spans="1:7">
      <c r="A1854" s="47"/>
      <c r="B1854" s="47"/>
      <c r="C1854" s="47"/>
      <c r="D1854" s="47"/>
      <c r="E1854" s="47"/>
      <c r="F1854" s="47"/>
      <c r="G1854" s="47"/>
    </row>
    <row r="1855" spans="1:7">
      <c r="A1855" s="47"/>
      <c r="B1855" s="47"/>
      <c r="C1855" s="47"/>
      <c r="D1855" s="47"/>
      <c r="E1855" s="47"/>
      <c r="F1855" s="47"/>
      <c r="G1855" s="47"/>
    </row>
    <row r="1856" spans="1:7">
      <c r="A1856" s="47"/>
      <c r="B1856" s="47"/>
      <c r="C1856" s="47"/>
      <c r="D1856" s="47"/>
      <c r="E1856" s="47"/>
      <c r="F1856" s="47"/>
      <c r="G1856" s="47"/>
    </row>
    <row r="1857" spans="1:7">
      <c r="A1857" s="47"/>
      <c r="B1857" s="47"/>
      <c r="C1857" s="47"/>
      <c r="D1857" s="47"/>
      <c r="E1857" s="47"/>
      <c r="F1857" s="47"/>
      <c r="G1857" s="47"/>
    </row>
    <row r="1858" spans="1:7">
      <c r="A1858" s="47"/>
      <c r="B1858" s="47"/>
      <c r="C1858" s="47"/>
      <c r="D1858" s="47"/>
      <c r="E1858" s="47"/>
      <c r="F1858" s="47"/>
      <c r="G1858" s="47"/>
    </row>
    <row r="1859" spans="1:7">
      <c r="A1859" s="47"/>
      <c r="B1859" s="47"/>
      <c r="C1859" s="47"/>
      <c r="D1859" s="47"/>
      <c r="E1859" s="47"/>
      <c r="F1859" s="47"/>
      <c r="G1859" s="47"/>
    </row>
    <row r="1860" spans="1:7">
      <c r="A1860" s="47"/>
      <c r="B1860" s="47"/>
      <c r="C1860" s="47"/>
      <c r="D1860" s="47"/>
      <c r="E1860" s="47"/>
      <c r="F1860" s="47"/>
      <c r="G1860" s="47"/>
    </row>
    <row r="1861" spans="1:7">
      <c r="A1861" s="47"/>
      <c r="B1861" s="47"/>
      <c r="C1861" s="47"/>
      <c r="D1861" s="47"/>
      <c r="E1861" s="47"/>
      <c r="F1861" s="47"/>
      <c r="G1861" s="47"/>
    </row>
    <row r="1862" spans="1:7">
      <c r="A1862" s="47"/>
      <c r="B1862" s="47"/>
      <c r="C1862" s="47"/>
      <c r="D1862" s="47"/>
      <c r="E1862" s="47"/>
      <c r="F1862" s="47"/>
      <c r="G1862" s="47"/>
    </row>
    <row r="1863" spans="1:7">
      <c r="A1863" s="47"/>
      <c r="B1863" s="47"/>
      <c r="C1863" s="47"/>
      <c r="D1863" s="47"/>
      <c r="E1863" s="47"/>
      <c r="F1863" s="47"/>
      <c r="G1863" s="47"/>
    </row>
    <row r="1864" spans="1:7">
      <c r="A1864" s="47"/>
      <c r="B1864" s="47"/>
      <c r="C1864" s="47"/>
      <c r="D1864" s="47"/>
      <c r="E1864" s="47"/>
      <c r="F1864" s="47"/>
      <c r="G1864" s="47"/>
    </row>
    <row r="1865" spans="1:7">
      <c r="A1865" s="47"/>
      <c r="B1865" s="47"/>
      <c r="C1865" s="47"/>
      <c r="D1865" s="47"/>
      <c r="E1865" s="47"/>
      <c r="F1865" s="47"/>
      <c r="G1865" s="47"/>
    </row>
    <row r="1866" spans="1:7">
      <c r="A1866" s="47"/>
      <c r="B1866" s="47"/>
      <c r="C1866" s="47"/>
      <c r="D1866" s="47"/>
      <c r="E1866" s="47"/>
      <c r="F1866" s="47"/>
      <c r="G1866" s="47"/>
    </row>
    <row r="1867" spans="1:7">
      <c r="A1867" s="47"/>
      <c r="B1867" s="47"/>
      <c r="C1867" s="47"/>
      <c r="D1867" s="47"/>
      <c r="E1867" s="47"/>
      <c r="F1867" s="47"/>
      <c r="G1867" s="47"/>
    </row>
    <row r="1868" spans="1:7">
      <c r="A1868" s="47"/>
      <c r="B1868" s="47"/>
      <c r="C1868" s="47"/>
      <c r="D1868" s="47"/>
      <c r="E1868" s="47"/>
      <c r="F1868" s="47"/>
      <c r="G1868" s="47"/>
    </row>
    <row r="1869" spans="1:7">
      <c r="A1869" s="47"/>
      <c r="B1869" s="47"/>
      <c r="C1869" s="47"/>
      <c r="D1869" s="47"/>
      <c r="E1869" s="47"/>
      <c r="F1869" s="47"/>
      <c r="G1869" s="47"/>
    </row>
    <row r="1870" spans="1:7">
      <c r="A1870" s="47"/>
      <c r="B1870" s="47"/>
      <c r="C1870" s="47"/>
      <c r="D1870" s="47"/>
      <c r="E1870" s="47"/>
      <c r="F1870" s="47"/>
      <c r="G1870" s="47"/>
    </row>
    <row r="1871" spans="1:7">
      <c r="A1871" s="47"/>
      <c r="B1871" s="47"/>
      <c r="C1871" s="47"/>
      <c r="D1871" s="47"/>
      <c r="E1871" s="47"/>
      <c r="F1871" s="47"/>
      <c r="G1871" s="47"/>
    </row>
    <row r="1872" spans="1:7">
      <c r="A1872" s="47"/>
      <c r="B1872" s="47"/>
      <c r="C1872" s="47"/>
      <c r="D1872" s="47"/>
      <c r="E1872" s="47"/>
      <c r="F1872" s="47"/>
      <c r="G1872" s="47"/>
    </row>
    <row r="1873" spans="1:7">
      <c r="A1873" s="47"/>
      <c r="B1873" s="47"/>
      <c r="C1873" s="47"/>
      <c r="D1873" s="47"/>
      <c r="E1873" s="47"/>
      <c r="F1873" s="47"/>
      <c r="G1873" s="47"/>
    </row>
    <row r="1874" spans="1:7">
      <c r="A1874" s="47"/>
      <c r="B1874" s="47"/>
      <c r="C1874" s="47"/>
      <c r="D1874" s="47"/>
      <c r="E1874" s="47"/>
      <c r="F1874" s="47"/>
      <c r="G1874" s="47"/>
    </row>
    <row r="1875" spans="1:7">
      <c r="A1875" s="47"/>
      <c r="B1875" s="47"/>
      <c r="C1875" s="47"/>
      <c r="D1875" s="47"/>
      <c r="E1875" s="47"/>
      <c r="F1875" s="47"/>
      <c r="G1875" s="47"/>
    </row>
    <row r="1876" spans="1:7">
      <c r="A1876" s="47"/>
      <c r="B1876" s="47"/>
      <c r="C1876" s="47"/>
      <c r="D1876" s="47"/>
      <c r="E1876" s="47"/>
      <c r="F1876" s="47"/>
      <c r="G1876" s="47"/>
    </row>
    <row r="1877" spans="1:7">
      <c r="A1877" s="47"/>
      <c r="B1877" s="47"/>
      <c r="C1877" s="47"/>
      <c r="D1877" s="47"/>
      <c r="E1877" s="47"/>
      <c r="F1877" s="47"/>
      <c r="G1877" s="47"/>
    </row>
    <row r="1878" spans="1:7">
      <c r="A1878" s="47"/>
      <c r="B1878" s="47"/>
      <c r="C1878" s="47"/>
      <c r="D1878" s="47"/>
      <c r="E1878" s="47"/>
      <c r="F1878" s="47"/>
      <c r="G1878" s="47"/>
    </row>
    <row r="1879" spans="1:7">
      <c r="A1879" s="47"/>
      <c r="B1879" s="47"/>
      <c r="C1879" s="47"/>
      <c r="D1879" s="47"/>
      <c r="E1879" s="47"/>
      <c r="F1879" s="47"/>
      <c r="G1879" s="47"/>
    </row>
    <row r="1880" spans="1:7">
      <c r="A1880" s="47"/>
      <c r="B1880" s="47"/>
      <c r="C1880" s="47"/>
      <c r="D1880" s="47"/>
      <c r="E1880" s="47"/>
      <c r="F1880" s="47"/>
      <c r="G1880" s="47"/>
    </row>
    <row r="1881" spans="1:7">
      <c r="A1881" s="47"/>
      <c r="B1881" s="47"/>
      <c r="C1881" s="47"/>
      <c r="D1881" s="47"/>
      <c r="E1881" s="47"/>
      <c r="F1881" s="47"/>
      <c r="G1881" s="47"/>
    </row>
    <row r="1882" spans="1:7">
      <c r="A1882" s="47"/>
      <c r="B1882" s="47"/>
      <c r="C1882" s="47"/>
      <c r="D1882" s="47"/>
      <c r="E1882" s="47"/>
      <c r="F1882" s="47"/>
      <c r="G1882" s="47"/>
    </row>
    <row r="1883" spans="1:7">
      <c r="A1883" s="47"/>
      <c r="B1883" s="47"/>
      <c r="C1883" s="47"/>
      <c r="D1883" s="47"/>
      <c r="E1883" s="47"/>
      <c r="F1883" s="47"/>
      <c r="G1883" s="47"/>
    </row>
    <row r="1884" spans="1:7">
      <c r="A1884" s="47"/>
      <c r="B1884" s="47"/>
      <c r="C1884" s="47"/>
      <c r="D1884" s="47"/>
      <c r="E1884" s="47"/>
      <c r="F1884" s="47"/>
      <c r="G1884" s="47"/>
    </row>
    <row r="1885" spans="1:7">
      <c r="A1885" s="47"/>
      <c r="B1885" s="47"/>
      <c r="C1885" s="47"/>
      <c r="D1885" s="47"/>
      <c r="E1885" s="47"/>
      <c r="F1885" s="47"/>
      <c r="G1885" s="47"/>
    </row>
    <row r="1886" spans="1:7">
      <c r="A1886" s="47"/>
      <c r="B1886" s="47"/>
      <c r="C1886" s="47"/>
      <c r="D1886" s="47"/>
      <c r="E1886" s="47"/>
      <c r="F1886" s="47"/>
      <c r="G1886" s="47"/>
    </row>
    <row r="1887" spans="1:7">
      <c r="A1887" s="47"/>
      <c r="B1887" s="47"/>
      <c r="C1887" s="47"/>
      <c r="D1887" s="47"/>
      <c r="E1887" s="47"/>
      <c r="F1887" s="47"/>
      <c r="G1887" s="47"/>
    </row>
    <row r="1888" spans="1:7">
      <c r="A1888" s="47"/>
      <c r="B1888" s="47"/>
      <c r="C1888" s="47"/>
      <c r="D1888" s="47"/>
      <c r="E1888" s="47"/>
      <c r="F1888" s="47"/>
      <c r="G1888" s="47"/>
    </row>
    <row r="1889" spans="1:7">
      <c r="A1889" s="47"/>
      <c r="B1889" s="47"/>
      <c r="C1889" s="47"/>
      <c r="D1889" s="47"/>
      <c r="E1889" s="47"/>
      <c r="F1889" s="47"/>
      <c r="G1889" s="47"/>
    </row>
    <row r="1890" spans="1:7">
      <c r="A1890" s="47"/>
      <c r="B1890" s="47"/>
      <c r="C1890" s="47"/>
      <c r="D1890" s="47"/>
      <c r="E1890" s="47"/>
      <c r="F1890" s="47"/>
      <c r="G1890" s="47"/>
    </row>
    <row r="1891" spans="1:7">
      <c r="A1891" s="47"/>
      <c r="B1891" s="47"/>
      <c r="C1891" s="47"/>
      <c r="D1891" s="47"/>
      <c r="E1891" s="47"/>
      <c r="F1891" s="47"/>
      <c r="G1891" s="47"/>
    </row>
    <row r="1892" spans="1:7">
      <c r="A1892" s="47"/>
      <c r="B1892" s="47"/>
      <c r="C1892" s="47"/>
      <c r="D1892" s="47"/>
      <c r="E1892" s="47"/>
      <c r="F1892" s="47"/>
      <c r="G1892" s="47"/>
    </row>
    <row r="1893" spans="1:7">
      <c r="A1893" s="47"/>
      <c r="B1893" s="47"/>
      <c r="C1893" s="47"/>
      <c r="D1893" s="47"/>
      <c r="E1893" s="47"/>
      <c r="F1893" s="47"/>
      <c r="G1893" s="47"/>
    </row>
    <row r="1894" spans="1:7">
      <c r="A1894" s="47"/>
      <c r="B1894" s="47"/>
      <c r="C1894" s="47"/>
      <c r="D1894" s="47"/>
      <c r="E1894" s="47"/>
      <c r="F1894" s="47"/>
      <c r="G1894" s="47"/>
    </row>
    <row r="1895" spans="1:7">
      <c r="A1895" s="47"/>
      <c r="B1895" s="47"/>
      <c r="C1895" s="47"/>
      <c r="D1895" s="47"/>
      <c r="E1895" s="47"/>
      <c r="F1895" s="47"/>
      <c r="G1895" s="47"/>
    </row>
    <row r="1896" spans="1:7">
      <c r="A1896" s="47"/>
      <c r="B1896" s="47"/>
      <c r="C1896" s="47"/>
      <c r="D1896" s="47"/>
      <c r="E1896" s="47"/>
      <c r="F1896" s="47"/>
      <c r="G1896" s="47"/>
    </row>
    <row r="1897" spans="1:7">
      <c r="A1897" s="47"/>
      <c r="B1897" s="47"/>
      <c r="C1897" s="47"/>
      <c r="D1897" s="47"/>
      <c r="E1897" s="47"/>
      <c r="F1897" s="47"/>
      <c r="G1897" s="47"/>
    </row>
    <row r="1898" spans="1:7">
      <c r="A1898" s="47"/>
      <c r="B1898" s="47"/>
      <c r="C1898" s="47"/>
      <c r="D1898" s="47"/>
      <c r="E1898" s="47"/>
      <c r="F1898" s="47"/>
      <c r="G1898" s="47"/>
    </row>
    <row r="1899" spans="1:7">
      <c r="A1899" s="47"/>
      <c r="B1899" s="47"/>
      <c r="C1899" s="47"/>
      <c r="D1899" s="47"/>
      <c r="E1899" s="47"/>
      <c r="F1899" s="47"/>
      <c r="G1899" s="47"/>
    </row>
    <row r="1900" spans="1:7">
      <c r="A1900" s="47"/>
      <c r="B1900" s="47"/>
      <c r="C1900" s="47"/>
      <c r="D1900" s="47"/>
      <c r="E1900" s="47"/>
      <c r="F1900" s="47"/>
      <c r="G1900" s="47"/>
    </row>
    <row r="1901" spans="1:7">
      <c r="A1901" s="47"/>
      <c r="B1901" s="47"/>
      <c r="C1901" s="47"/>
      <c r="D1901" s="47"/>
      <c r="E1901" s="47"/>
      <c r="F1901" s="47"/>
      <c r="G1901" s="47"/>
    </row>
    <row r="1902" spans="1:7">
      <c r="A1902" s="47"/>
      <c r="B1902" s="47"/>
      <c r="C1902" s="47"/>
      <c r="D1902" s="47"/>
      <c r="E1902" s="47"/>
      <c r="F1902" s="47"/>
      <c r="G1902" s="47"/>
    </row>
    <row r="1903" spans="1:7">
      <c r="A1903" s="47"/>
      <c r="B1903" s="47"/>
      <c r="C1903" s="47"/>
      <c r="D1903" s="47"/>
      <c r="E1903" s="47"/>
      <c r="F1903" s="47"/>
      <c r="G1903" s="47"/>
    </row>
    <row r="1904" spans="1:7">
      <c r="A1904" s="47"/>
      <c r="B1904" s="47"/>
      <c r="C1904" s="47"/>
      <c r="D1904" s="47"/>
      <c r="E1904" s="47"/>
      <c r="F1904" s="47"/>
      <c r="G1904" s="47"/>
    </row>
    <row r="1905" spans="1:7">
      <c r="A1905" s="47"/>
      <c r="B1905" s="47"/>
      <c r="C1905" s="47"/>
      <c r="D1905" s="47"/>
      <c r="E1905" s="47"/>
      <c r="F1905" s="47"/>
      <c r="G1905" s="47"/>
    </row>
    <row r="1906" spans="1:7">
      <c r="A1906" s="47"/>
      <c r="B1906" s="47"/>
      <c r="C1906" s="47"/>
      <c r="D1906" s="47"/>
      <c r="E1906" s="47"/>
      <c r="F1906" s="47"/>
      <c r="G1906" s="47"/>
    </row>
    <row r="1907" spans="1:7">
      <c r="A1907" s="47"/>
      <c r="B1907" s="47"/>
      <c r="C1907" s="47"/>
      <c r="D1907" s="47"/>
      <c r="E1907" s="47"/>
      <c r="F1907" s="47"/>
      <c r="G1907" s="47"/>
    </row>
    <row r="1908" spans="1:7">
      <c r="A1908" s="47"/>
      <c r="B1908" s="47"/>
      <c r="C1908" s="47"/>
      <c r="D1908" s="47"/>
      <c r="E1908" s="47"/>
      <c r="F1908" s="47"/>
      <c r="G1908" s="47"/>
    </row>
    <row r="1909" spans="1:7">
      <c r="A1909" s="47"/>
      <c r="B1909" s="47"/>
      <c r="C1909" s="47"/>
      <c r="D1909" s="47"/>
      <c r="E1909" s="47"/>
      <c r="F1909" s="47"/>
      <c r="G1909" s="47"/>
    </row>
    <row r="1910" spans="1:7">
      <c r="A1910" s="47"/>
      <c r="B1910" s="47"/>
      <c r="C1910" s="47"/>
      <c r="D1910" s="47"/>
      <c r="E1910" s="47"/>
      <c r="F1910" s="47"/>
      <c r="G1910" s="47"/>
    </row>
    <row r="1911" spans="1:7">
      <c r="A1911" s="47"/>
      <c r="B1911" s="47"/>
      <c r="C1911" s="47"/>
      <c r="D1911" s="47"/>
      <c r="E1911" s="47"/>
      <c r="F1911" s="47"/>
      <c r="G1911" s="47"/>
    </row>
    <row r="1912" spans="1:7">
      <c r="A1912" s="47"/>
      <c r="B1912" s="47"/>
      <c r="C1912" s="47"/>
      <c r="D1912" s="47"/>
      <c r="E1912" s="47"/>
      <c r="F1912" s="47"/>
      <c r="G1912" s="47"/>
    </row>
    <row r="1913" spans="1:7">
      <c r="A1913" s="47"/>
      <c r="B1913" s="47"/>
      <c r="C1913" s="47"/>
      <c r="D1913" s="47"/>
      <c r="E1913" s="47"/>
      <c r="F1913" s="47"/>
      <c r="G1913" s="47"/>
    </row>
    <row r="1914" spans="1:7">
      <c r="A1914" s="47"/>
      <c r="B1914" s="47"/>
      <c r="C1914" s="47"/>
      <c r="D1914" s="47"/>
      <c r="E1914" s="47"/>
      <c r="F1914" s="47"/>
      <c r="G1914" s="47"/>
    </row>
    <row r="1915" spans="1:7">
      <c r="A1915" s="47"/>
      <c r="B1915" s="47"/>
      <c r="C1915" s="47"/>
      <c r="D1915" s="47"/>
      <c r="E1915" s="47"/>
      <c r="F1915" s="47"/>
      <c r="G1915" s="47"/>
    </row>
    <row r="1916" spans="1:7">
      <c r="A1916" s="47"/>
      <c r="B1916" s="47"/>
      <c r="C1916" s="47"/>
      <c r="D1916" s="47"/>
      <c r="E1916" s="47"/>
      <c r="F1916" s="47"/>
      <c r="G1916" s="47"/>
    </row>
    <row r="1917" spans="1:7">
      <c r="A1917" s="47"/>
      <c r="B1917" s="47"/>
      <c r="C1917" s="47"/>
      <c r="D1917" s="47"/>
      <c r="E1917" s="47"/>
      <c r="F1917" s="47"/>
      <c r="G1917" s="47"/>
    </row>
    <row r="1918" spans="1:7">
      <c r="A1918" s="47"/>
      <c r="B1918" s="47"/>
      <c r="C1918" s="47"/>
      <c r="D1918" s="47"/>
      <c r="E1918" s="47"/>
      <c r="F1918" s="47"/>
      <c r="G1918" s="47"/>
    </row>
    <row r="1919" spans="1:7">
      <c r="A1919" s="47"/>
      <c r="B1919" s="47"/>
      <c r="C1919" s="47"/>
      <c r="D1919" s="47"/>
      <c r="E1919" s="47"/>
      <c r="F1919" s="47"/>
      <c r="G1919" s="47"/>
    </row>
    <row r="1920" spans="1:7">
      <c r="A1920" s="47"/>
      <c r="B1920" s="47"/>
      <c r="C1920" s="47"/>
      <c r="D1920" s="47"/>
      <c r="E1920" s="47"/>
      <c r="F1920" s="47"/>
      <c r="G1920" s="47"/>
    </row>
    <row r="1921" spans="1:7">
      <c r="A1921" s="47"/>
      <c r="B1921" s="47"/>
      <c r="C1921" s="47"/>
      <c r="D1921" s="47"/>
      <c r="E1921" s="47"/>
      <c r="F1921" s="47"/>
      <c r="G1921" s="47"/>
    </row>
    <row r="1922" spans="1:7">
      <c r="A1922" s="47"/>
      <c r="B1922" s="47"/>
      <c r="C1922" s="47"/>
      <c r="D1922" s="47"/>
      <c r="E1922" s="47"/>
      <c r="F1922" s="47"/>
      <c r="G1922" s="47"/>
    </row>
    <row r="1923" spans="1:7">
      <c r="A1923" s="47"/>
      <c r="B1923" s="47"/>
      <c r="C1923" s="47"/>
      <c r="D1923" s="47"/>
      <c r="E1923" s="47"/>
      <c r="F1923" s="47"/>
      <c r="G1923" s="47"/>
    </row>
    <row r="1924" spans="1:7">
      <c r="A1924" s="47"/>
      <c r="B1924" s="47"/>
      <c r="C1924" s="47"/>
      <c r="D1924" s="47"/>
      <c r="E1924" s="47"/>
      <c r="F1924" s="47"/>
      <c r="G1924" s="47"/>
    </row>
    <row r="1925" spans="1:7">
      <c r="A1925" s="47"/>
      <c r="B1925" s="47"/>
      <c r="C1925" s="47"/>
      <c r="D1925" s="47"/>
      <c r="E1925" s="47"/>
      <c r="F1925" s="47"/>
      <c r="G1925" s="47"/>
    </row>
    <row r="1926" spans="1:7">
      <c r="A1926" s="47"/>
      <c r="B1926" s="47"/>
      <c r="C1926" s="47"/>
      <c r="D1926" s="47"/>
      <c r="E1926" s="47"/>
      <c r="F1926" s="47"/>
      <c r="G1926" s="47"/>
    </row>
    <row r="1927" spans="1:7">
      <c r="A1927" s="47"/>
      <c r="B1927" s="47"/>
      <c r="C1927" s="47"/>
      <c r="D1927" s="47"/>
      <c r="E1927" s="47"/>
      <c r="F1927" s="47"/>
      <c r="G1927" s="47"/>
    </row>
    <row r="1928" spans="1:7">
      <c r="A1928" s="47"/>
      <c r="B1928" s="47"/>
      <c r="C1928" s="47"/>
      <c r="D1928" s="47"/>
      <c r="E1928" s="47"/>
      <c r="F1928" s="47"/>
      <c r="G1928" s="47"/>
    </row>
    <row r="1929" spans="1:7">
      <c r="A1929" s="47"/>
      <c r="B1929" s="47"/>
      <c r="C1929" s="47"/>
      <c r="D1929" s="47"/>
      <c r="E1929" s="47"/>
      <c r="F1929" s="47"/>
      <c r="G1929" s="47"/>
    </row>
    <row r="1930" spans="1:7">
      <c r="A1930" s="47"/>
      <c r="B1930" s="47"/>
      <c r="C1930" s="47"/>
      <c r="D1930" s="47"/>
      <c r="E1930" s="47"/>
      <c r="F1930" s="47"/>
      <c r="G1930" s="47"/>
    </row>
    <row r="1931" spans="1:7">
      <c r="A1931" s="47"/>
      <c r="B1931" s="47"/>
      <c r="C1931" s="47"/>
      <c r="D1931" s="47"/>
      <c r="E1931" s="47"/>
      <c r="F1931" s="47"/>
      <c r="G1931" s="47"/>
    </row>
    <row r="1932" spans="1:7">
      <c r="A1932" s="47"/>
      <c r="B1932" s="47"/>
      <c r="C1932" s="47"/>
      <c r="D1932" s="47"/>
      <c r="E1932" s="47"/>
      <c r="F1932" s="47"/>
      <c r="G1932" s="47"/>
    </row>
    <row r="1933" spans="1:7">
      <c r="A1933" s="47"/>
      <c r="B1933" s="47"/>
      <c r="C1933" s="47"/>
      <c r="D1933" s="47"/>
      <c r="E1933" s="47"/>
      <c r="F1933" s="47"/>
      <c r="G1933" s="47"/>
    </row>
    <row r="1934" spans="1:7">
      <c r="A1934" s="47"/>
      <c r="B1934" s="47"/>
      <c r="C1934" s="47"/>
      <c r="D1934" s="47"/>
      <c r="E1934" s="47"/>
      <c r="F1934" s="47"/>
      <c r="G1934" s="47"/>
    </row>
    <row r="1935" spans="1:7">
      <c r="A1935" s="47"/>
      <c r="B1935" s="47"/>
      <c r="C1935" s="47"/>
      <c r="D1935" s="47"/>
      <c r="E1935" s="47"/>
      <c r="F1935" s="47"/>
      <c r="G1935" s="47"/>
    </row>
    <row r="1936" spans="1:7">
      <c r="A1936" s="47"/>
      <c r="B1936" s="47"/>
      <c r="C1936" s="47"/>
      <c r="D1936" s="47"/>
      <c r="E1936" s="47"/>
      <c r="F1936" s="47"/>
      <c r="G1936" s="47"/>
    </row>
    <row r="1937" spans="1:7">
      <c r="A1937" s="47"/>
      <c r="B1937" s="47"/>
      <c r="C1937" s="47"/>
      <c r="D1937" s="47"/>
      <c r="E1937" s="47"/>
      <c r="F1937" s="47"/>
      <c r="G1937" s="47"/>
    </row>
    <row r="1938" spans="1:7">
      <c r="A1938" s="47"/>
      <c r="B1938" s="47"/>
      <c r="C1938" s="47"/>
      <c r="D1938" s="47"/>
      <c r="E1938" s="47"/>
      <c r="F1938" s="47"/>
      <c r="G1938" s="47"/>
    </row>
    <row r="1939" spans="1:7">
      <c r="A1939" s="47"/>
      <c r="B1939" s="47"/>
      <c r="C1939" s="47"/>
      <c r="D1939" s="47"/>
      <c r="E1939" s="47"/>
      <c r="F1939" s="47"/>
      <c r="G1939" s="47"/>
    </row>
    <row r="1940" spans="1:7">
      <c r="A1940" s="47"/>
      <c r="B1940" s="47"/>
      <c r="C1940" s="47"/>
      <c r="D1940" s="47"/>
      <c r="E1940" s="47"/>
      <c r="F1940" s="47"/>
      <c r="G1940" s="47"/>
    </row>
    <row r="1941" spans="1:7">
      <c r="A1941" s="47"/>
      <c r="B1941" s="47"/>
      <c r="C1941" s="47"/>
      <c r="D1941" s="47"/>
      <c r="E1941" s="47"/>
      <c r="F1941" s="47"/>
      <c r="G1941" s="47"/>
    </row>
    <row r="1942" spans="1:7">
      <c r="A1942" s="47"/>
      <c r="B1942" s="47"/>
      <c r="C1942" s="47"/>
      <c r="D1942" s="47"/>
      <c r="E1942" s="47"/>
      <c r="F1942" s="47"/>
      <c r="G1942" s="47"/>
    </row>
    <row r="1943" spans="1:7">
      <c r="A1943" s="47"/>
      <c r="B1943" s="47"/>
      <c r="C1943" s="47"/>
      <c r="D1943" s="47"/>
      <c r="E1943" s="47"/>
      <c r="F1943" s="47"/>
      <c r="G1943" s="47"/>
    </row>
    <row r="1944" spans="1:7">
      <c r="A1944" s="47"/>
      <c r="B1944" s="47"/>
      <c r="C1944" s="47"/>
      <c r="D1944" s="47"/>
      <c r="E1944" s="47"/>
      <c r="F1944" s="47"/>
      <c r="G1944" s="47"/>
    </row>
    <row r="1945" spans="1:7">
      <c r="A1945" s="47"/>
      <c r="B1945" s="47"/>
      <c r="C1945" s="47"/>
      <c r="D1945" s="47"/>
      <c r="E1945" s="47"/>
      <c r="F1945" s="47"/>
      <c r="G1945" s="47"/>
    </row>
    <row r="1946" spans="1:7">
      <c r="A1946" s="47"/>
      <c r="B1946" s="47"/>
      <c r="C1946" s="47"/>
      <c r="D1946" s="47"/>
      <c r="E1946" s="47"/>
      <c r="F1946" s="47"/>
      <c r="G1946" s="47"/>
    </row>
    <row r="1947" spans="1:7">
      <c r="A1947" s="47"/>
      <c r="B1947" s="47"/>
      <c r="C1947" s="47"/>
      <c r="D1947" s="47"/>
      <c r="E1947" s="47"/>
      <c r="F1947" s="47"/>
      <c r="G1947" s="47"/>
    </row>
    <row r="1948" spans="1:7">
      <c r="A1948" s="47"/>
      <c r="B1948" s="47"/>
      <c r="C1948" s="47"/>
      <c r="D1948" s="47"/>
      <c r="E1948" s="47"/>
      <c r="F1948" s="47"/>
      <c r="G1948" s="47"/>
    </row>
    <row r="1949" spans="1:7">
      <c r="A1949" s="47"/>
      <c r="B1949" s="47"/>
      <c r="C1949" s="47"/>
      <c r="D1949" s="47"/>
      <c r="E1949" s="47"/>
      <c r="F1949" s="47"/>
      <c r="G1949" s="47"/>
    </row>
    <row r="1950" spans="1:7">
      <c r="A1950" s="47"/>
      <c r="B1950" s="47"/>
      <c r="C1950" s="47"/>
      <c r="D1950" s="47"/>
      <c r="E1950" s="47"/>
      <c r="F1950" s="47"/>
      <c r="G1950" s="47"/>
    </row>
    <row r="1951" spans="1:7">
      <c r="A1951" s="47"/>
      <c r="B1951" s="47"/>
      <c r="C1951" s="47"/>
      <c r="D1951" s="47"/>
      <c r="E1951" s="47"/>
      <c r="F1951" s="47"/>
      <c r="G1951" s="47"/>
    </row>
    <row r="1952" spans="1:7">
      <c r="A1952" s="47"/>
      <c r="B1952" s="47"/>
      <c r="C1952" s="47"/>
      <c r="D1952" s="47"/>
      <c r="E1952" s="47"/>
      <c r="F1952" s="47"/>
      <c r="G1952" s="47"/>
    </row>
    <row r="1953" spans="1:7">
      <c r="A1953" s="47"/>
      <c r="B1953" s="47"/>
      <c r="C1953" s="47"/>
      <c r="D1953" s="47"/>
      <c r="E1953" s="47"/>
      <c r="F1953" s="47"/>
      <c r="G1953" s="47"/>
    </row>
    <row r="1954" spans="1:7">
      <c r="A1954" s="47"/>
      <c r="B1954" s="47"/>
      <c r="C1954" s="47"/>
      <c r="D1954" s="47"/>
      <c r="E1954" s="47"/>
      <c r="F1954" s="47"/>
      <c r="G1954" s="47"/>
    </row>
    <row r="1955" spans="1:7">
      <c r="A1955" s="47"/>
      <c r="B1955" s="47"/>
      <c r="C1955" s="47"/>
      <c r="D1955" s="47"/>
      <c r="E1955" s="47"/>
      <c r="F1955" s="47"/>
      <c r="G1955" s="47"/>
    </row>
    <row r="1956" spans="1:7">
      <c r="A1956" s="47"/>
      <c r="B1956" s="47"/>
      <c r="C1956" s="47"/>
      <c r="D1956" s="47"/>
      <c r="E1956" s="47"/>
      <c r="F1956" s="47"/>
      <c r="G1956" s="47"/>
    </row>
    <row r="1957" spans="1:7">
      <c r="A1957" s="47"/>
      <c r="B1957" s="47"/>
      <c r="C1957" s="47"/>
      <c r="D1957" s="47"/>
      <c r="E1957" s="47"/>
      <c r="F1957" s="47"/>
      <c r="G1957" s="47"/>
    </row>
    <row r="1958" spans="1:7">
      <c r="A1958" s="47"/>
      <c r="B1958" s="47"/>
      <c r="C1958" s="47"/>
      <c r="D1958" s="47"/>
      <c r="E1958" s="47"/>
      <c r="F1958" s="47"/>
      <c r="G1958" s="47"/>
    </row>
    <row r="1959" spans="1:7">
      <c r="A1959" s="47"/>
      <c r="B1959" s="47"/>
      <c r="C1959" s="47"/>
      <c r="D1959" s="47"/>
      <c r="E1959" s="47"/>
      <c r="F1959" s="47"/>
      <c r="G1959" s="47"/>
    </row>
    <row r="1960" spans="1:7">
      <c r="A1960" s="47"/>
      <c r="B1960" s="47"/>
      <c r="C1960" s="47"/>
      <c r="D1960" s="47"/>
      <c r="E1960" s="47"/>
      <c r="F1960" s="47"/>
      <c r="G1960" s="47"/>
    </row>
    <row r="1961" spans="1:7">
      <c r="A1961" s="47"/>
      <c r="B1961" s="47"/>
      <c r="C1961" s="47"/>
      <c r="D1961" s="47"/>
      <c r="E1961" s="47"/>
      <c r="F1961" s="47"/>
      <c r="G1961" s="47"/>
    </row>
    <row r="1962" spans="1:7">
      <c r="A1962" s="47"/>
      <c r="B1962" s="47"/>
      <c r="C1962" s="47"/>
      <c r="D1962" s="47"/>
      <c r="E1962" s="47"/>
      <c r="F1962" s="47"/>
      <c r="G1962" s="47"/>
    </row>
    <row r="1963" spans="1:7">
      <c r="A1963" s="47"/>
      <c r="B1963" s="47"/>
      <c r="C1963" s="47"/>
      <c r="D1963" s="47"/>
      <c r="E1963" s="47"/>
      <c r="F1963" s="47"/>
      <c r="G1963" s="47"/>
    </row>
    <row r="1964" spans="1:7">
      <c r="A1964" s="47"/>
      <c r="B1964" s="47"/>
      <c r="C1964" s="47"/>
      <c r="D1964" s="47"/>
      <c r="E1964" s="47"/>
      <c r="F1964" s="47"/>
      <c r="G1964" s="47"/>
    </row>
    <row r="1965" spans="1:7">
      <c r="A1965" s="47"/>
      <c r="B1965" s="47"/>
      <c r="C1965" s="47"/>
      <c r="D1965" s="47"/>
      <c r="E1965" s="47"/>
      <c r="F1965" s="47"/>
      <c r="G1965" s="47"/>
    </row>
    <row r="1966" spans="1:7">
      <c r="A1966" s="47"/>
      <c r="B1966" s="47"/>
      <c r="C1966" s="47"/>
      <c r="D1966" s="47"/>
      <c r="E1966" s="47"/>
      <c r="F1966" s="47"/>
      <c r="G1966" s="47"/>
    </row>
    <row r="1967" spans="1:7">
      <c r="A1967" s="47"/>
      <c r="B1967" s="47"/>
      <c r="C1967" s="47"/>
      <c r="D1967" s="47"/>
      <c r="E1967" s="47"/>
      <c r="F1967" s="47"/>
      <c r="G1967" s="47"/>
    </row>
    <row r="1968" spans="1:7">
      <c r="A1968" s="47"/>
      <c r="B1968" s="47"/>
      <c r="C1968" s="47"/>
      <c r="D1968" s="47"/>
      <c r="E1968" s="47"/>
      <c r="F1968" s="47"/>
      <c r="G1968" s="47"/>
    </row>
    <row r="1969" spans="1:7">
      <c r="A1969" s="47"/>
      <c r="B1969" s="47"/>
      <c r="C1969" s="47"/>
      <c r="D1969" s="47"/>
      <c r="E1969" s="47"/>
      <c r="F1969" s="47"/>
      <c r="G1969" s="47"/>
    </row>
    <row r="1970" spans="1:7">
      <c r="A1970" s="47"/>
      <c r="B1970" s="47"/>
      <c r="C1970" s="47"/>
      <c r="D1970" s="47"/>
      <c r="E1970" s="47"/>
      <c r="F1970" s="47"/>
      <c r="G1970" s="47"/>
    </row>
    <row r="1971" spans="1:7">
      <c r="A1971" s="47"/>
      <c r="B1971" s="47"/>
      <c r="C1971" s="47"/>
      <c r="D1971" s="47"/>
      <c r="E1971" s="47"/>
      <c r="F1971" s="47"/>
      <c r="G1971" s="47"/>
    </row>
    <row r="1972" spans="1:7">
      <c r="A1972" s="47"/>
      <c r="B1972" s="47"/>
      <c r="C1972" s="47"/>
      <c r="D1972" s="47"/>
      <c r="E1972" s="47"/>
      <c r="F1972" s="47"/>
      <c r="G1972" s="47"/>
    </row>
    <row r="1973" spans="1:7">
      <c r="A1973" s="47"/>
      <c r="B1973" s="47"/>
      <c r="C1973" s="47"/>
      <c r="D1973" s="47"/>
      <c r="E1973" s="47"/>
      <c r="F1973" s="47"/>
      <c r="G1973" s="47"/>
    </row>
    <row r="1974" spans="1:7">
      <c r="A1974" s="47"/>
      <c r="B1974" s="47"/>
      <c r="C1974" s="47"/>
      <c r="D1974" s="47"/>
      <c r="E1974" s="47"/>
      <c r="F1974" s="47"/>
      <c r="G1974" s="47"/>
    </row>
    <row r="1975" spans="1:7">
      <c r="A1975" s="47"/>
      <c r="B1975" s="47"/>
      <c r="C1975" s="47"/>
      <c r="D1975" s="47"/>
      <c r="E1975" s="47"/>
      <c r="F1975" s="47"/>
      <c r="G1975" s="47"/>
    </row>
    <row r="1976" spans="1:7">
      <c r="A1976" s="47"/>
      <c r="B1976" s="47"/>
      <c r="C1976" s="47"/>
      <c r="D1976" s="47"/>
      <c r="E1976" s="47"/>
      <c r="F1976" s="47"/>
      <c r="G1976" s="47"/>
    </row>
    <row r="1977" spans="1:7">
      <c r="A1977" s="47"/>
      <c r="B1977" s="47"/>
      <c r="C1977" s="47"/>
      <c r="D1977" s="47"/>
      <c r="E1977" s="47"/>
      <c r="F1977" s="47"/>
      <c r="G1977" s="47"/>
    </row>
    <row r="1978" spans="1:7">
      <c r="A1978" s="47"/>
      <c r="B1978" s="47"/>
      <c r="C1978" s="47"/>
      <c r="D1978" s="47"/>
      <c r="E1978" s="47"/>
      <c r="F1978" s="47"/>
      <c r="G1978" s="47"/>
    </row>
    <row r="1979" spans="1:7">
      <c r="A1979" s="47"/>
      <c r="B1979" s="47"/>
      <c r="C1979" s="47"/>
      <c r="D1979" s="47"/>
      <c r="E1979" s="47"/>
      <c r="F1979" s="47"/>
      <c r="G1979" s="47"/>
    </row>
    <row r="1980" spans="1:7">
      <c r="A1980" s="47"/>
      <c r="B1980" s="47"/>
      <c r="C1980" s="47"/>
      <c r="D1980" s="47"/>
      <c r="E1980" s="47"/>
      <c r="F1980" s="47"/>
      <c r="G1980" s="47"/>
    </row>
    <row r="1981" spans="1:7">
      <c r="A1981" s="47"/>
      <c r="B1981" s="47"/>
      <c r="C1981" s="47"/>
      <c r="D1981" s="47"/>
      <c r="E1981" s="47"/>
      <c r="F1981" s="47"/>
      <c r="G1981" s="47"/>
    </row>
    <row r="1982" spans="1:7">
      <c r="A1982" s="47"/>
      <c r="B1982" s="47"/>
      <c r="C1982" s="47"/>
      <c r="D1982" s="47"/>
      <c r="E1982" s="47"/>
      <c r="F1982" s="47"/>
      <c r="G1982" s="47"/>
    </row>
    <row r="1983" spans="1:7">
      <c r="A1983" s="47"/>
      <c r="B1983" s="47"/>
      <c r="C1983" s="47"/>
      <c r="D1983" s="47"/>
      <c r="E1983" s="47"/>
      <c r="F1983" s="47"/>
      <c r="G1983" s="47"/>
    </row>
    <row r="1984" spans="1:7">
      <c r="A1984" s="47"/>
      <c r="B1984" s="47"/>
      <c r="C1984" s="47"/>
      <c r="D1984" s="47"/>
      <c r="E1984" s="47"/>
      <c r="F1984" s="47"/>
      <c r="G1984" s="47"/>
    </row>
    <row r="1985" spans="1:7">
      <c r="A1985" s="47"/>
      <c r="B1985" s="47"/>
      <c r="C1985" s="47"/>
      <c r="D1985" s="47"/>
      <c r="E1985" s="47"/>
      <c r="F1985" s="47"/>
      <c r="G1985" s="47"/>
    </row>
    <row r="1986" spans="1:7">
      <c r="A1986" s="47"/>
      <c r="B1986" s="47"/>
      <c r="C1986" s="47"/>
      <c r="D1986" s="47"/>
      <c r="E1986" s="47"/>
      <c r="F1986" s="47"/>
      <c r="G1986" s="47"/>
    </row>
    <row r="1987" spans="1:7">
      <c r="A1987" s="47"/>
      <c r="B1987" s="47"/>
      <c r="C1987" s="47"/>
      <c r="D1987" s="47"/>
      <c r="E1987" s="47"/>
      <c r="F1987" s="47"/>
      <c r="G1987" s="47"/>
    </row>
    <row r="1988" spans="1:7">
      <c r="A1988" s="47"/>
      <c r="B1988" s="47"/>
      <c r="C1988" s="47"/>
      <c r="D1988" s="47"/>
      <c r="E1988" s="47"/>
      <c r="F1988" s="47"/>
      <c r="G1988" s="47"/>
    </row>
    <row r="1989" spans="1:7">
      <c r="A1989" s="47"/>
      <c r="B1989" s="47"/>
      <c r="C1989" s="47"/>
      <c r="D1989" s="47"/>
      <c r="E1989" s="47"/>
      <c r="F1989" s="47"/>
      <c r="G1989" s="47"/>
    </row>
    <row r="1990" spans="1:7">
      <c r="A1990" s="47"/>
      <c r="B1990" s="47"/>
      <c r="C1990" s="47"/>
      <c r="D1990" s="47"/>
      <c r="E1990" s="47"/>
      <c r="F1990" s="47"/>
      <c r="G1990" s="47"/>
    </row>
    <row r="1991" spans="1:7">
      <c r="A1991" s="47"/>
      <c r="B1991" s="47"/>
      <c r="C1991" s="47"/>
      <c r="D1991" s="47"/>
      <c r="E1991" s="47"/>
      <c r="F1991" s="47"/>
      <c r="G1991" s="47"/>
    </row>
    <row r="1992" spans="1:7">
      <c r="A1992" s="47"/>
      <c r="B1992" s="47"/>
      <c r="C1992" s="47"/>
      <c r="D1992" s="47"/>
      <c r="E1992" s="47"/>
      <c r="F1992" s="47"/>
      <c r="G1992" s="47"/>
    </row>
    <row r="1993" spans="1:7">
      <c r="A1993" s="47"/>
      <c r="B1993" s="47"/>
      <c r="C1993" s="47"/>
      <c r="D1993" s="47"/>
      <c r="E1993" s="47"/>
      <c r="F1993" s="47"/>
      <c r="G1993" s="47"/>
    </row>
    <row r="1994" spans="1:7">
      <c r="A1994" s="47"/>
      <c r="B1994" s="47"/>
      <c r="C1994" s="47"/>
      <c r="D1994" s="47"/>
      <c r="E1994" s="47"/>
      <c r="F1994" s="47"/>
      <c r="G1994" s="47"/>
    </row>
    <row r="1995" spans="1:7">
      <c r="A1995" s="47"/>
      <c r="B1995" s="47"/>
      <c r="C1995" s="47"/>
      <c r="D1995" s="47"/>
      <c r="E1995" s="47"/>
      <c r="F1995" s="47"/>
      <c r="G1995" s="47"/>
    </row>
    <row r="1996" spans="1:7">
      <c r="A1996" s="47"/>
      <c r="B1996" s="47"/>
      <c r="C1996" s="47"/>
      <c r="D1996" s="47"/>
      <c r="E1996" s="47"/>
      <c r="F1996" s="47"/>
      <c r="G1996" s="47"/>
    </row>
    <row r="1997" spans="1:7">
      <c r="A1997" s="47"/>
      <c r="B1997" s="47"/>
      <c r="C1997" s="47"/>
      <c r="D1997" s="47"/>
      <c r="E1997" s="47"/>
      <c r="F1997" s="47"/>
      <c r="G1997" s="47"/>
    </row>
    <row r="1998" spans="1:7">
      <c r="A1998" s="47"/>
      <c r="B1998" s="47"/>
      <c r="C1998" s="47"/>
      <c r="D1998" s="47"/>
      <c r="E1998" s="47"/>
      <c r="F1998" s="47"/>
      <c r="G1998" s="47"/>
    </row>
    <row r="1999" spans="1:7">
      <c r="A1999" s="47"/>
      <c r="B1999" s="47"/>
      <c r="C1999" s="47"/>
      <c r="D1999" s="47"/>
      <c r="E1999" s="47"/>
      <c r="F1999" s="47"/>
      <c r="G1999" s="47"/>
    </row>
    <row r="2000" spans="1:7">
      <c r="A2000" s="47"/>
      <c r="B2000" s="47"/>
      <c r="C2000" s="47"/>
      <c r="D2000" s="47"/>
      <c r="E2000" s="47"/>
      <c r="F2000" s="47"/>
      <c r="G2000" s="47"/>
    </row>
    <row r="2001" spans="1:7">
      <c r="A2001" s="47"/>
      <c r="B2001" s="47"/>
      <c r="C2001" s="47"/>
      <c r="D2001" s="47"/>
      <c r="E2001" s="47"/>
      <c r="F2001" s="47"/>
      <c r="G2001" s="47"/>
    </row>
    <row r="2002" spans="1:7">
      <c r="A2002" s="47"/>
      <c r="B2002" s="47"/>
      <c r="C2002" s="47"/>
      <c r="D2002" s="47"/>
      <c r="E2002" s="47"/>
      <c r="F2002" s="47"/>
      <c r="G2002" s="47"/>
    </row>
    <row r="2003" spans="1:7">
      <c r="A2003" s="47"/>
      <c r="B2003" s="47"/>
      <c r="C2003" s="47"/>
      <c r="D2003" s="47"/>
      <c r="E2003" s="47"/>
      <c r="F2003" s="47"/>
      <c r="G2003" s="47"/>
    </row>
    <row r="2004" spans="1:7">
      <c r="A2004" s="47"/>
      <c r="B2004" s="47"/>
      <c r="C2004" s="47"/>
      <c r="D2004" s="47"/>
      <c r="E2004" s="47"/>
      <c r="F2004" s="47"/>
      <c r="G2004" s="47"/>
    </row>
    <row r="2005" spans="1:7">
      <c r="A2005" s="47"/>
      <c r="B2005" s="47"/>
      <c r="C2005" s="47"/>
      <c r="D2005" s="47"/>
      <c r="E2005" s="47"/>
      <c r="F2005" s="47"/>
      <c r="G2005" s="47"/>
    </row>
    <row r="2006" spans="1:7">
      <c r="A2006" s="47"/>
      <c r="B2006" s="47"/>
      <c r="C2006" s="47"/>
      <c r="D2006" s="47"/>
      <c r="E2006" s="47"/>
      <c r="F2006" s="47"/>
      <c r="G2006" s="47"/>
    </row>
    <row r="2007" spans="1:7">
      <c r="A2007" s="47"/>
      <c r="B2007" s="47"/>
      <c r="C2007" s="47"/>
      <c r="D2007" s="47"/>
      <c r="E2007" s="47"/>
      <c r="F2007" s="47"/>
      <c r="G2007" s="47"/>
    </row>
    <row r="2008" spans="1:7">
      <c r="A2008" s="47"/>
      <c r="B2008" s="47"/>
      <c r="C2008" s="47"/>
      <c r="D2008" s="47"/>
      <c r="E2008" s="47"/>
      <c r="F2008" s="47"/>
      <c r="G2008" s="47"/>
    </row>
    <row r="2009" spans="1:7">
      <c r="A2009" s="47"/>
      <c r="B2009" s="47"/>
      <c r="C2009" s="47"/>
      <c r="D2009" s="47"/>
      <c r="E2009" s="47"/>
      <c r="F2009" s="47"/>
      <c r="G2009" s="47"/>
    </row>
    <row r="2010" spans="1:7">
      <c r="A2010" s="47"/>
      <c r="B2010" s="47"/>
      <c r="C2010" s="47"/>
      <c r="D2010" s="47"/>
      <c r="E2010" s="47"/>
      <c r="F2010" s="47"/>
      <c r="G2010" s="47"/>
    </row>
    <row r="2011" spans="1:7">
      <c r="A2011" s="47"/>
      <c r="B2011" s="47"/>
      <c r="C2011" s="47"/>
      <c r="D2011" s="47"/>
      <c r="E2011" s="47"/>
      <c r="F2011" s="47"/>
      <c r="G2011" s="47"/>
    </row>
    <row r="2012" spans="1:7">
      <c r="A2012" s="47"/>
      <c r="B2012" s="47"/>
      <c r="C2012" s="47"/>
      <c r="D2012" s="47"/>
      <c r="E2012" s="47"/>
      <c r="F2012" s="47"/>
      <c r="G2012" s="47"/>
    </row>
    <row r="2013" spans="1:7">
      <c r="A2013" s="47"/>
      <c r="B2013" s="47"/>
      <c r="C2013" s="47"/>
      <c r="D2013" s="47"/>
      <c r="E2013" s="47"/>
      <c r="F2013" s="47"/>
      <c r="G2013" s="47"/>
    </row>
    <row r="2014" spans="1:7">
      <c r="A2014" s="47"/>
      <c r="B2014" s="47"/>
      <c r="C2014" s="47"/>
      <c r="D2014" s="47"/>
      <c r="E2014" s="47"/>
      <c r="F2014" s="47"/>
      <c r="G2014" s="47"/>
    </row>
    <row r="2015" spans="1:7">
      <c r="A2015" s="47"/>
      <c r="B2015" s="47"/>
      <c r="C2015" s="47"/>
      <c r="D2015" s="47"/>
      <c r="E2015" s="47"/>
      <c r="F2015" s="47"/>
      <c r="G2015" s="47"/>
    </row>
    <row r="2016" spans="1:7">
      <c r="A2016" s="47"/>
      <c r="B2016" s="47"/>
      <c r="C2016" s="47"/>
      <c r="D2016" s="47"/>
      <c r="E2016" s="47"/>
      <c r="F2016" s="47"/>
      <c r="G2016" s="47"/>
    </row>
    <row r="2017" spans="1:7">
      <c r="A2017" s="47"/>
      <c r="B2017" s="47"/>
      <c r="C2017" s="47"/>
      <c r="D2017" s="47"/>
      <c r="E2017" s="47"/>
      <c r="F2017" s="47"/>
      <c r="G2017" s="47"/>
    </row>
    <row r="2018" spans="1:7">
      <c r="A2018" s="47"/>
      <c r="B2018" s="47"/>
      <c r="C2018" s="47"/>
      <c r="D2018" s="47"/>
      <c r="E2018" s="47"/>
      <c r="F2018" s="47"/>
      <c r="G2018" s="47"/>
    </row>
    <row r="2019" spans="1:7">
      <c r="A2019" s="47"/>
      <c r="B2019" s="47"/>
      <c r="C2019" s="47"/>
      <c r="D2019" s="47"/>
      <c r="E2019" s="47"/>
      <c r="F2019" s="47"/>
      <c r="G2019" s="47"/>
    </row>
    <row r="2020" spans="1:7">
      <c r="A2020" s="47"/>
      <c r="B2020" s="47"/>
      <c r="C2020" s="47"/>
      <c r="D2020" s="47"/>
      <c r="E2020" s="47"/>
      <c r="F2020" s="47"/>
      <c r="G2020" s="47"/>
    </row>
    <row r="2021" spans="1:7">
      <c r="A2021" s="47"/>
      <c r="B2021" s="47"/>
      <c r="C2021" s="47"/>
      <c r="D2021" s="47"/>
      <c r="E2021" s="47"/>
      <c r="F2021" s="47"/>
      <c r="G2021" s="47"/>
    </row>
    <row r="2022" spans="1:7">
      <c r="A2022" s="47"/>
      <c r="B2022" s="47"/>
      <c r="C2022" s="47"/>
      <c r="D2022" s="47"/>
      <c r="E2022" s="47"/>
      <c r="F2022" s="47"/>
      <c r="G2022" s="47"/>
    </row>
    <row r="2023" spans="1:7">
      <c r="A2023" s="47"/>
      <c r="B2023" s="47"/>
      <c r="C2023" s="47"/>
      <c r="D2023" s="47"/>
      <c r="E2023" s="47"/>
      <c r="F2023" s="47"/>
      <c r="G2023" s="47"/>
    </row>
    <row r="2024" spans="1:7">
      <c r="A2024" s="47"/>
      <c r="B2024" s="47"/>
      <c r="C2024" s="47"/>
      <c r="D2024" s="47"/>
      <c r="E2024" s="47"/>
      <c r="F2024" s="47"/>
      <c r="G2024" s="47"/>
    </row>
    <row r="2025" spans="1:7">
      <c r="A2025" s="47"/>
      <c r="B2025" s="47"/>
      <c r="C2025" s="47"/>
      <c r="D2025" s="47"/>
      <c r="E2025" s="47"/>
      <c r="F2025" s="47"/>
      <c r="G2025" s="47"/>
    </row>
    <row r="2026" spans="1:7">
      <c r="A2026" s="47"/>
      <c r="B2026" s="47"/>
      <c r="C2026" s="47"/>
      <c r="D2026" s="47"/>
      <c r="E2026" s="47"/>
      <c r="F2026" s="47"/>
      <c r="G2026" s="47"/>
    </row>
    <row r="2027" spans="1:7">
      <c r="A2027" s="47"/>
      <c r="B2027" s="47"/>
      <c r="C2027" s="47"/>
      <c r="D2027" s="47"/>
      <c r="E2027" s="47"/>
      <c r="F2027" s="47"/>
      <c r="G2027" s="47"/>
    </row>
    <row r="2028" spans="1:7">
      <c r="A2028" s="47"/>
      <c r="B2028" s="47"/>
      <c r="C2028" s="47"/>
      <c r="D2028" s="47"/>
      <c r="E2028" s="47"/>
      <c r="F2028" s="47"/>
      <c r="G2028" s="47"/>
    </row>
    <row r="2029" spans="1:7">
      <c r="A2029" s="47"/>
      <c r="B2029" s="47"/>
      <c r="C2029" s="47"/>
      <c r="D2029" s="47"/>
      <c r="E2029" s="47"/>
      <c r="F2029" s="47"/>
      <c r="G2029" s="47"/>
    </row>
    <row r="2030" spans="1:7">
      <c r="A2030" s="47"/>
      <c r="B2030" s="47"/>
      <c r="C2030" s="47"/>
      <c r="D2030" s="47"/>
      <c r="E2030" s="47"/>
      <c r="F2030" s="47"/>
      <c r="G2030" s="47"/>
    </row>
    <row r="2031" spans="1:7">
      <c r="A2031" s="47"/>
      <c r="B2031" s="47"/>
      <c r="C2031" s="47"/>
      <c r="D2031" s="47"/>
      <c r="E2031" s="47"/>
      <c r="F2031" s="47"/>
      <c r="G2031" s="47"/>
    </row>
    <row r="2032" spans="1:7">
      <c r="A2032" s="47"/>
      <c r="B2032" s="47"/>
      <c r="C2032" s="47"/>
      <c r="D2032" s="47"/>
      <c r="E2032" s="47"/>
      <c r="F2032" s="47"/>
      <c r="G2032" s="47"/>
    </row>
    <row r="2033" spans="1:7">
      <c r="A2033" s="47"/>
      <c r="B2033" s="47"/>
      <c r="C2033" s="47"/>
      <c r="D2033" s="47"/>
      <c r="E2033" s="47"/>
      <c r="F2033" s="47"/>
      <c r="G2033" s="47"/>
    </row>
    <row r="2034" spans="1:7">
      <c r="A2034" s="47"/>
      <c r="B2034" s="47"/>
      <c r="C2034" s="47"/>
      <c r="D2034" s="47"/>
      <c r="E2034" s="47"/>
      <c r="F2034" s="47"/>
      <c r="G2034" s="47"/>
    </row>
    <row r="2035" spans="1:7">
      <c r="A2035" s="47"/>
      <c r="B2035" s="47"/>
      <c r="C2035" s="47"/>
      <c r="D2035" s="47"/>
      <c r="E2035" s="47"/>
      <c r="F2035" s="47"/>
      <c r="G2035" s="47"/>
    </row>
    <row r="2036" spans="1:7">
      <c r="A2036" s="47"/>
      <c r="B2036" s="47"/>
      <c r="C2036" s="47"/>
      <c r="D2036" s="47"/>
      <c r="E2036" s="47"/>
      <c r="F2036" s="47"/>
      <c r="G2036" s="47"/>
    </row>
    <row r="2037" spans="1:7">
      <c r="A2037" s="47"/>
      <c r="B2037" s="47"/>
      <c r="C2037" s="47"/>
      <c r="D2037" s="47"/>
      <c r="E2037" s="47"/>
      <c r="F2037" s="47"/>
      <c r="G2037" s="47"/>
    </row>
    <row r="2038" spans="1:7">
      <c r="A2038" s="47"/>
      <c r="B2038" s="47"/>
      <c r="C2038" s="47"/>
      <c r="D2038" s="47"/>
      <c r="E2038" s="47"/>
      <c r="F2038" s="47"/>
      <c r="G2038" s="47"/>
    </row>
    <row r="2039" spans="1:7">
      <c r="A2039" s="47"/>
      <c r="B2039" s="47"/>
      <c r="C2039" s="47"/>
      <c r="D2039" s="47"/>
      <c r="E2039" s="47"/>
      <c r="F2039" s="47"/>
      <c r="G2039" s="47"/>
    </row>
    <row r="2040" spans="1:7">
      <c r="A2040" s="47"/>
      <c r="B2040" s="47"/>
      <c r="C2040" s="47"/>
      <c r="D2040" s="47"/>
      <c r="E2040" s="47"/>
      <c r="F2040" s="47"/>
      <c r="G2040" s="47"/>
    </row>
    <row r="2041" spans="1:7">
      <c r="A2041" s="47"/>
      <c r="B2041" s="47"/>
      <c r="C2041" s="47"/>
      <c r="D2041" s="47"/>
      <c r="E2041" s="47"/>
      <c r="F2041" s="47"/>
      <c r="G2041" s="47"/>
    </row>
    <row r="2042" spans="1:7">
      <c r="A2042" s="47"/>
      <c r="B2042" s="47"/>
      <c r="C2042" s="47"/>
      <c r="D2042" s="47"/>
      <c r="E2042" s="47"/>
      <c r="F2042" s="47"/>
      <c r="G2042" s="47"/>
    </row>
    <row r="2043" spans="1:7">
      <c r="A2043" s="47"/>
      <c r="B2043" s="47"/>
      <c r="C2043" s="47"/>
      <c r="D2043" s="47"/>
      <c r="E2043" s="47"/>
      <c r="F2043" s="47"/>
      <c r="G2043" s="47"/>
    </row>
    <row r="2044" spans="1:7">
      <c r="A2044" s="47"/>
      <c r="B2044" s="47"/>
      <c r="C2044" s="47"/>
      <c r="D2044" s="47"/>
      <c r="E2044" s="47"/>
      <c r="F2044" s="47"/>
      <c r="G2044" s="47"/>
    </row>
    <row r="2045" spans="1:7">
      <c r="A2045" s="47"/>
      <c r="B2045" s="47"/>
      <c r="C2045" s="47"/>
      <c r="D2045" s="47"/>
      <c r="E2045" s="47"/>
      <c r="F2045" s="47"/>
      <c r="G2045" s="47"/>
    </row>
    <row r="2046" spans="1:7">
      <c r="A2046" s="47"/>
      <c r="B2046" s="47"/>
      <c r="C2046" s="47"/>
      <c r="D2046" s="47"/>
      <c r="E2046" s="47"/>
      <c r="F2046" s="47"/>
      <c r="G2046" s="47"/>
    </row>
    <row r="2047" spans="1:7">
      <c r="A2047" s="47"/>
      <c r="B2047" s="47"/>
      <c r="C2047" s="47"/>
      <c r="D2047" s="47"/>
      <c r="E2047" s="47"/>
      <c r="F2047" s="47"/>
      <c r="G2047" s="47"/>
    </row>
    <row r="2048" spans="1:7">
      <c r="A2048" s="47"/>
      <c r="B2048" s="47"/>
      <c r="C2048" s="47"/>
      <c r="D2048" s="47"/>
      <c r="E2048" s="47"/>
      <c r="F2048" s="47"/>
      <c r="G2048" s="47"/>
    </row>
    <row r="2049" spans="1:7">
      <c r="A2049" s="47"/>
      <c r="B2049" s="47"/>
      <c r="C2049" s="47"/>
      <c r="D2049" s="47"/>
      <c r="E2049" s="47"/>
      <c r="F2049" s="47"/>
      <c r="G2049" s="47"/>
    </row>
    <row r="2050" spans="1:7">
      <c r="A2050" s="47"/>
      <c r="B2050" s="47"/>
      <c r="C2050" s="47"/>
      <c r="D2050" s="47"/>
      <c r="E2050" s="47"/>
      <c r="F2050" s="47"/>
      <c r="G2050" s="47"/>
    </row>
    <row r="2051" spans="1:7">
      <c r="A2051" s="47"/>
      <c r="B2051" s="47"/>
      <c r="C2051" s="47"/>
      <c r="D2051" s="47"/>
      <c r="E2051" s="47"/>
      <c r="F2051" s="47"/>
      <c r="G2051" s="47"/>
    </row>
    <row r="2052" spans="1:7">
      <c r="A2052" s="47"/>
      <c r="B2052" s="47"/>
      <c r="C2052" s="47"/>
      <c r="D2052" s="47"/>
      <c r="E2052" s="47"/>
      <c r="F2052" s="47"/>
      <c r="G2052" s="47"/>
    </row>
    <row r="2053" spans="1:7">
      <c r="A2053" s="47"/>
      <c r="B2053" s="47"/>
      <c r="C2053" s="47"/>
      <c r="D2053" s="47"/>
      <c r="E2053" s="47"/>
      <c r="F2053" s="47"/>
      <c r="G2053" s="47"/>
    </row>
    <row r="2054" spans="1:7">
      <c r="A2054" s="47"/>
      <c r="B2054" s="47"/>
      <c r="C2054" s="47"/>
      <c r="D2054" s="47"/>
      <c r="E2054" s="47"/>
      <c r="F2054" s="47"/>
      <c r="G2054" s="47"/>
    </row>
    <row r="2055" spans="1:7">
      <c r="A2055" s="47"/>
      <c r="B2055" s="47"/>
      <c r="C2055" s="47"/>
      <c r="D2055" s="47"/>
      <c r="E2055" s="47"/>
      <c r="F2055" s="47"/>
      <c r="G2055" s="47"/>
    </row>
    <row r="2056" spans="1:7">
      <c r="A2056" s="47"/>
      <c r="B2056" s="47"/>
      <c r="C2056" s="47"/>
      <c r="D2056" s="47"/>
      <c r="E2056" s="47"/>
      <c r="F2056" s="47"/>
      <c r="G2056" s="47"/>
    </row>
    <row r="2057" spans="1:7">
      <c r="A2057" s="47"/>
      <c r="B2057" s="47"/>
      <c r="C2057" s="47"/>
      <c r="D2057" s="47"/>
      <c r="E2057" s="47"/>
      <c r="F2057" s="47"/>
      <c r="G2057" s="47"/>
    </row>
    <row r="2058" spans="1:7">
      <c r="A2058" s="47"/>
      <c r="B2058" s="47"/>
      <c r="C2058" s="47"/>
      <c r="D2058" s="47"/>
      <c r="E2058" s="47"/>
      <c r="F2058" s="47"/>
      <c r="G2058" s="47"/>
    </row>
    <row r="2059" spans="1:7">
      <c r="A2059" s="47"/>
      <c r="B2059" s="47"/>
      <c r="C2059" s="47"/>
      <c r="D2059" s="47"/>
      <c r="E2059" s="47"/>
      <c r="F2059" s="47"/>
      <c r="G2059" s="47"/>
    </row>
    <row r="2060" spans="1:7">
      <c r="A2060" s="47"/>
      <c r="B2060" s="47"/>
      <c r="C2060" s="47"/>
      <c r="D2060" s="47"/>
      <c r="E2060" s="47"/>
      <c r="F2060" s="47"/>
      <c r="G2060" s="47"/>
    </row>
    <row r="2061" spans="1:7">
      <c r="A2061" s="47"/>
      <c r="B2061" s="47"/>
      <c r="C2061" s="47"/>
      <c r="D2061" s="47"/>
      <c r="E2061" s="47"/>
      <c r="F2061" s="47"/>
      <c r="G2061" s="47"/>
    </row>
    <row r="2062" spans="1:7">
      <c r="A2062" s="47"/>
      <c r="B2062" s="47"/>
      <c r="C2062" s="47"/>
      <c r="D2062" s="47"/>
      <c r="E2062" s="47"/>
      <c r="F2062" s="47"/>
      <c r="G2062" s="47"/>
    </row>
    <row r="2063" spans="1:7">
      <c r="A2063" s="47"/>
      <c r="B2063" s="47"/>
      <c r="C2063" s="47"/>
      <c r="D2063" s="47"/>
      <c r="E2063" s="47"/>
      <c r="F2063" s="47"/>
      <c r="G2063" s="47"/>
    </row>
    <row r="2064" spans="1:7">
      <c r="A2064" s="47"/>
      <c r="B2064" s="47"/>
      <c r="C2064" s="47"/>
      <c r="D2064" s="47"/>
      <c r="E2064" s="47"/>
      <c r="F2064" s="47"/>
      <c r="G2064" s="47"/>
    </row>
    <row r="2065" spans="1:7">
      <c r="A2065" s="47"/>
      <c r="B2065" s="47"/>
      <c r="C2065" s="47"/>
      <c r="D2065" s="47"/>
      <c r="E2065" s="47"/>
      <c r="F2065" s="47"/>
      <c r="G2065" s="47"/>
    </row>
    <row r="2066" spans="1:7">
      <c r="A2066" s="47"/>
      <c r="B2066" s="47"/>
      <c r="C2066" s="47"/>
      <c r="D2066" s="47"/>
      <c r="E2066" s="47"/>
      <c r="F2066" s="47"/>
      <c r="G2066" s="47"/>
    </row>
    <row r="2067" spans="1:7">
      <c r="A2067" s="47"/>
      <c r="B2067" s="47"/>
      <c r="C2067" s="47"/>
      <c r="D2067" s="47"/>
      <c r="E2067" s="47"/>
      <c r="F2067" s="47"/>
      <c r="G2067" s="47"/>
    </row>
    <row r="2068" spans="1:7">
      <c r="A2068" s="47"/>
      <c r="B2068" s="47"/>
      <c r="C2068" s="47"/>
      <c r="D2068" s="47"/>
      <c r="E2068" s="47"/>
      <c r="F2068" s="47"/>
      <c r="G2068" s="47"/>
    </row>
    <row r="2069" spans="1:7">
      <c r="A2069" s="47"/>
      <c r="B2069" s="47"/>
      <c r="C2069" s="47"/>
      <c r="D2069" s="47"/>
      <c r="E2069" s="47"/>
      <c r="F2069" s="47"/>
      <c r="G2069" s="47"/>
    </row>
    <row r="2070" spans="1:7">
      <c r="A2070" s="47"/>
      <c r="B2070" s="47"/>
      <c r="C2070" s="47"/>
      <c r="D2070" s="47"/>
      <c r="E2070" s="47"/>
      <c r="F2070" s="47"/>
      <c r="G2070" s="47"/>
    </row>
    <row r="2071" spans="1:7">
      <c r="A2071" s="47"/>
      <c r="B2071" s="47"/>
      <c r="C2071" s="47"/>
      <c r="D2071" s="47"/>
      <c r="E2071" s="47"/>
      <c r="F2071" s="47"/>
      <c r="G2071" s="47"/>
    </row>
    <row r="2072" spans="1:7">
      <c r="A2072" s="47"/>
      <c r="B2072" s="47"/>
      <c r="C2072" s="47"/>
      <c r="D2072" s="47"/>
      <c r="E2072" s="47"/>
      <c r="F2072" s="47"/>
      <c r="G2072" s="47"/>
    </row>
    <row r="2073" spans="1:7">
      <c r="A2073" s="47"/>
      <c r="B2073" s="47"/>
      <c r="C2073" s="47"/>
      <c r="D2073" s="47"/>
      <c r="E2073" s="47"/>
      <c r="F2073" s="47"/>
      <c r="G2073" s="47"/>
    </row>
    <row r="2074" spans="1:7">
      <c r="A2074" s="47"/>
      <c r="B2074" s="47"/>
      <c r="C2074" s="47"/>
      <c r="D2074" s="47"/>
      <c r="E2074" s="47"/>
      <c r="F2074" s="47"/>
      <c r="G2074" s="47"/>
    </row>
    <row r="2075" spans="1:7">
      <c r="A2075" s="47"/>
      <c r="B2075" s="47"/>
      <c r="C2075" s="47"/>
      <c r="D2075" s="47"/>
      <c r="E2075" s="47"/>
      <c r="F2075" s="47"/>
      <c r="G2075" s="47"/>
    </row>
    <row r="2076" spans="1:7">
      <c r="A2076" s="47"/>
      <c r="B2076" s="47"/>
      <c r="C2076" s="47"/>
      <c r="D2076" s="47"/>
      <c r="E2076" s="47"/>
      <c r="F2076" s="47"/>
      <c r="G2076" s="47"/>
    </row>
    <row r="2077" spans="1:7">
      <c r="A2077" s="47"/>
      <c r="B2077" s="47"/>
      <c r="C2077" s="47"/>
      <c r="D2077" s="47"/>
      <c r="E2077" s="47"/>
      <c r="F2077" s="47"/>
      <c r="G2077" s="47"/>
    </row>
    <row r="2078" spans="1:7">
      <c r="A2078" s="47"/>
      <c r="B2078" s="47"/>
      <c r="C2078" s="47"/>
      <c r="D2078" s="47"/>
      <c r="E2078" s="47"/>
      <c r="F2078" s="47"/>
      <c r="G2078" s="47"/>
    </row>
    <row r="2079" spans="1:7">
      <c r="A2079" s="47"/>
      <c r="B2079" s="47"/>
      <c r="C2079" s="47"/>
      <c r="D2079" s="47"/>
      <c r="E2079" s="47"/>
      <c r="F2079" s="47"/>
      <c r="G2079" s="47"/>
    </row>
    <row r="2080" spans="1:7">
      <c r="A2080" s="47"/>
      <c r="B2080" s="47"/>
      <c r="C2080" s="47"/>
      <c r="D2080" s="47"/>
      <c r="E2080" s="47"/>
      <c r="F2080" s="47"/>
      <c r="G2080" s="47"/>
    </row>
    <row r="2081" spans="1:7">
      <c r="A2081" s="47"/>
      <c r="B2081" s="47"/>
      <c r="C2081" s="47"/>
      <c r="D2081" s="47"/>
      <c r="E2081" s="47"/>
      <c r="F2081" s="47"/>
      <c r="G2081" s="47"/>
    </row>
    <row r="2082" spans="1:7">
      <c r="A2082" s="47"/>
      <c r="B2082" s="47"/>
      <c r="C2082" s="47"/>
      <c r="D2082" s="47"/>
      <c r="E2082" s="47"/>
      <c r="F2082" s="47"/>
      <c r="G2082" s="47"/>
    </row>
    <row r="2083" spans="1:7">
      <c r="A2083" s="47"/>
      <c r="B2083" s="47"/>
      <c r="C2083" s="47"/>
      <c r="D2083" s="47"/>
      <c r="E2083" s="47"/>
      <c r="F2083" s="47"/>
      <c r="G2083" s="47"/>
    </row>
    <row r="2084" spans="1:7">
      <c r="A2084" s="47"/>
      <c r="B2084" s="47"/>
      <c r="C2084" s="47"/>
      <c r="D2084" s="47"/>
      <c r="E2084" s="47"/>
      <c r="F2084" s="47"/>
      <c r="G2084" s="47"/>
    </row>
    <row r="2085" spans="1:7">
      <c r="A2085" s="47"/>
      <c r="B2085" s="47"/>
      <c r="C2085" s="47"/>
      <c r="D2085" s="47"/>
      <c r="E2085" s="47"/>
      <c r="F2085" s="47"/>
      <c r="G2085" s="47"/>
    </row>
    <row r="2086" spans="1:7">
      <c r="A2086" s="47"/>
      <c r="B2086" s="47"/>
      <c r="C2086" s="47"/>
      <c r="D2086" s="47"/>
      <c r="E2086" s="47"/>
      <c r="F2086" s="47"/>
      <c r="G2086" s="47"/>
    </row>
    <row r="2087" spans="1:7">
      <c r="A2087" s="47"/>
      <c r="B2087" s="47"/>
      <c r="C2087" s="47"/>
      <c r="D2087" s="47"/>
      <c r="E2087" s="47"/>
      <c r="F2087" s="47"/>
      <c r="G2087" s="47"/>
    </row>
    <row r="2088" spans="1:7">
      <c r="A2088" s="47"/>
      <c r="B2088" s="47"/>
      <c r="C2088" s="47"/>
      <c r="D2088" s="47"/>
      <c r="E2088" s="47"/>
      <c r="F2088" s="47"/>
      <c r="G2088" s="47"/>
    </row>
    <row r="2089" spans="1:7">
      <c r="A2089" s="47"/>
      <c r="B2089" s="47"/>
      <c r="C2089" s="47"/>
      <c r="D2089" s="47"/>
      <c r="E2089" s="47"/>
      <c r="F2089" s="47"/>
      <c r="G2089" s="47"/>
    </row>
    <row r="2090" spans="1:7">
      <c r="A2090" s="47"/>
      <c r="B2090" s="47"/>
      <c r="C2090" s="47"/>
      <c r="D2090" s="47"/>
      <c r="E2090" s="47"/>
      <c r="F2090" s="47"/>
      <c r="G2090" s="47"/>
    </row>
    <row r="2091" spans="1:7">
      <c r="A2091" s="47"/>
      <c r="B2091" s="47"/>
      <c r="C2091" s="47"/>
      <c r="D2091" s="47"/>
      <c r="E2091" s="47"/>
      <c r="F2091" s="47"/>
      <c r="G2091" s="47"/>
    </row>
    <row r="2092" spans="1:7">
      <c r="A2092" s="47"/>
      <c r="B2092" s="47"/>
      <c r="C2092" s="47"/>
      <c r="D2092" s="47"/>
      <c r="E2092" s="47"/>
      <c r="F2092" s="47"/>
      <c r="G2092" s="47"/>
    </row>
    <row r="2093" spans="1:7">
      <c r="A2093" s="47"/>
      <c r="B2093" s="47"/>
      <c r="C2093" s="47"/>
      <c r="D2093" s="47"/>
      <c r="E2093" s="47"/>
      <c r="F2093" s="47"/>
      <c r="G2093" s="47"/>
    </row>
    <row r="2094" spans="1:7">
      <c r="A2094" s="47"/>
      <c r="B2094" s="47"/>
      <c r="C2094" s="47"/>
      <c r="D2094" s="47"/>
      <c r="E2094" s="47"/>
      <c r="F2094" s="47"/>
      <c r="G2094" s="47"/>
    </row>
    <row r="2095" spans="1:7">
      <c r="A2095" s="47"/>
      <c r="B2095" s="47"/>
      <c r="C2095" s="47"/>
      <c r="D2095" s="47"/>
      <c r="E2095" s="47"/>
      <c r="F2095" s="47"/>
      <c r="G2095" s="47"/>
    </row>
    <row r="2096" spans="1:7">
      <c r="A2096" s="47"/>
      <c r="B2096" s="47"/>
      <c r="C2096" s="47"/>
      <c r="D2096" s="47"/>
      <c r="E2096" s="47"/>
      <c r="F2096" s="47"/>
      <c r="G2096" s="47"/>
    </row>
    <row r="2097" spans="1:7">
      <c r="A2097" s="47"/>
      <c r="B2097" s="47"/>
      <c r="C2097" s="47"/>
      <c r="D2097" s="47"/>
      <c r="E2097" s="47"/>
      <c r="F2097" s="47"/>
      <c r="G2097" s="47"/>
    </row>
    <row r="2098" spans="1:7">
      <c r="A2098" s="47"/>
      <c r="B2098" s="47"/>
      <c r="C2098" s="47"/>
      <c r="D2098" s="47"/>
      <c r="E2098" s="47"/>
      <c r="F2098" s="47"/>
      <c r="G2098" s="47"/>
    </row>
    <row r="2099" spans="1:7">
      <c r="A2099" s="47"/>
      <c r="B2099" s="47"/>
      <c r="C2099" s="47"/>
      <c r="D2099" s="47"/>
      <c r="E2099" s="47"/>
      <c r="F2099" s="47"/>
      <c r="G2099" s="47"/>
    </row>
    <row r="2100" spans="1:7">
      <c r="A2100" s="47"/>
      <c r="B2100" s="47"/>
      <c r="C2100" s="47"/>
      <c r="D2100" s="47"/>
      <c r="E2100" s="47"/>
      <c r="F2100" s="47"/>
      <c r="G2100" s="47"/>
    </row>
    <row r="2101" spans="1:7">
      <c r="A2101" s="47"/>
      <c r="B2101" s="47"/>
      <c r="C2101" s="47"/>
      <c r="D2101" s="47"/>
      <c r="E2101" s="47"/>
      <c r="F2101" s="47"/>
      <c r="G2101" s="47"/>
    </row>
    <row r="2102" spans="1:7">
      <c r="A2102" s="47"/>
      <c r="B2102" s="47"/>
      <c r="C2102" s="47"/>
      <c r="D2102" s="47"/>
      <c r="E2102" s="47"/>
      <c r="F2102" s="47"/>
      <c r="G2102" s="47"/>
    </row>
    <row r="2103" spans="1:7">
      <c r="A2103" s="47"/>
      <c r="B2103" s="47"/>
      <c r="C2103" s="47"/>
      <c r="D2103" s="47"/>
      <c r="E2103" s="47"/>
      <c r="F2103" s="47"/>
      <c r="G2103" s="47"/>
    </row>
    <row r="2104" spans="1:7">
      <c r="A2104" s="47"/>
      <c r="B2104" s="47"/>
      <c r="C2104" s="47"/>
      <c r="D2104" s="47"/>
      <c r="E2104" s="47"/>
      <c r="F2104" s="47"/>
      <c r="G2104" s="47"/>
    </row>
    <row r="2105" spans="1:7">
      <c r="A2105" s="47"/>
      <c r="B2105" s="47"/>
      <c r="C2105" s="47"/>
      <c r="D2105" s="47"/>
      <c r="E2105" s="47"/>
      <c r="F2105" s="47"/>
      <c r="G2105" s="47"/>
    </row>
    <row r="2106" spans="1:7">
      <c r="A2106" s="47"/>
      <c r="B2106" s="47"/>
      <c r="C2106" s="47"/>
      <c r="D2106" s="47"/>
      <c r="E2106" s="47"/>
      <c r="F2106" s="47"/>
      <c r="G2106" s="47"/>
    </row>
    <row r="2107" spans="1:7">
      <c r="A2107" s="47"/>
      <c r="B2107" s="47"/>
      <c r="C2107" s="47"/>
      <c r="D2107" s="47"/>
      <c r="E2107" s="47"/>
      <c r="F2107" s="47"/>
      <c r="G2107" s="47"/>
    </row>
    <row r="2108" spans="1:7">
      <c r="A2108" s="47"/>
      <c r="B2108" s="47"/>
      <c r="C2108" s="47"/>
      <c r="D2108" s="47"/>
      <c r="E2108" s="47"/>
      <c r="F2108" s="47"/>
      <c r="G2108" s="47"/>
    </row>
    <row r="2109" spans="1:7">
      <c r="A2109" s="47"/>
      <c r="B2109" s="47"/>
      <c r="C2109" s="47"/>
      <c r="D2109" s="47"/>
      <c r="E2109" s="47"/>
      <c r="F2109" s="47"/>
      <c r="G2109" s="47"/>
    </row>
    <row r="2110" spans="1:7">
      <c r="A2110" s="47"/>
      <c r="B2110" s="47"/>
      <c r="C2110" s="47"/>
      <c r="D2110" s="47"/>
      <c r="E2110" s="47"/>
      <c r="F2110" s="47"/>
      <c r="G2110" s="47"/>
    </row>
    <row r="2111" spans="1:7">
      <c r="A2111" s="47"/>
      <c r="B2111" s="47"/>
      <c r="C2111" s="47"/>
      <c r="D2111" s="47"/>
      <c r="E2111" s="47"/>
      <c r="F2111" s="47"/>
      <c r="G2111" s="47"/>
    </row>
    <row r="2112" spans="1:7">
      <c r="A2112" s="47"/>
      <c r="B2112" s="47"/>
      <c r="C2112" s="47"/>
      <c r="D2112" s="47"/>
      <c r="E2112" s="47"/>
      <c r="F2112" s="47"/>
      <c r="G2112" s="47"/>
    </row>
    <row r="2113" spans="1:7">
      <c r="A2113" s="47"/>
      <c r="B2113" s="47"/>
      <c r="C2113" s="47"/>
      <c r="D2113" s="47"/>
      <c r="E2113" s="47"/>
      <c r="F2113" s="47"/>
      <c r="G2113" s="47"/>
    </row>
    <row r="2114" spans="1:7">
      <c r="A2114" s="47"/>
      <c r="B2114" s="47"/>
      <c r="C2114" s="47"/>
      <c r="D2114" s="47"/>
      <c r="E2114" s="47"/>
      <c r="F2114" s="47"/>
      <c r="G2114" s="47"/>
    </row>
    <row r="2115" spans="1:7">
      <c r="A2115" s="47"/>
      <c r="B2115" s="47"/>
      <c r="C2115" s="47"/>
      <c r="D2115" s="47"/>
      <c r="E2115" s="47"/>
      <c r="F2115" s="47"/>
      <c r="G2115" s="47"/>
    </row>
    <row r="2116" spans="1:7">
      <c r="A2116" s="47"/>
      <c r="B2116" s="47"/>
      <c r="C2116" s="47"/>
      <c r="D2116" s="47"/>
      <c r="E2116" s="47"/>
      <c r="F2116" s="47"/>
      <c r="G2116" s="47"/>
    </row>
    <row r="2117" spans="1:7">
      <c r="A2117" s="47"/>
      <c r="B2117" s="47"/>
      <c r="C2117" s="47"/>
      <c r="D2117" s="47"/>
      <c r="E2117" s="47"/>
      <c r="F2117" s="47"/>
      <c r="G2117" s="47"/>
    </row>
    <row r="2118" spans="1:7">
      <c r="A2118" s="47"/>
      <c r="B2118" s="47"/>
      <c r="C2118" s="47"/>
      <c r="D2118" s="47"/>
      <c r="E2118" s="47"/>
      <c r="F2118" s="47"/>
      <c r="G2118" s="47"/>
    </row>
    <row r="2119" spans="1:7">
      <c r="A2119" s="47"/>
      <c r="B2119" s="47"/>
      <c r="C2119" s="47"/>
      <c r="D2119" s="47"/>
      <c r="E2119" s="47"/>
      <c r="F2119" s="47"/>
      <c r="G2119" s="47"/>
    </row>
    <row r="2120" spans="1:7">
      <c r="A2120" s="47"/>
      <c r="B2120" s="47"/>
      <c r="C2120" s="47"/>
      <c r="D2120" s="47"/>
      <c r="E2120" s="47"/>
      <c r="F2120" s="47"/>
      <c r="G2120" s="47"/>
    </row>
    <row r="2121" spans="1:7">
      <c r="A2121" s="47"/>
      <c r="B2121" s="47"/>
      <c r="C2121" s="47"/>
      <c r="D2121" s="47"/>
      <c r="E2121" s="47"/>
      <c r="F2121" s="47"/>
      <c r="G2121" s="47"/>
    </row>
    <row r="2122" spans="1:7">
      <c r="A2122" s="47"/>
      <c r="B2122" s="47"/>
      <c r="C2122" s="47"/>
      <c r="D2122" s="47"/>
      <c r="E2122" s="47"/>
      <c r="F2122" s="47"/>
      <c r="G2122" s="47"/>
    </row>
    <row r="2123" spans="1:7">
      <c r="A2123" s="47"/>
      <c r="B2123" s="47"/>
      <c r="C2123" s="47"/>
      <c r="D2123" s="47"/>
      <c r="E2123" s="47"/>
      <c r="F2123" s="47"/>
      <c r="G2123" s="47"/>
    </row>
    <row r="2124" spans="1:7">
      <c r="A2124" s="47"/>
      <c r="B2124" s="47"/>
      <c r="C2124" s="47"/>
      <c r="D2124" s="47"/>
      <c r="E2124" s="47"/>
      <c r="F2124" s="47"/>
      <c r="G2124" s="47"/>
    </row>
    <row r="2125" spans="1:7">
      <c r="A2125" s="47"/>
      <c r="B2125" s="47"/>
      <c r="C2125" s="47"/>
      <c r="D2125" s="47"/>
      <c r="E2125" s="47"/>
      <c r="F2125" s="47"/>
      <c r="G2125" s="47"/>
    </row>
    <row r="2126" spans="1:7">
      <c r="A2126" s="47"/>
      <c r="B2126" s="47"/>
      <c r="C2126" s="47"/>
      <c r="D2126" s="47"/>
      <c r="E2126" s="47"/>
      <c r="F2126" s="47"/>
      <c r="G2126" s="47"/>
    </row>
    <row r="2127" spans="1:7">
      <c r="A2127" s="47"/>
      <c r="B2127" s="47"/>
      <c r="C2127" s="47"/>
      <c r="D2127" s="47"/>
      <c r="E2127" s="47"/>
      <c r="F2127" s="47"/>
      <c r="G2127" s="47"/>
    </row>
    <row r="2128" spans="1:7">
      <c r="A2128" s="47"/>
      <c r="B2128" s="47"/>
      <c r="C2128" s="47"/>
      <c r="D2128" s="47"/>
      <c r="E2128" s="47"/>
      <c r="F2128" s="47"/>
      <c r="G2128" s="47"/>
    </row>
    <row r="2129" spans="1:7">
      <c r="A2129" s="47"/>
      <c r="B2129" s="47"/>
      <c r="C2129" s="47"/>
      <c r="D2129" s="47"/>
      <c r="E2129" s="47"/>
      <c r="F2129" s="47"/>
      <c r="G2129" s="47"/>
    </row>
    <row r="2130" spans="1:7">
      <c r="A2130" s="47"/>
      <c r="B2130" s="47"/>
      <c r="C2130" s="47"/>
      <c r="D2130" s="47"/>
      <c r="E2130" s="47"/>
      <c r="F2130" s="47"/>
      <c r="G2130" s="47"/>
    </row>
    <row r="2131" spans="1:7">
      <c r="A2131" s="47"/>
      <c r="B2131" s="47"/>
      <c r="C2131" s="47"/>
      <c r="D2131" s="47"/>
      <c r="E2131" s="47"/>
      <c r="F2131" s="47"/>
      <c r="G2131" s="47"/>
    </row>
    <row r="2132" spans="1:7">
      <c r="A2132" s="47"/>
      <c r="B2132" s="47"/>
      <c r="C2132" s="47"/>
      <c r="D2132" s="47"/>
      <c r="E2132" s="47"/>
      <c r="F2132" s="47"/>
      <c r="G2132" s="47"/>
    </row>
    <row r="2133" spans="1:7">
      <c r="A2133" s="47"/>
      <c r="B2133" s="47"/>
      <c r="C2133" s="47"/>
      <c r="D2133" s="47"/>
      <c r="E2133" s="47"/>
      <c r="F2133" s="47"/>
      <c r="G2133" s="47"/>
    </row>
    <row r="2134" spans="1:7">
      <c r="A2134" s="47"/>
      <c r="B2134" s="47"/>
      <c r="C2134" s="47"/>
      <c r="D2134" s="47"/>
      <c r="E2134" s="47"/>
      <c r="F2134" s="47"/>
      <c r="G2134" s="47"/>
    </row>
    <row r="2135" spans="1:7">
      <c r="A2135" s="47"/>
      <c r="B2135" s="47"/>
      <c r="C2135" s="47"/>
      <c r="D2135" s="47"/>
      <c r="E2135" s="47"/>
      <c r="F2135" s="47"/>
      <c r="G2135" s="47"/>
    </row>
    <row r="2136" spans="1:7">
      <c r="A2136" s="47"/>
      <c r="B2136" s="47"/>
      <c r="C2136" s="47"/>
      <c r="D2136" s="47"/>
      <c r="E2136" s="47"/>
      <c r="F2136" s="47"/>
      <c r="G2136" s="47"/>
    </row>
    <row r="2137" spans="1:7">
      <c r="A2137" s="47"/>
      <c r="B2137" s="47"/>
      <c r="C2137" s="47"/>
      <c r="D2137" s="47"/>
      <c r="E2137" s="47"/>
      <c r="F2137" s="47"/>
      <c r="G2137" s="47"/>
    </row>
    <row r="2138" spans="1:7">
      <c r="A2138" s="47"/>
      <c r="B2138" s="47"/>
      <c r="C2138" s="47"/>
      <c r="D2138" s="47"/>
      <c r="E2138" s="47"/>
      <c r="F2138" s="47"/>
      <c r="G2138" s="47"/>
    </row>
    <row r="2139" spans="1:7">
      <c r="A2139" s="47"/>
      <c r="B2139" s="47"/>
      <c r="C2139" s="47"/>
      <c r="D2139" s="47"/>
      <c r="E2139" s="47"/>
      <c r="F2139" s="47"/>
      <c r="G2139" s="47"/>
    </row>
    <row r="2140" spans="1:7">
      <c r="A2140" s="47"/>
      <c r="B2140" s="47"/>
      <c r="C2140" s="47"/>
      <c r="D2140" s="47"/>
      <c r="E2140" s="47"/>
      <c r="F2140" s="47"/>
      <c r="G2140" s="47"/>
    </row>
    <row r="2141" spans="1:7">
      <c r="A2141" s="47"/>
      <c r="B2141" s="47"/>
      <c r="C2141" s="47"/>
      <c r="D2141" s="47"/>
      <c r="E2141" s="47"/>
      <c r="F2141" s="47"/>
      <c r="G2141" s="47"/>
    </row>
    <row r="2142" spans="1:7">
      <c r="A2142" s="47"/>
      <c r="B2142" s="47"/>
      <c r="C2142" s="47"/>
      <c r="D2142" s="47"/>
      <c r="E2142" s="47"/>
      <c r="F2142" s="47"/>
      <c r="G2142" s="47"/>
    </row>
    <row r="2143" spans="1:7">
      <c r="A2143" s="47"/>
      <c r="B2143" s="47"/>
      <c r="C2143" s="47"/>
      <c r="D2143" s="47"/>
      <c r="E2143" s="47"/>
      <c r="F2143" s="47"/>
      <c r="G2143" s="47"/>
    </row>
    <row r="2144" spans="1:7">
      <c r="A2144" s="47"/>
      <c r="B2144" s="47"/>
      <c r="C2144" s="47"/>
      <c r="D2144" s="47"/>
      <c r="E2144" s="47"/>
      <c r="F2144" s="47"/>
      <c r="G2144" s="47"/>
    </row>
    <row r="2145" spans="1:7">
      <c r="A2145" s="47"/>
      <c r="B2145" s="47"/>
      <c r="C2145" s="47"/>
      <c r="D2145" s="47"/>
      <c r="E2145" s="47"/>
      <c r="F2145" s="47"/>
      <c r="G2145" s="47"/>
    </row>
    <row r="2146" spans="1:7">
      <c r="A2146" s="47"/>
      <c r="B2146" s="47"/>
      <c r="C2146" s="47"/>
      <c r="D2146" s="47"/>
      <c r="E2146" s="47"/>
      <c r="F2146" s="47"/>
      <c r="G2146" s="47"/>
    </row>
    <row r="2147" spans="1:7">
      <c r="A2147" s="47"/>
      <c r="B2147" s="47"/>
      <c r="C2147" s="47"/>
      <c r="D2147" s="47"/>
      <c r="E2147" s="47"/>
      <c r="F2147" s="47"/>
      <c r="G2147" s="47"/>
    </row>
    <row r="2148" spans="1:7">
      <c r="A2148" s="47"/>
      <c r="B2148" s="47"/>
      <c r="C2148" s="47"/>
      <c r="D2148" s="47"/>
      <c r="E2148" s="47"/>
      <c r="F2148" s="47"/>
      <c r="G2148" s="47"/>
    </row>
    <row r="2149" spans="1:7">
      <c r="A2149" s="47"/>
      <c r="B2149" s="47"/>
      <c r="C2149" s="47"/>
      <c r="D2149" s="47"/>
      <c r="E2149" s="47"/>
      <c r="F2149" s="47"/>
      <c r="G2149" s="47"/>
    </row>
    <row r="2150" spans="1:7">
      <c r="A2150" s="47"/>
      <c r="B2150" s="47"/>
      <c r="C2150" s="47"/>
      <c r="D2150" s="47"/>
      <c r="E2150" s="47"/>
      <c r="F2150" s="47"/>
      <c r="G2150" s="47"/>
    </row>
    <row r="2151" spans="1:7">
      <c r="A2151" s="47"/>
      <c r="B2151" s="47"/>
      <c r="C2151" s="47"/>
      <c r="D2151" s="47"/>
      <c r="E2151" s="47"/>
      <c r="F2151" s="47"/>
      <c r="G2151" s="47"/>
    </row>
    <row r="2152" spans="1:7">
      <c r="A2152" s="47"/>
      <c r="B2152" s="47"/>
      <c r="C2152" s="47"/>
      <c r="D2152" s="47"/>
      <c r="E2152" s="47"/>
      <c r="F2152" s="47"/>
      <c r="G2152" s="47"/>
    </row>
    <row r="2153" spans="1:7">
      <c r="A2153" s="47"/>
      <c r="B2153" s="47"/>
      <c r="C2153" s="47"/>
      <c r="D2153" s="47"/>
      <c r="E2153" s="47"/>
      <c r="F2153" s="47"/>
      <c r="G2153" s="47"/>
    </row>
    <row r="2154" spans="1:7">
      <c r="A2154" s="47"/>
      <c r="B2154" s="47"/>
      <c r="C2154" s="47"/>
      <c r="D2154" s="47"/>
      <c r="E2154" s="47"/>
      <c r="F2154" s="47"/>
      <c r="G2154" s="47"/>
    </row>
    <row r="2155" spans="1:7">
      <c r="A2155" s="47"/>
      <c r="B2155" s="47"/>
      <c r="C2155" s="47"/>
      <c r="D2155" s="47"/>
      <c r="E2155" s="47"/>
      <c r="F2155" s="47"/>
      <c r="G2155" s="47"/>
    </row>
    <row r="2156" spans="1:7">
      <c r="A2156" s="47"/>
      <c r="B2156" s="47"/>
      <c r="C2156" s="47"/>
      <c r="D2156" s="47"/>
      <c r="E2156" s="47"/>
      <c r="F2156" s="47"/>
      <c r="G2156" s="47"/>
    </row>
    <row r="2157" spans="1:7">
      <c r="A2157" s="47"/>
      <c r="B2157" s="47"/>
      <c r="C2157" s="47"/>
      <c r="D2157" s="47"/>
      <c r="E2157" s="47"/>
      <c r="F2157" s="47"/>
      <c r="G2157" s="47"/>
    </row>
    <row r="2158" spans="1:7">
      <c r="A2158" s="47"/>
      <c r="B2158" s="47"/>
      <c r="C2158" s="47"/>
      <c r="D2158" s="47"/>
      <c r="E2158" s="47"/>
      <c r="F2158" s="47"/>
      <c r="G2158" s="47"/>
    </row>
    <row r="2159" spans="1:7">
      <c r="A2159" s="47"/>
      <c r="B2159" s="47"/>
      <c r="C2159" s="47"/>
      <c r="D2159" s="47"/>
      <c r="E2159" s="47"/>
      <c r="F2159" s="47"/>
      <c r="G2159" s="47"/>
    </row>
    <row r="2160" spans="1:7">
      <c r="A2160" s="47"/>
      <c r="B2160" s="47"/>
      <c r="C2160" s="47"/>
      <c r="D2160" s="47"/>
      <c r="E2160" s="47"/>
      <c r="F2160" s="47"/>
      <c r="G2160" s="47"/>
    </row>
    <row r="2161" spans="1:7">
      <c r="A2161" s="47"/>
      <c r="B2161" s="47"/>
      <c r="C2161" s="47"/>
      <c r="D2161" s="47"/>
      <c r="E2161" s="47"/>
      <c r="F2161" s="47"/>
      <c r="G2161" s="47"/>
    </row>
    <row r="2162" spans="1:7">
      <c r="A2162" s="47"/>
      <c r="B2162" s="47"/>
      <c r="C2162" s="47"/>
      <c r="D2162" s="47"/>
      <c r="E2162" s="47"/>
      <c r="F2162" s="47"/>
      <c r="G2162" s="47"/>
    </row>
    <row r="2163" spans="1:7">
      <c r="A2163" s="47"/>
      <c r="B2163" s="47"/>
      <c r="C2163" s="47"/>
      <c r="D2163" s="47"/>
      <c r="E2163" s="47"/>
      <c r="F2163" s="47"/>
      <c r="G2163" s="47"/>
    </row>
    <row r="2164" spans="1:7">
      <c r="A2164" s="47"/>
      <c r="B2164" s="47"/>
      <c r="C2164" s="47"/>
      <c r="D2164" s="47"/>
      <c r="E2164" s="47"/>
      <c r="F2164" s="47"/>
      <c r="G2164" s="47"/>
    </row>
    <row r="2165" spans="1:7">
      <c r="A2165" s="47"/>
      <c r="B2165" s="47"/>
      <c r="C2165" s="47"/>
      <c r="D2165" s="47"/>
      <c r="E2165" s="47"/>
      <c r="F2165" s="47"/>
      <c r="G2165" s="47"/>
    </row>
    <row r="2166" spans="1:7">
      <c r="A2166" s="47"/>
      <c r="B2166" s="47"/>
      <c r="C2166" s="47"/>
      <c r="D2166" s="47"/>
      <c r="E2166" s="47"/>
      <c r="F2166" s="47"/>
      <c r="G2166" s="47"/>
    </row>
    <row r="2167" spans="1:7">
      <c r="A2167" s="47"/>
      <c r="B2167" s="47"/>
      <c r="C2167" s="47"/>
      <c r="D2167" s="47"/>
      <c r="E2167" s="47"/>
      <c r="F2167" s="47"/>
      <c r="G2167" s="47"/>
    </row>
    <row r="2168" spans="1:7">
      <c r="A2168" s="47"/>
      <c r="B2168" s="47"/>
      <c r="C2168" s="47"/>
      <c r="D2168" s="47"/>
      <c r="E2168" s="47"/>
      <c r="F2168" s="47"/>
      <c r="G2168" s="47"/>
    </row>
    <row r="2169" spans="1:7">
      <c r="A2169" s="47"/>
      <c r="B2169" s="47"/>
      <c r="C2169" s="47"/>
      <c r="D2169" s="47"/>
      <c r="E2169" s="47"/>
      <c r="F2169" s="47"/>
      <c r="G2169" s="47"/>
    </row>
    <row r="2170" spans="1:7">
      <c r="A2170" s="47"/>
      <c r="B2170" s="47"/>
      <c r="C2170" s="47"/>
      <c r="D2170" s="47"/>
      <c r="E2170" s="47"/>
      <c r="F2170" s="47"/>
      <c r="G2170" s="47"/>
    </row>
    <row r="2171" spans="1:7">
      <c r="A2171" s="47"/>
      <c r="B2171" s="47"/>
      <c r="C2171" s="47"/>
      <c r="D2171" s="47"/>
      <c r="E2171" s="47"/>
      <c r="F2171" s="47"/>
      <c r="G2171" s="47"/>
    </row>
    <row r="2172" spans="1:7">
      <c r="A2172" s="47"/>
      <c r="B2172" s="47"/>
      <c r="C2172" s="47"/>
      <c r="D2172" s="47"/>
      <c r="E2172" s="47"/>
      <c r="F2172" s="47"/>
      <c r="G2172" s="47"/>
    </row>
    <row r="2173" spans="1:7">
      <c r="A2173" s="47"/>
      <c r="B2173" s="47"/>
      <c r="C2173" s="47"/>
      <c r="D2173" s="47"/>
      <c r="E2173" s="47"/>
      <c r="F2173" s="47"/>
      <c r="G2173" s="47"/>
    </row>
    <row r="2174" spans="1:7">
      <c r="A2174" s="47"/>
      <c r="B2174" s="47"/>
      <c r="C2174" s="47"/>
      <c r="D2174" s="47"/>
      <c r="E2174" s="47"/>
      <c r="F2174" s="47"/>
      <c r="G2174" s="47"/>
    </row>
    <row r="2175" spans="1:7">
      <c r="A2175" s="47"/>
      <c r="B2175" s="47"/>
      <c r="C2175" s="47"/>
      <c r="D2175" s="47"/>
      <c r="E2175" s="47"/>
      <c r="F2175" s="47"/>
      <c r="G2175" s="47"/>
    </row>
    <row r="2176" spans="1:7">
      <c r="A2176" s="47"/>
      <c r="B2176" s="47"/>
      <c r="C2176" s="47"/>
      <c r="D2176" s="47"/>
      <c r="E2176" s="47"/>
      <c r="F2176" s="47"/>
      <c r="G2176" s="47"/>
    </row>
    <row r="2177" spans="1:7">
      <c r="A2177" s="47"/>
      <c r="B2177" s="47"/>
      <c r="C2177" s="47"/>
      <c r="D2177" s="47"/>
      <c r="E2177" s="47"/>
      <c r="F2177" s="47"/>
      <c r="G2177" s="47"/>
    </row>
    <row r="2178" spans="1:7">
      <c r="A2178" s="47"/>
      <c r="B2178" s="47"/>
      <c r="C2178" s="47"/>
      <c r="D2178" s="47"/>
      <c r="E2178" s="47"/>
      <c r="F2178" s="47"/>
      <c r="G2178" s="47"/>
    </row>
    <row r="2179" spans="1:7">
      <c r="A2179" s="47"/>
      <c r="B2179" s="47"/>
      <c r="C2179" s="47"/>
      <c r="D2179" s="47"/>
      <c r="E2179" s="47"/>
      <c r="F2179" s="47"/>
      <c r="G2179" s="47"/>
    </row>
    <row r="2180" spans="1:7">
      <c r="A2180" s="47"/>
      <c r="B2180" s="47"/>
      <c r="C2180" s="47"/>
      <c r="D2180" s="47"/>
      <c r="E2180" s="47"/>
      <c r="F2180" s="47"/>
      <c r="G2180" s="47"/>
    </row>
    <row r="2181" spans="1:7">
      <c r="A2181" s="47"/>
      <c r="B2181" s="47"/>
      <c r="C2181" s="47"/>
      <c r="D2181" s="47"/>
      <c r="E2181" s="47"/>
      <c r="F2181" s="47"/>
      <c r="G2181" s="47"/>
    </row>
    <row r="2182" spans="1:7">
      <c r="A2182" s="47"/>
      <c r="B2182" s="47"/>
      <c r="C2182" s="47"/>
      <c r="D2182" s="47"/>
      <c r="E2182" s="47"/>
      <c r="F2182" s="47"/>
      <c r="G2182" s="47"/>
    </row>
    <row r="2183" spans="1:7">
      <c r="A2183" s="47"/>
      <c r="B2183" s="47"/>
      <c r="C2183" s="47"/>
      <c r="D2183" s="47"/>
      <c r="E2183" s="47"/>
      <c r="F2183" s="47"/>
      <c r="G2183" s="47"/>
    </row>
    <row r="2184" spans="1:7">
      <c r="A2184" s="47"/>
      <c r="B2184" s="47"/>
      <c r="C2184" s="47"/>
      <c r="D2184" s="47"/>
      <c r="E2184" s="47"/>
      <c r="F2184" s="47"/>
      <c r="G2184" s="47"/>
    </row>
    <row r="2185" spans="1:7">
      <c r="A2185" s="47"/>
      <c r="B2185" s="47"/>
      <c r="C2185" s="47"/>
      <c r="D2185" s="47"/>
      <c r="E2185" s="47"/>
      <c r="F2185" s="47"/>
      <c r="G2185" s="47"/>
    </row>
    <row r="2186" spans="1:7">
      <c r="A2186" s="47"/>
      <c r="B2186" s="47"/>
      <c r="C2186" s="47"/>
      <c r="D2186" s="47"/>
      <c r="E2186" s="47"/>
      <c r="F2186" s="47"/>
      <c r="G2186" s="47"/>
    </row>
    <row r="2187" spans="1:7">
      <c r="A2187" s="47"/>
      <c r="B2187" s="47"/>
      <c r="C2187" s="47"/>
      <c r="D2187" s="47"/>
      <c r="E2187" s="47"/>
      <c r="F2187" s="47"/>
      <c r="G2187" s="47"/>
    </row>
    <row r="2188" spans="1:7">
      <c r="A2188" s="47"/>
      <c r="B2188" s="47"/>
      <c r="C2188" s="47"/>
      <c r="D2188" s="47"/>
      <c r="E2188" s="47"/>
      <c r="F2188" s="47"/>
      <c r="G2188" s="47"/>
    </row>
    <row r="2189" spans="1:7">
      <c r="A2189" s="47"/>
      <c r="B2189" s="47"/>
      <c r="C2189" s="47"/>
      <c r="D2189" s="47"/>
      <c r="E2189" s="47"/>
      <c r="F2189" s="47"/>
      <c r="G2189" s="47"/>
    </row>
    <row r="2190" spans="1:7">
      <c r="A2190" s="47"/>
      <c r="B2190" s="47"/>
      <c r="C2190" s="47"/>
      <c r="D2190" s="47"/>
      <c r="E2190" s="47"/>
      <c r="F2190" s="47"/>
      <c r="G2190" s="47"/>
    </row>
    <row r="2191" spans="1:7">
      <c r="A2191" s="47"/>
      <c r="B2191" s="47"/>
      <c r="C2191" s="47"/>
      <c r="D2191" s="47"/>
      <c r="E2191" s="47"/>
      <c r="F2191" s="47"/>
      <c r="G2191" s="47"/>
    </row>
    <row r="2192" spans="1:7">
      <c r="A2192" s="47"/>
      <c r="B2192" s="47"/>
      <c r="C2192" s="47"/>
      <c r="D2192" s="47"/>
      <c r="E2192" s="47"/>
      <c r="F2192" s="47"/>
      <c r="G2192" s="47"/>
    </row>
    <row r="2193" spans="1:7">
      <c r="A2193" s="47"/>
      <c r="B2193" s="47"/>
      <c r="C2193" s="47"/>
      <c r="D2193" s="47"/>
      <c r="E2193" s="47"/>
      <c r="F2193" s="47"/>
      <c r="G2193" s="47"/>
    </row>
    <row r="2194" spans="1:7">
      <c r="A2194" s="47"/>
      <c r="B2194" s="47"/>
      <c r="C2194" s="47"/>
      <c r="D2194" s="47"/>
      <c r="E2194" s="47"/>
      <c r="F2194" s="47"/>
      <c r="G2194" s="47"/>
    </row>
    <row r="2195" spans="1:7">
      <c r="A2195" s="47"/>
      <c r="B2195" s="47"/>
      <c r="C2195" s="47"/>
      <c r="D2195" s="47"/>
      <c r="E2195" s="47"/>
      <c r="F2195" s="47"/>
      <c r="G2195" s="47"/>
    </row>
    <row r="2196" spans="1:7">
      <c r="A2196" s="47"/>
      <c r="B2196" s="47"/>
      <c r="C2196" s="47"/>
      <c r="D2196" s="47"/>
      <c r="E2196" s="47"/>
      <c r="F2196" s="47"/>
      <c r="G2196" s="47"/>
    </row>
    <row r="2197" spans="1:7">
      <c r="A2197" s="47"/>
      <c r="B2197" s="47"/>
      <c r="C2197" s="47"/>
      <c r="D2197" s="47"/>
      <c r="E2197" s="47"/>
      <c r="F2197" s="47"/>
      <c r="G2197" s="47"/>
    </row>
    <row r="2198" spans="1:7">
      <c r="A2198" s="47"/>
      <c r="B2198" s="47"/>
      <c r="C2198" s="47"/>
      <c r="D2198" s="47"/>
      <c r="E2198" s="47"/>
      <c r="F2198" s="47"/>
      <c r="G2198" s="47"/>
    </row>
    <row r="2199" spans="1:7">
      <c r="A2199" s="47"/>
      <c r="B2199" s="47"/>
      <c r="C2199" s="47"/>
      <c r="D2199" s="47"/>
      <c r="E2199" s="47"/>
      <c r="F2199" s="47"/>
      <c r="G2199" s="47"/>
    </row>
    <row r="2200" spans="1:7">
      <c r="A2200" s="47"/>
      <c r="B2200" s="47"/>
      <c r="C2200" s="47"/>
      <c r="D2200" s="47"/>
      <c r="E2200" s="47"/>
      <c r="F2200" s="47"/>
      <c r="G2200" s="47"/>
    </row>
    <row r="2201" spans="1:7">
      <c r="A2201" s="47"/>
      <c r="B2201" s="47"/>
      <c r="C2201" s="47"/>
      <c r="D2201" s="47"/>
      <c r="E2201" s="47"/>
      <c r="F2201" s="47"/>
      <c r="G2201" s="47"/>
    </row>
    <row r="2202" spans="1:7">
      <c r="A2202" s="47"/>
      <c r="B2202" s="47"/>
      <c r="C2202" s="47"/>
      <c r="D2202" s="47"/>
      <c r="E2202" s="47"/>
      <c r="F2202" s="47"/>
      <c r="G2202" s="47"/>
    </row>
    <row r="2203" spans="1:7">
      <c r="A2203" s="47"/>
      <c r="B2203" s="47"/>
      <c r="C2203" s="47"/>
      <c r="D2203" s="47"/>
      <c r="E2203" s="47"/>
      <c r="F2203" s="47"/>
      <c r="G2203" s="47"/>
    </row>
    <row r="2204" spans="1:7">
      <c r="A2204" s="47"/>
      <c r="B2204" s="47"/>
      <c r="C2204" s="47"/>
      <c r="D2204" s="47"/>
      <c r="E2204" s="47"/>
      <c r="F2204" s="47"/>
      <c r="G2204" s="47"/>
    </row>
    <row r="2205" spans="1:7">
      <c r="A2205" s="47"/>
      <c r="B2205" s="47"/>
      <c r="C2205" s="47"/>
      <c r="D2205" s="47"/>
      <c r="E2205" s="47"/>
      <c r="F2205" s="47"/>
      <c r="G2205" s="47"/>
    </row>
    <row r="2206" spans="1:7">
      <c r="A2206" s="47"/>
      <c r="B2206" s="47"/>
      <c r="C2206" s="47"/>
      <c r="D2206" s="47"/>
      <c r="E2206" s="47"/>
      <c r="F2206" s="47"/>
      <c r="G2206" s="47"/>
    </row>
    <row r="2207" spans="1:7">
      <c r="A2207" s="47"/>
      <c r="B2207" s="47"/>
      <c r="C2207" s="47"/>
      <c r="D2207" s="47"/>
      <c r="E2207" s="47"/>
      <c r="F2207" s="47"/>
      <c r="G2207" s="47"/>
    </row>
    <row r="2208" spans="1:7">
      <c r="A2208" s="47"/>
      <c r="B2208" s="47"/>
      <c r="C2208" s="47"/>
      <c r="D2208" s="47"/>
      <c r="E2208" s="47"/>
      <c r="F2208" s="47"/>
      <c r="G2208" s="47"/>
    </row>
    <row r="2209" spans="1:7">
      <c r="A2209" s="47"/>
      <c r="B2209" s="47"/>
      <c r="C2209" s="47"/>
      <c r="D2209" s="47"/>
      <c r="E2209" s="47"/>
      <c r="F2209" s="47"/>
      <c r="G2209" s="47"/>
    </row>
    <row r="2210" spans="1:7">
      <c r="A2210" s="47"/>
      <c r="B2210" s="47"/>
      <c r="C2210" s="47"/>
      <c r="D2210" s="47"/>
      <c r="E2210" s="47"/>
      <c r="F2210" s="47"/>
      <c r="G2210" s="47"/>
    </row>
    <row r="2211" spans="1:7">
      <c r="A2211" s="47"/>
      <c r="B2211" s="47"/>
      <c r="C2211" s="47"/>
      <c r="D2211" s="47"/>
      <c r="E2211" s="47"/>
      <c r="F2211" s="47"/>
      <c r="G2211" s="47"/>
    </row>
    <row r="2212" spans="1:7">
      <c r="A2212" s="47"/>
      <c r="B2212" s="47"/>
      <c r="C2212" s="47"/>
      <c r="D2212" s="47"/>
      <c r="E2212" s="47"/>
      <c r="F2212" s="47"/>
      <c r="G2212" s="47"/>
    </row>
    <row r="2213" spans="1:7">
      <c r="A2213" s="47"/>
      <c r="B2213" s="47"/>
      <c r="C2213" s="47"/>
      <c r="D2213" s="47"/>
      <c r="E2213" s="47"/>
      <c r="F2213" s="47"/>
      <c r="G2213" s="47"/>
    </row>
    <row r="2214" spans="1:7">
      <c r="A2214" s="47"/>
      <c r="B2214" s="47"/>
      <c r="C2214" s="47"/>
      <c r="D2214" s="47"/>
      <c r="E2214" s="47"/>
      <c r="F2214" s="47"/>
      <c r="G2214" s="47"/>
    </row>
    <row r="2215" spans="1:7">
      <c r="A2215" s="47"/>
      <c r="B2215" s="47"/>
      <c r="C2215" s="47"/>
      <c r="D2215" s="47"/>
      <c r="E2215" s="47"/>
      <c r="F2215" s="47"/>
      <c r="G2215" s="47"/>
    </row>
    <row r="2216" spans="1:7">
      <c r="A2216" s="47"/>
      <c r="B2216" s="47"/>
      <c r="C2216" s="47"/>
      <c r="D2216" s="47"/>
      <c r="E2216" s="47"/>
      <c r="F2216" s="47"/>
      <c r="G2216" s="47"/>
    </row>
    <row r="2217" spans="1:7">
      <c r="A2217" s="47"/>
      <c r="B2217" s="47"/>
      <c r="C2217" s="47"/>
      <c r="D2217" s="47"/>
      <c r="E2217" s="47"/>
      <c r="F2217" s="47"/>
      <c r="G2217" s="47"/>
    </row>
    <row r="2218" spans="1:7">
      <c r="A2218" s="47"/>
      <c r="B2218" s="47"/>
      <c r="C2218" s="47"/>
      <c r="D2218" s="47"/>
      <c r="E2218" s="47"/>
      <c r="F2218" s="47"/>
      <c r="G2218" s="47"/>
    </row>
    <row r="2219" spans="1:7">
      <c r="A2219" s="47"/>
      <c r="B2219" s="47"/>
      <c r="C2219" s="47"/>
      <c r="D2219" s="47"/>
      <c r="E2219" s="47"/>
      <c r="F2219" s="47"/>
      <c r="G2219" s="47"/>
    </row>
    <row r="2220" spans="1:7">
      <c r="A2220" s="47"/>
      <c r="B2220" s="47"/>
      <c r="C2220" s="47"/>
      <c r="D2220" s="47"/>
      <c r="E2220" s="47"/>
      <c r="F2220" s="47"/>
      <c r="G2220" s="47"/>
    </row>
    <row r="2221" spans="1:7">
      <c r="A2221" s="47"/>
      <c r="B2221" s="47"/>
      <c r="C2221" s="47"/>
      <c r="D2221" s="47"/>
      <c r="E2221" s="47"/>
      <c r="F2221" s="47"/>
      <c r="G2221" s="47"/>
    </row>
    <row r="2222" spans="1:7">
      <c r="A2222" s="47"/>
      <c r="B2222" s="47"/>
      <c r="C2222" s="47"/>
      <c r="D2222" s="47"/>
      <c r="E2222" s="47"/>
      <c r="F2222" s="47"/>
      <c r="G2222" s="47"/>
    </row>
    <row r="2223" spans="1:7">
      <c r="A2223" s="47"/>
      <c r="B2223" s="47"/>
      <c r="C2223" s="47"/>
      <c r="D2223" s="47"/>
      <c r="E2223" s="47"/>
      <c r="F2223" s="47"/>
      <c r="G2223" s="47"/>
    </row>
    <row r="2224" spans="1:7">
      <c r="A2224" s="47"/>
      <c r="B2224" s="47"/>
      <c r="C2224" s="47"/>
      <c r="D2224" s="47"/>
      <c r="E2224" s="47"/>
      <c r="F2224" s="47"/>
      <c r="G2224" s="47"/>
    </row>
    <row r="2225" spans="1:7">
      <c r="A2225" s="47"/>
      <c r="B2225" s="47"/>
      <c r="C2225" s="47"/>
      <c r="D2225" s="47"/>
      <c r="E2225" s="47"/>
      <c r="F2225" s="47"/>
      <c r="G2225" s="47"/>
    </row>
    <row r="2226" spans="1:7">
      <c r="A2226" s="47"/>
      <c r="B2226" s="47"/>
      <c r="C2226" s="47"/>
      <c r="D2226" s="47"/>
      <c r="E2226" s="47"/>
      <c r="F2226" s="47"/>
      <c r="G2226" s="47"/>
    </row>
    <row r="2227" spans="1:7">
      <c r="A2227" s="47"/>
      <c r="B2227" s="47"/>
      <c r="C2227" s="47"/>
      <c r="D2227" s="47"/>
      <c r="E2227" s="47"/>
      <c r="F2227" s="47"/>
      <c r="G2227" s="47"/>
    </row>
    <row r="2228" spans="1:7">
      <c r="A2228" s="47"/>
      <c r="B2228" s="47"/>
      <c r="C2228" s="47"/>
      <c r="D2228" s="47"/>
      <c r="E2228" s="47"/>
      <c r="F2228" s="47"/>
      <c r="G2228" s="47"/>
    </row>
    <row r="2229" spans="1:7">
      <c r="A2229" s="47"/>
      <c r="B2229" s="47"/>
      <c r="C2229" s="47"/>
      <c r="D2229" s="47"/>
      <c r="E2229" s="47"/>
      <c r="F2229" s="47"/>
      <c r="G2229" s="47"/>
    </row>
    <row r="2230" spans="1:7">
      <c r="A2230" s="47"/>
      <c r="B2230" s="47"/>
      <c r="C2230" s="47"/>
      <c r="D2230" s="47"/>
      <c r="E2230" s="47"/>
      <c r="F2230" s="47"/>
      <c r="G2230" s="47"/>
    </row>
    <row r="2231" spans="1:7">
      <c r="A2231" s="47"/>
      <c r="B2231" s="47"/>
      <c r="C2231" s="47"/>
      <c r="D2231" s="47"/>
      <c r="E2231" s="47"/>
      <c r="F2231" s="47"/>
      <c r="G2231" s="47"/>
    </row>
    <row r="2232" spans="1:7">
      <c r="A2232" s="47"/>
      <c r="B2232" s="47"/>
      <c r="C2232" s="47"/>
      <c r="D2232" s="47"/>
      <c r="E2232" s="47"/>
      <c r="F2232" s="47"/>
      <c r="G2232" s="47"/>
    </row>
    <row r="2233" spans="1:7">
      <c r="A2233" s="47"/>
      <c r="B2233" s="47"/>
      <c r="C2233" s="47"/>
      <c r="D2233" s="47"/>
      <c r="E2233" s="47"/>
      <c r="F2233" s="47"/>
      <c r="G2233" s="47"/>
    </row>
    <row r="2234" spans="1:7">
      <c r="A2234" s="47"/>
      <c r="B2234" s="47"/>
      <c r="C2234" s="47"/>
      <c r="D2234" s="47"/>
      <c r="E2234" s="47"/>
      <c r="F2234" s="47"/>
      <c r="G2234" s="47"/>
    </row>
    <row r="2235" spans="1:7">
      <c r="A2235" s="47"/>
      <c r="B2235" s="47"/>
      <c r="C2235" s="47"/>
      <c r="D2235" s="47"/>
      <c r="E2235" s="47"/>
      <c r="F2235" s="47"/>
      <c r="G2235" s="47"/>
    </row>
    <row r="2236" spans="1:7">
      <c r="A2236" s="47"/>
      <c r="B2236" s="47"/>
      <c r="C2236" s="47"/>
      <c r="D2236" s="47"/>
      <c r="E2236" s="47"/>
      <c r="F2236" s="47"/>
      <c r="G2236" s="47"/>
    </row>
    <row r="2237" spans="1:7">
      <c r="A2237" s="47"/>
      <c r="B2237" s="47"/>
      <c r="C2237" s="47"/>
      <c r="D2237" s="47"/>
      <c r="E2237" s="47"/>
      <c r="F2237" s="47"/>
      <c r="G2237" s="47"/>
    </row>
    <row r="2238" spans="1:7">
      <c r="A2238" s="47"/>
      <c r="B2238" s="47"/>
      <c r="C2238" s="47"/>
      <c r="D2238" s="47"/>
      <c r="E2238" s="47"/>
      <c r="F2238" s="47"/>
      <c r="G2238" s="47"/>
    </row>
    <row r="2239" spans="1:7">
      <c r="A2239" s="47"/>
      <c r="B2239" s="47"/>
      <c r="C2239" s="47"/>
      <c r="D2239" s="47"/>
      <c r="E2239" s="47"/>
      <c r="F2239" s="47"/>
      <c r="G2239" s="47"/>
    </row>
    <row r="2240" spans="1:7">
      <c r="A2240" s="47"/>
      <c r="B2240" s="47"/>
      <c r="C2240" s="47"/>
      <c r="D2240" s="47"/>
      <c r="E2240" s="47"/>
      <c r="F2240" s="47"/>
      <c r="G2240" s="47"/>
    </row>
    <row r="2241" spans="1:7">
      <c r="A2241" s="47"/>
      <c r="B2241" s="47"/>
      <c r="C2241" s="47"/>
      <c r="D2241" s="47"/>
      <c r="E2241" s="47"/>
      <c r="F2241" s="47"/>
      <c r="G2241" s="47"/>
    </row>
    <row r="2242" spans="1:7">
      <c r="A2242" s="47"/>
      <c r="B2242" s="47"/>
      <c r="C2242" s="47"/>
      <c r="D2242" s="47"/>
      <c r="E2242" s="47"/>
      <c r="F2242" s="47"/>
      <c r="G2242" s="47"/>
    </row>
    <row r="2243" spans="1:7">
      <c r="A2243" s="47"/>
      <c r="B2243" s="47"/>
      <c r="C2243" s="47"/>
      <c r="D2243" s="47"/>
      <c r="E2243" s="47"/>
      <c r="F2243" s="47"/>
      <c r="G2243" s="47"/>
    </row>
    <row r="2244" spans="1:7">
      <c r="A2244" s="47"/>
      <c r="B2244" s="47"/>
      <c r="C2244" s="47"/>
      <c r="D2244" s="47"/>
      <c r="E2244" s="47"/>
      <c r="F2244" s="47"/>
      <c r="G2244" s="47"/>
    </row>
    <row r="2245" spans="1:7">
      <c r="A2245" s="47"/>
      <c r="B2245" s="47"/>
      <c r="C2245" s="47"/>
      <c r="D2245" s="47"/>
      <c r="E2245" s="47"/>
      <c r="F2245" s="47"/>
      <c r="G2245" s="47"/>
    </row>
    <row r="2246" spans="1:7">
      <c r="A2246" s="47"/>
      <c r="B2246" s="47"/>
      <c r="C2246" s="47"/>
      <c r="D2246" s="47"/>
      <c r="E2246" s="47"/>
      <c r="F2246" s="47"/>
      <c r="G2246" s="47"/>
    </row>
    <row r="2247" spans="1:7">
      <c r="A2247" s="47"/>
      <c r="B2247" s="47"/>
      <c r="C2247" s="47"/>
      <c r="D2247" s="47"/>
      <c r="E2247" s="47"/>
      <c r="F2247" s="47"/>
      <c r="G2247" s="47"/>
    </row>
    <row r="2248" spans="1:7">
      <c r="A2248" s="47"/>
      <c r="B2248" s="47"/>
      <c r="C2248" s="47"/>
      <c r="D2248" s="47"/>
      <c r="E2248" s="47"/>
      <c r="F2248" s="47"/>
      <c r="G2248" s="47"/>
    </row>
    <row r="2249" spans="1:7">
      <c r="A2249" s="47"/>
      <c r="B2249" s="47"/>
      <c r="C2249" s="47"/>
      <c r="D2249" s="47"/>
      <c r="E2249" s="47"/>
      <c r="F2249" s="47"/>
      <c r="G2249" s="47"/>
    </row>
    <row r="2250" spans="1:7">
      <c r="A2250" s="47"/>
      <c r="B2250" s="47"/>
      <c r="C2250" s="47"/>
      <c r="D2250" s="47"/>
      <c r="E2250" s="47"/>
      <c r="F2250" s="47"/>
      <c r="G2250" s="47"/>
    </row>
    <row r="2251" spans="1:7">
      <c r="A2251" s="47"/>
      <c r="B2251" s="47"/>
      <c r="C2251" s="47"/>
      <c r="D2251" s="47"/>
      <c r="E2251" s="47"/>
      <c r="F2251" s="47"/>
      <c r="G2251" s="47"/>
    </row>
    <row r="2252" spans="1:7">
      <c r="A2252" s="47"/>
      <c r="B2252" s="47"/>
      <c r="C2252" s="47"/>
      <c r="D2252" s="47"/>
      <c r="E2252" s="47"/>
      <c r="F2252" s="47"/>
      <c r="G2252" s="47"/>
    </row>
    <row r="2253" spans="1:7">
      <c r="A2253" s="47"/>
      <c r="B2253" s="47"/>
      <c r="C2253" s="47"/>
      <c r="D2253" s="47"/>
      <c r="E2253" s="47"/>
      <c r="F2253" s="47"/>
      <c r="G2253" s="47"/>
    </row>
    <row r="2254" spans="1:7">
      <c r="A2254" s="47"/>
      <c r="B2254" s="47"/>
      <c r="C2254" s="47"/>
      <c r="D2254" s="47"/>
      <c r="E2254" s="47"/>
      <c r="F2254" s="47"/>
      <c r="G2254" s="47"/>
    </row>
    <row r="2255" spans="1:7">
      <c r="A2255" s="47"/>
      <c r="B2255" s="47"/>
      <c r="C2255" s="47"/>
      <c r="D2255" s="47"/>
      <c r="E2255" s="47"/>
      <c r="F2255" s="47"/>
      <c r="G2255" s="47"/>
    </row>
    <row r="2256" spans="1:7">
      <c r="A2256" s="47"/>
      <c r="B2256" s="47"/>
      <c r="C2256" s="47"/>
      <c r="D2256" s="47"/>
      <c r="E2256" s="47"/>
      <c r="F2256" s="47"/>
      <c r="G2256" s="47"/>
    </row>
    <row r="2257" spans="1:7">
      <c r="A2257" s="47"/>
      <c r="B2257" s="47"/>
      <c r="C2257" s="47"/>
      <c r="D2257" s="47"/>
      <c r="E2257" s="47"/>
      <c r="F2257" s="47"/>
      <c r="G2257" s="47"/>
    </row>
    <row r="2258" spans="1:7">
      <c r="A2258" s="47"/>
      <c r="B2258" s="47"/>
      <c r="C2258" s="47"/>
      <c r="D2258" s="47"/>
      <c r="E2258" s="47"/>
      <c r="F2258" s="47"/>
      <c r="G2258" s="47"/>
    </row>
    <row r="2259" spans="1:7">
      <c r="A2259" s="47"/>
      <c r="B2259" s="47"/>
      <c r="C2259" s="47"/>
      <c r="D2259" s="47"/>
      <c r="E2259" s="47"/>
      <c r="F2259" s="47"/>
      <c r="G2259" s="47"/>
    </row>
    <row r="2260" spans="1:7">
      <c r="A2260" s="47"/>
      <c r="B2260" s="47"/>
      <c r="C2260" s="47"/>
      <c r="D2260" s="47"/>
      <c r="E2260" s="47"/>
      <c r="F2260" s="47"/>
      <c r="G2260" s="47"/>
    </row>
    <row r="2261" spans="1:7">
      <c r="A2261" s="47"/>
      <c r="B2261" s="47"/>
      <c r="C2261" s="47"/>
      <c r="D2261" s="47"/>
      <c r="E2261" s="47"/>
      <c r="F2261" s="47"/>
      <c r="G2261" s="47"/>
    </row>
    <row r="2262" spans="1:7">
      <c r="A2262" s="47"/>
      <c r="B2262" s="47"/>
      <c r="C2262" s="47"/>
      <c r="D2262" s="47"/>
      <c r="E2262" s="47"/>
      <c r="F2262" s="47"/>
      <c r="G2262" s="47"/>
    </row>
    <row r="2263" spans="1:7">
      <c r="A2263" s="47"/>
      <c r="B2263" s="47"/>
      <c r="C2263" s="47"/>
      <c r="D2263" s="47"/>
      <c r="E2263" s="47"/>
      <c r="F2263" s="47"/>
      <c r="G2263" s="47"/>
    </row>
    <row r="2264" spans="1:7">
      <c r="A2264" s="47"/>
      <c r="B2264" s="47"/>
      <c r="C2264" s="47"/>
      <c r="D2264" s="47"/>
      <c r="E2264" s="47"/>
      <c r="F2264" s="47"/>
      <c r="G2264" s="47"/>
    </row>
    <row r="2265" spans="1:7">
      <c r="A2265" s="47"/>
      <c r="B2265" s="47"/>
      <c r="C2265" s="47"/>
      <c r="D2265" s="47"/>
      <c r="E2265" s="47"/>
      <c r="F2265" s="47"/>
      <c r="G2265" s="47"/>
    </row>
    <row r="2266" spans="1:7">
      <c r="A2266" s="47"/>
      <c r="B2266" s="47"/>
      <c r="C2266" s="47"/>
      <c r="D2266" s="47"/>
      <c r="E2266" s="47"/>
      <c r="F2266" s="47"/>
      <c r="G2266" s="47"/>
    </row>
    <row r="2267" spans="1:7">
      <c r="A2267" s="47"/>
      <c r="B2267" s="47"/>
      <c r="C2267" s="47"/>
      <c r="D2267" s="47"/>
      <c r="E2267" s="47"/>
      <c r="F2267" s="47"/>
      <c r="G2267" s="47"/>
    </row>
    <row r="2268" spans="1:7">
      <c r="A2268" s="47"/>
      <c r="B2268" s="47"/>
      <c r="C2268" s="47"/>
      <c r="D2268" s="47"/>
      <c r="E2268" s="47"/>
      <c r="F2268" s="47"/>
      <c r="G2268" s="47"/>
    </row>
    <row r="2269" spans="1:7">
      <c r="A2269" s="47"/>
      <c r="B2269" s="47"/>
      <c r="C2269" s="47"/>
      <c r="D2269" s="47"/>
      <c r="E2269" s="47"/>
      <c r="F2269" s="47"/>
      <c r="G2269" s="47"/>
    </row>
    <row r="2270" spans="1:7">
      <c r="A2270" s="47"/>
      <c r="B2270" s="47"/>
      <c r="C2270" s="47"/>
      <c r="D2270" s="47"/>
      <c r="E2270" s="47"/>
      <c r="F2270" s="47"/>
      <c r="G2270" s="47"/>
    </row>
    <row r="2271" spans="1:7">
      <c r="A2271" s="47"/>
      <c r="B2271" s="47"/>
      <c r="C2271" s="47"/>
      <c r="D2271" s="47"/>
      <c r="E2271" s="47"/>
      <c r="F2271" s="47"/>
      <c r="G2271" s="47"/>
    </row>
    <row r="2272" spans="1:7">
      <c r="A2272" s="47"/>
      <c r="B2272" s="47"/>
      <c r="C2272" s="47"/>
      <c r="D2272" s="47"/>
      <c r="E2272" s="47"/>
      <c r="F2272" s="47"/>
      <c r="G2272" s="47"/>
    </row>
    <row r="2273" spans="1:7">
      <c r="A2273" s="47"/>
      <c r="B2273" s="47"/>
      <c r="C2273" s="47"/>
      <c r="D2273" s="47"/>
      <c r="E2273" s="47"/>
      <c r="F2273" s="47"/>
      <c r="G2273" s="47"/>
    </row>
    <row r="2274" spans="1:7">
      <c r="A2274" s="47"/>
      <c r="B2274" s="47"/>
      <c r="C2274" s="47"/>
      <c r="D2274" s="47"/>
      <c r="E2274" s="47"/>
      <c r="F2274" s="47"/>
      <c r="G2274" s="47"/>
    </row>
    <row r="2275" spans="1:7">
      <c r="A2275" s="47"/>
      <c r="B2275" s="47"/>
      <c r="C2275" s="47"/>
      <c r="D2275" s="47"/>
      <c r="E2275" s="47"/>
      <c r="F2275" s="47"/>
      <c r="G2275" s="47"/>
    </row>
    <row r="2276" spans="1:7">
      <c r="A2276" s="47"/>
      <c r="B2276" s="47"/>
      <c r="C2276" s="47"/>
      <c r="D2276" s="47"/>
      <c r="E2276" s="47"/>
      <c r="F2276" s="47"/>
      <c r="G2276" s="47"/>
    </row>
    <row r="2277" spans="1:7">
      <c r="A2277" s="47"/>
      <c r="B2277" s="47"/>
      <c r="C2277" s="47"/>
      <c r="D2277" s="47"/>
      <c r="E2277" s="47"/>
      <c r="F2277" s="47"/>
      <c r="G2277" s="47"/>
    </row>
    <row r="2278" spans="1:7">
      <c r="A2278" s="47"/>
      <c r="B2278" s="47"/>
      <c r="C2278" s="47"/>
      <c r="D2278" s="47"/>
      <c r="E2278" s="47"/>
      <c r="F2278" s="47"/>
      <c r="G2278" s="47"/>
    </row>
    <row r="2279" spans="1:7">
      <c r="A2279" s="47"/>
      <c r="B2279" s="47"/>
      <c r="C2279" s="47"/>
      <c r="D2279" s="47"/>
      <c r="E2279" s="47"/>
      <c r="F2279" s="47"/>
      <c r="G2279" s="47"/>
    </row>
    <row r="2280" spans="1:7">
      <c r="A2280" s="47"/>
      <c r="B2280" s="47"/>
      <c r="C2280" s="47"/>
      <c r="D2280" s="47"/>
      <c r="E2280" s="47"/>
      <c r="F2280" s="47"/>
      <c r="G2280" s="47"/>
    </row>
    <row r="2281" spans="1:7">
      <c r="A2281" s="47"/>
      <c r="B2281" s="47"/>
      <c r="C2281" s="47"/>
      <c r="D2281" s="47"/>
      <c r="E2281" s="47"/>
      <c r="F2281" s="47"/>
      <c r="G2281" s="47"/>
    </row>
    <row r="2282" spans="1:7">
      <c r="A2282" s="47"/>
      <c r="B2282" s="47"/>
      <c r="C2282" s="47"/>
      <c r="D2282" s="47"/>
      <c r="E2282" s="47"/>
      <c r="F2282" s="47"/>
      <c r="G2282" s="47"/>
    </row>
    <row r="2283" spans="1:7">
      <c r="A2283" s="47"/>
      <c r="B2283" s="47"/>
      <c r="C2283" s="47"/>
      <c r="D2283" s="47"/>
      <c r="E2283" s="47"/>
      <c r="F2283" s="47"/>
      <c r="G2283" s="47"/>
    </row>
    <row r="2284" spans="1:7">
      <c r="A2284" s="47"/>
      <c r="B2284" s="47"/>
      <c r="C2284" s="47"/>
      <c r="D2284" s="47"/>
      <c r="E2284" s="47"/>
      <c r="F2284" s="47"/>
      <c r="G2284" s="47"/>
    </row>
    <row r="2285" spans="1:7">
      <c r="A2285" s="47"/>
      <c r="B2285" s="47"/>
      <c r="C2285" s="47"/>
      <c r="D2285" s="47"/>
      <c r="E2285" s="47"/>
      <c r="F2285" s="47"/>
      <c r="G2285" s="47"/>
    </row>
    <row r="2286" spans="1:7">
      <c r="A2286" s="47"/>
      <c r="B2286" s="47"/>
      <c r="C2286" s="47"/>
      <c r="D2286" s="47"/>
      <c r="E2286" s="47"/>
      <c r="F2286" s="47"/>
      <c r="G2286" s="47"/>
    </row>
    <row r="2287" spans="1:7">
      <c r="A2287" s="47"/>
      <c r="B2287" s="47"/>
      <c r="C2287" s="47"/>
      <c r="D2287" s="47"/>
      <c r="E2287" s="47"/>
      <c r="F2287" s="47"/>
      <c r="G2287" s="47"/>
    </row>
    <row r="2288" spans="1:7">
      <c r="A2288" s="47"/>
      <c r="B2288" s="47"/>
      <c r="C2288" s="47"/>
      <c r="D2288" s="47"/>
      <c r="E2288" s="47"/>
      <c r="F2288" s="47"/>
      <c r="G2288" s="47"/>
    </row>
    <row r="2289" spans="1:7">
      <c r="A2289" s="47"/>
      <c r="B2289" s="47"/>
      <c r="C2289" s="47"/>
      <c r="D2289" s="47"/>
      <c r="E2289" s="47"/>
      <c r="F2289" s="47"/>
      <c r="G2289" s="47"/>
    </row>
    <row r="2290" spans="1:7">
      <c r="A2290" s="47"/>
      <c r="B2290" s="47"/>
      <c r="C2290" s="47"/>
      <c r="D2290" s="47"/>
      <c r="E2290" s="47"/>
      <c r="F2290" s="47"/>
      <c r="G2290" s="47"/>
    </row>
    <row r="2291" spans="1:7">
      <c r="A2291" s="47"/>
      <c r="B2291" s="47"/>
      <c r="C2291" s="47"/>
      <c r="D2291" s="47"/>
      <c r="E2291" s="47"/>
      <c r="F2291" s="47"/>
      <c r="G2291" s="47"/>
    </row>
    <row r="2292" spans="1:7">
      <c r="A2292" s="47"/>
      <c r="B2292" s="47"/>
      <c r="C2292" s="47"/>
      <c r="D2292" s="47"/>
      <c r="E2292" s="47"/>
      <c r="F2292" s="47"/>
      <c r="G2292" s="47"/>
    </row>
    <row r="2293" spans="1:7">
      <c r="A2293" s="47"/>
      <c r="B2293" s="47"/>
      <c r="C2293" s="47"/>
      <c r="D2293" s="47"/>
      <c r="E2293" s="47"/>
      <c r="F2293" s="47"/>
      <c r="G2293" s="47"/>
    </row>
    <row r="2294" spans="1:7">
      <c r="A2294" s="47"/>
      <c r="B2294" s="47"/>
      <c r="C2294" s="47"/>
      <c r="D2294" s="47"/>
      <c r="E2294" s="47"/>
      <c r="F2294" s="47"/>
      <c r="G2294" s="47"/>
    </row>
    <row r="2295" spans="1:7">
      <c r="A2295" s="47"/>
      <c r="B2295" s="47"/>
      <c r="C2295" s="47"/>
      <c r="D2295" s="47"/>
      <c r="E2295" s="47"/>
      <c r="F2295" s="47"/>
      <c r="G2295" s="47"/>
    </row>
    <row r="2296" spans="1:7">
      <c r="A2296" s="47"/>
      <c r="B2296" s="47"/>
      <c r="C2296" s="47"/>
      <c r="D2296" s="47"/>
      <c r="E2296" s="47"/>
      <c r="F2296" s="47"/>
      <c r="G2296" s="47"/>
    </row>
    <row r="2297" spans="1:7">
      <c r="A2297" s="47"/>
      <c r="B2297" s="47"/>
      <c r="C2297" s="47"/>
      <c r="D2297" s="47"/>
      <c r="E2297" s="47"/>
      <c r="F2297" s="47"/>
      <c r="G2297" s="47"/>
    </row>
    <row r="2298" spans="1:7">
      <c r="A2298" s="47"/>
      <c r="B2298" s="47"/>
      <c r="C2298" s="47"/>
      <c r="D2298" s="47"/>
      <c r="E2298" s="47"/>
      <c r="F2298" s="47"/>
      <c r="G2298" s="47"/>
    </row>
    <row r="2299" spans="1:7">
      <c r="A2299" s="47"/>
      <c r="B2299" s="47"/>
      <c r="C2299" s="47"/>
      <c r="D2299" s="47"/>
      <c r="E2299" s="47"/>
      <c r="F2299" s="47"/>
      <c r="G2299" s="47"/>
    </row>
    <row r="2300" spans="1:7">
      <c r="A2300" s="47"/>
      <c r="B2300" s="47"/>
      <c r="C2300" s="47"/>
      <c r="D2300" s="47"/>
      <c r="E2300" s="47"/>
      <c r="F2300" s="47"/>
      <c r="G2300" s="47"/>
    </row>
    <row r="2301" spans="1:7">
      <c r="A2301" s="47"/>
      <c r="B2301" s="47"/>
      <c r="C2301" s="47"/>
      <c r="D2301" s="47"/>
      <c r="E2301" s="47"/>
      <c r="F2301" s="47"/>
      <c r="G2301" s="47"/>
    </row>
    <row r="2302" spans="1:7">
      <c r="A2302" s="47"/>
      <c r="B2302" s="47"/>
      <c r="C2302" s="47"/>
      <c r="D2302" s="47"/>
      <c r="E2302" s="47"/>
      <c r="F2302" s="47"/>
      <c r="G2302" s="47"/>
    </row>
    <row r="2303" spans="1:7">
      <c r="A2303" s="47"/>
      <c r="B2303" s="47"/>
      <c r="C2303" s="47"/>
      <c r="D2303" s="47"/>
      <c r="E2303" s="47"/>
      <c r="F2303" s="47"/>
      <c r="G2303" s="47"/>
    </row>
    <row r="2304" spans="1:7">
      <c r="A2304" s="47"/>
      <c r="B2304" s="47"/>
      <c r="C2304" s="47"/>
      <c r="D2304" s="47"/>
      <c r="E2304" s="47"/>
      <c r="F2304" s="47"/>
      <c r="G2304" s="47"/>
    </row>
    <row r="2305" spans="1:7">
      <c r="A2305" s="47"/>
      <c r="B2305" s="47"/>
      <c r="C2305" s="47"/>
      <c r="D2305" s="47"/>
      <c r="E2305" s="47"/>
      <c r="F2305" s="47"/>
      <c r="G2305" s="47"/>
    </row>
    <row r="2306" spans="1:7">
      <c r="A2306" s="47"/>
      <c r="B2306" s="47"/>
      <c r="C2306" s="47"/>
      <c r="D2306" s="47"/>
      <c r="E2306" s="47"/>
      <c r="F2306" s="47"/>
      <c r="G2306" s="47"/>
    </row>
    <row r="2307" spans="1:7">
      <c r="A2307" s="47"/>
      <c r="B2307" s="47"/>
      <c r="C2307" s="47"/>
      <c r="D2307" s="47"/>
      <c r="E2307" s="47"/>
      <c r="F2307" s="47"/>
      <c r="G2307" s="47"/>
    </row>
    <row r="2308" spans="1:7">
      <c r="A2308" s="47"/>
      <c r="B2308" s="47"/>
      <c r="C2308" s="47"/>
      <c r="D2308" s="47"/>
      <c r="E2308" s="47"/>
      <c r="F2308" s="47"/>
      <c r="G2308" s="47"/>
    </row>
    <row r="2309" spans="1:7">
      <c r="A2309" s="47"/>
      <c r="B2309" s="47"/>
      <c r="C2309" s="47"/>
      <c r="D2309" s="47"/>
      <c r="E2309" s="47"/>
      <c r="F2309" s="47"/>
      <c r="G2309" s="47"/>
    </row>
    <row r="2310" spans="1:7">
      <c r="A2310" s="47"/>
      <c r="B2310" s="47"/>
      <c r="C2310" s="47"/>
      <c r="D2310" s="47"/>
      <c r="E2310" s="47"/>
      <c r="F2310" s="47"/>
      <c r="G2310" s="47"/>
    </row>
    <row r="2311" spans="1:7">
      <c r="A2311" s="47"/>
      <c r="B2311" s="47"/>
      <c r="C2311" s="47"/>
      <c r="D2311" s="47"/>
      <c r="E2311" s="47"/>
      <c r="F2311" s="47"/>
      <c r="G2311" s="47"/>
    </row>
    <row r="2312" spans="1:7">
      <c r="A2312" s="47"/>
      <c r="B2312" s="47"/>
      <c r="C2312" s="47"/>
      <c r="D2312" s="47"/>
      <c r="E2312" s="47"/>
      <c r="F2312" s="47"/>
      <c r="G2312" s="47"/>
    </row>
    <row r="2313" spans="1:7">
      <c r="A2313" s="47"/>
      <c r="B2313" s="47"/>
      <c r="C2313" s="47"/>
      <c r="D2313" s="47"/>
      <c r="E2313" s="47"/>
      <c r="F2313" s="47"/>
      <c r="G2313" s="47"/>
    </row>
    <row r="2314" spans="1:7">
      <c r="A2314" s="47"/>
      <c r="B2314" s="47"/>
      <c r="C2314" s="47"/>
      <c r="D2314" s="47"/>
      <c r="E2314" s="47"/>
      <c r="F2314" s="47"/>
      <c r="G2314" s="47"/>
    </row>
    <row r="2315" spans="1:7">
      <c r="A2315" s="47"/>
      <c r="B2315" s="47"/>
      <c r="C2315" s="47"/>
      <c r="D2315" s="47"/>
      <c r="E2315" s="47"/>
      <c r="F2315" s="47"/>
      <c r="G2315" s="47"/>
    </row>
    <row r="2316" spans="1:7">
      <c r="A2316" s="47"/>
      <c r="B2316" s="47"/>
      <c r="C2316" s="47"/>
      <c r="D2316" s="47"/>
      <c r="E2316" s="47"/>
      <c r="F2316" s="47"/>
      <c r="G2316" s="47"/>
    </row>
    <row r="2317" spans="1:7">
      <c r="A2317" s="47"/>
      <c r="B2317" s="47"/>
      <c r="C2317" s="47"/>
      <c r="D2317" s="47"/>
      <c r="E2317" s="47"/>
      <c r="F2317" s="47"/>
      <c r="G2317" s="47"/>
    </row>
    <row r="2318" spans="1:7">
      <c r="A2318" s="47"/>
      <c r="B2318" s="47"/>
      <c r="C2318" s="47"/>
      <c r="D2318" s="47"/>
      <c r="E2318" s="47"/>
      <c r="F2318" s="47"/>
      <c r="G2318" s="47"/>
    </row>
    <row r="2319" spans="1:7">
      <c r="A2319" s="47"/>
      <c r="B2319" s="47"/>
      <c r="C2319" s="47"/>
      <c r="D2319" s="47"/>
      <c r="E2319" s="47"/>
      <c r="F2319" s="47"/>
      <c r="G2319" s="47"/>
    </row>
    <row r="2320" spans="1:7">
      <c r="A2320" s="47"/>
      <c r="B2320" s="47"/>
      <c r="C2320" s="47"/>
      <c r="D2320" s="47"/>
      <c r="E2320" s="47"/>
      <c r="F2320" s="47"/>
      <c r="G2320" s="47"/>
    </row>
    <row r="2321" spans="1:7">
      <c r="A2321" s="47"/>
      <c r="B2321" s="47"/>
      <c r="C2321" s="47"/>
      <c r="D2321" s="47"/>
      <c r="E2321" s="47"/>
      <c r="F2321" s="47"/>
      <c r="G2321" s="47"/>
    </row>
    <row r="2322" spans="1:7">
      <c r="A2322" s="47"/>
      <c r="B2322" s="47"/>
      <c r="C2322" s="47"/>
      <c r="D2322" s="47"/>
      <c r="E2322" s="47"/>
      <c r="F2322" s="47"/>
      <c r="G2322" s="47"/>
    </row>
    <row r="2323" spans="1:7">
      <c r="A2323" s="47"/>
      <c r="B2323" s="47"/>
      <c r="C2323" s="47"/>
      <c r="D2323" s="47"/>
      <c r="E2323" s="47"/>
      <c r="F2323" s="47"/>
      <c r="G2323" s="47"/>
    </row>
    <row r="2324" spans="1:7">
      <c r="A2324" s="47"/>
      <c r="B2324" s="47"/>
      <c r="C2324" s="47"/>
      <c r="D2324" s="47"/>
      <c r="E2324" s="47"/>
      <c r="F2324" s="47"/>
      <c r="G2324" s="47"/>
    </row>
    <row r="2325" spans="1:7">
      <c r="A2325" s="47"/>
      <c r="B2325" s="47"/>
      <c r="C2325" s="47"/>
      <c r="D2325" s="47"/>
      <c r="E2325" s="47"/>
      <c r="F2325" s="47"/>
      <c r="G2325" s="47"/>
    </row>
    <row r="2326" spans="1:7">
      <c r="A2326" s="47"/>
      <c r="B2326" s="47"/>
      <c r="C2326" s="47"/>
      <c r="D2326" s="47"/>
      <c r="E2326" s="47"/>
      <c r="F2326" s="47"/>
      <c r="G2326" s="47"/>
    </row>
    <row r="2327" spans="1:7">
      <c r="A2327" s="47"/>
      <c r="B2327" s="47"/>
      <c r="C2327" s="47"/>
      <c r="D2327" s="47"/>
      <c r="E2327" s="47"/>
      <c r="F2327" s="47"/>
      <c r="G2327" s="47"/>
    </row>
    <row r="2328" spans="1:7">
      <c r="A2328" s="47"/>
      <c r="B2328" s="47"/>
      <c r="C2328" s="47"/>
      <c r="D2328" s="47"/>
      <c r="E2328" s="47"/>
      <c r="F2328" s="47"/>
      <c r="G2328" s="47"/>
    </row>
    <row r="2329" spans="1:7">
      <c r="A2329" s="47"/>
      <c r="B2329" s="47"/>
      <c r="C2329" s="47"/>
      <c r="D2329" s="47"/>
      <c r="E2329" s="47"/>
      <c r="F2329" s="47"/>
      <c r="G2329" s="47"/>
    </row>
    <row r="2330" spans="1:7">
      <c r="A2330" s="47"/>
      <c r="B2330" s="47"/>
      <c r="C2330" s="47"/>
      <c r="D2330" s="47"/>
      <c r="E2330" s="47"/>
      <c r="F2330" s="47"/>
      <c r="G2330" s="47"/>
    </row>
    <row r="2331" spans="1:7">
      <c r="A2331" s="47"/>
      <c r="B2331" s="47"/>
      <c r="C2331" s="47"/>
      <c r="D2331" s="47"/>
      <c r="E2331" s="47"/>
      <c r="F2331" s="47"/>
      <c r="G2331" s="47"/>
    </row>
    <row r="2332" spans="1:7">
      <c r="A2332" s="47"/>
      <c r="B2332" s="47"/>
      <c r="C2332" s="47"/>
      <c r="D2332" s="47"/>
      <c r="E2332" s="47"/>
      <c r="F2332" s="47"/>
      <c r="G2332" s="47"/>
    </row>
    <row r="2333" spans="1:7">
      <c r="A2333" s="47"/>
      <c r="B2333" s="47"/>
      <c r="C2333" s="47"/>
      <c r="D2333" s="47"/>
      <c r="E2333" s="47"/>
      <c r="F2333" s="47"/>
      <c r="G2333" s="47"/>
    </row>
    <row r="2334" spans="1:7">
      <c r="A2334" s="47"/>
      <c r="B2334" s="47"/>
      <c r="C2334" s="47"/>
      <c r="D2334" s="47"/>
      <c r="E2334" s="47"/>
      <c r="F2334" s="47"/>
      <c r="G2334" s="47"/>
    </row>
    <row r="2335" spans="1:7">
      <c r="A2335" s="47"/>
      <c r="B2335" s="47"/>
      <c r="C2335" s="47"/>
      <c r="D2335" s="47"/>
      <c r="E2335" s="47"/>
      <c r="F2335" s="47"/>
      <c r="G2335" s="47"/>
    </row>
    <row r="2336" spans="1:7">
      <c r="A2336" s="47"/>
      <c r="B2336" s="47"/>
      <c r="C2336" s="47"/>
      <c r="D2336" s="47"/>
      <c r="E2336" s="47"/>
      <c r="F2336" s="47"/>
      <c r="G2336" s="47"/>
    </row>
    <row r="2337" spans="1:7">
      <c r="A2337" s="47"/>
      <c r="B2337" s="47"/>
      <c r="C2337" s="47"/>
      <c r="D2337" s="47"/>
      <c r="E2337" s="47"/>
      <c r="F2337" s="47"/>
      <c r="G2337" s="47"/>
    </row>
    <row r="2338" spans="1:7">
      <c r="A2338" s="47"/>
      <c r="B2338" s="47"/>
      <c r="C2338" s="47"/>
      <c r="D2338" s="47"/>
      <c r="E2338" s="47"/>
      <c r="F2338" s="47"/>
      <c r="G2338" s="47"/>
    </row>
    <row r="2339" spans="1:7">
      <c r="A2339" s="47"/>
      <c r="B2339" s="47"/>
      <c r="C2339" s="47"/>
      <c r="D2339" s="47"/>
      <c r="E2339" s="47"/>
      <c r="F2339" s="47"/>
      <c r="G2339" s="47"/>
    </row>
    <row r="2340" spans="1:7">
      <c r="A2340" s="47"/>
      <c r="B2340" s="47"/>
      <c r="C2340" s="47"/>
      <c r="D2340" s="47"/>
      <c r="E2340" s="47"/>
      <c r="F2340" s="47"/>
      <c r="G2340" s="47"/>
    </row>
    <row r="2341" spans="1:7">
      <c r="A2341" s="47"/>
      <c r="B2341" s="47"/>
      <c r="C2341" s="47"/>
      <c r="D2341" s="47"/>
      <c r="E2341" s="47"/>
      <c r="F2341" s="47"/>
      <c r="G2341" s="47"/>
    </row>
    <row r="2342" spans="1:7">
      <c r="A2342" s="47"/>
      <c r="B2342" s="47"/>
      <c r="C2342" s="47"/>
      <c r="D2342" s="47"/>
      <c r="E2342" s="47"/>
      <c r="F2342" s="47"/>
      <c r="G2342" s="47"/>
    </row>
    <row r="2343" spans="1:7">
      <c r="A2343" s="47"/>
      <c r="B2343" s="47"/>
      <c r="C2343" s="47"/>
      <c r="D2343" s="47"/>
      <c r="E2343" s="47"/>
      <c r="F2343" s="47"/>
      <c r="G2343" s="47"/>
    </row>
    <row r="2344" spans="1:7">
      <c r="A2344" s="47"/>
      <c r="B2344" s="47"/>
      <c r="C2344" s="47"/>
      <c r="D2344" s="47"/>
      <c r="E2344" s="47"/>
      <c r="F2344" s="47"/>
      <c r="G2344" s="47"/>
    </row>
    <row r="2345" spans="1:7">
      <c r="A2345" s="47"/>
      <c r="B2345" s="47"/>
      <c r="C2345" s="47"/>
      <c r="D2345" s="47"/>
      <c r="E2345" s="47"/>
      <c r="F2345" s="47"/>
      <c r="G2345" s="47"/>
    </row>
    <row r="2346" spans="1:7">
      <c r="A2346" s="47"/>
      <c r="B2346" s="47"/>
      <c r="C2346" s="47"/>
      <c r="D2346" s="47"/>
      <c r="E2346" s="47"/>
      <c r="F2346" s="47"/>
      <c r="G2346" s="47"/>
    </row>
    <row r="2347" spans="1:7">
      <c r="A2347" s="47"/>
      <c r="B2347" s="47"/>
      <c r="C2347" s="47"/>
      <c r="D2347" s="47"/>
      <c r="E2347" s="47"/>
      <c r="F2347" s="47"/>
      <c r="G2347" s="47"/>
    </row>
    <row r="2348" spans="1:7">
      <c r="A2348" s="47"/>
      <c r="B2348" s="47"/>
      <c r="C2348" s="47"/>
      <c r="D2348" s="47"/>
      <c r="E2348" s="47"/>
      <c r="F2348" s="47"/>
      <c r="G2348" s="47"/>
    </row>
    <row r="2349" spans="1:7">
      <c r="A2349" s="47"/>
      <c r="B2349" s="47"/>
      <c r="C2349" s="47"/>
      <c r="D2349" s="47"/>
      <c r="E2349" s="47"/>
      <c r="F2349" s="47"/>
      <c r="G2349" s="47"/>
    </row>
    <row r="2350" spans="1:7">
      <c r="A2350" s="47"/>
      <c r="B2350" s="47"/>
      <c r="C2350" s="47"/>
      <c r="D2350" s="47"/>
      <c r="E2350" s="47"/>
      <c r="F2350" s="47"/>
      <c r="G2350" s="47"/>
    </row>
    <row r="2351" spans="1:7">
      <c r="A2351" s="47"/>
      <c r="B2351" s="47"/>
      <c r="C2351" s="47"/>
      <c r="D2351" s="47"/>
      <c r="E2351" s="47"/>
      <c r="F2351" s="47"/>
      <c r="G2351" s="47"/>
    </row>
    <row r="2352" spans="1:7">
      <c r="A2352" s="47"/>
      <c r="B2352" s="47"/>
      <c r="C2352" s="47"/>
      <c r="D2352" s="47"/>
      <c r="E2352" s="47"/>
      <c r="F2352" s="47"/>
      <c r="G2352" s="47"/>
    </row>
    <row r="2353" spans="1:7">
      <c r="A2353" s="47"/>
      <c r="B2353" s="47"/>
      <c r="C2353" s="47"/>
      <c r="D2353" s="47"/>
      <c r="E2353" s="47"/>
      <c r="F2353" s="47"/>
      <c r="G2353" s="47"/>
    </row>
    <row r="2354" spans="1:7">
      <c r="A2354" s="47"/>
      <c r="B2354" s="47"/>
      <c r="C2354" s="47"/>
      <c r="D2354" s="47"/>
      <c r="E2354" s="47"/>
      <c r="F2354" s="47"/>
      <c r="G2354" s="47"/>
    </row>
    <row r="2355" spans="1:7">
      <c r="A2355" s="47"/>
      <c r="B2355" s="47"/>
      <c r="C2355" s="47"/>
      <c r="D2355" s="47"/>
      <c r="E2355" s="47"/>
      <c r="F2355" s="47"/>
      <c r="G2355" s="47"/>
    </row>
    <row r="2356" spans="1:7">
      <c r="A2356" s="47"/>
      <c r="B2356" s="47"/>
      <c r="C2356" s="47"/>
      <c r="D2356" s="47"/>
      <c r="E2356" s="47"/>
      <c r="F2356" s="47"/>
      <c r="G2356" s="47"/>
    </row>
    <row r="2357" spans="1:7">
      <c r="A2357" s="47"/>
      <c r="B2357" s="47"/>
      <c r="C2357" s="47"/>
      <c r="D2357" s="47"/>
      <c r="E2357" s="47"/>
      <c r="F2357" s="47"/>
      <c r="G2357" s="47"/>
    </row>
    <row r="2358" spans="1:7">
      <c r="A2358" s="47"/>
      <c r="B2358" s="47"/>
      <c r="C2358" s="47"/>
      <c r="D2358" s="47"/>
      <c r="E2358" s="47"/>
      <c r="F2358" s="47"/>
      <c r="G2358" s="47"/>
    </row>
    <row r="2359" spans="1:7">
      <c r="A2359" s="47"/>
      <c r="B2359" s="47"/>
      <c r="C2359" s="47"/>
      <c r="D2359" s="47"/>
      <c r="E2359" s="47"/>
      <c r="F2359" s="47"/>
      <c r="G2359" s="47"/>
    </row>
    <row r="2360" spans="1:7">
      <c r="A2360" s="47"/>
      <c r="B2360" s="47"/>
      <c r="C2360" s="47"/>
      <c r="D2360" s="47"/>
      <c r="E2360" s="47"/>
      <c r="F2360" s="47"/>
      <c r="G2360" s="47"/>
    </row>
    <row r="2361" spans="1:7">
      <c r="A2361" s="47"/>
      <c r="B2361" s="47"/>
      <c r="C2361" s="47"/>
      <c r="D2361" s="47"/>
      <c r="E2361" s="47"/>
      <c r="F2361" s="47"/>
      <c r="G2361" s="47"/>
    </row>
    <row r="2362" spans="1:7">
      <c r="A2362" s="47"/>
      <c r="B2362" s="47"/>
      <c r="C2362" s="47"/>
      <c r="D2362" s="47"/>
      <c r="E2362" s="47"/>
      <c r="F2362" s="47"/>
      <c r="G2362" s="47"/>
    </row>
    <row r="2363" spans="1:7">
      <c r="A2363" s="47"/>
      <c r="B2363" s="47"/>
      <c r="C2363" s="47"/>
      <c r="D2363" s="47"/>
      <c r="E2363" s="47"/>
      <c r="F2363" s="47"/>
      <c r="G2363" s="47"/>
    </row>
    <row r="2364" spans="1:7">
      <c r="A2364" s="47"/>
      <c r="B2364" s="47"/>
      <c r="C2364" s="47"/>
      <c r="D2364" s="47"/>
      <c r="E2364" s="47"/>
      <c r="F2364" s="47"/>
      <c r="G2364" s="47"/>
    </row>
    <row r="2365" spans="1:7">
      <c r="A2365" s="47"/>
      <c r="B2365" s="47"/>
      <c r="C2365" s="47"/>
      <c r="D2365" s="47"/>
      <c r="E2365" s="47"/>
      <c r="F2365" s="47"/>
      <c r="G2365" s="47"/>
    </row>
    <row r="2366" spans="1:7">
      <c r="A2366" s="47"/>
      <c r="B2366" s="47"/>
      <c r="C2366" s="47"/>
      <c r="D2366" s="47"/>
      <c r="E2366" s="47"/>
      <c r="F2366" s="47"/>
      <c r="G2366" s="47"/>
    </row>
    <row r="2367" spans="1:7">
      <c r="A2367" s="47"/>
      <c r="B2367" s="47"/>
      <c r="C2367" s="47"/>
      <c r="D2367" s="47"/>
      <c r="E2367" s="47"/>
      <c r="F2367" s="47"/>
      <c r="G2367" s="47"/>
    </row>
    <row r="2368" spans="1:7">
      <c r="A2368" s="47"/>
      <c r="B2368" s="47"/>
      <c r="C2368" s="47"/>
      <c r="D2368" s="47"/>
      <c r="E2368" s="47"/>
      <c r="F2368" s="47"/>
      <c r="G2368" s="47"/>
    </row>
    <row r="2369" spans="1:7">
      <c r="A2369" s="47"/>
      <c r="B2369" s="47"/>
      <c r="C2369" s="47"/>
      <c r="D2369" s="47"/>
      <c r="E2369" s="47"/>
      <c r="F2369" s="47"/>
      <c r="G2369" s="47"/>
    </row>
    <row r="2370" spans="1:7">
      <c r="A2370" s="47"/>
      <c r="B2370" s="47"/>
      <c r="C2370" s="47"/>
      <c r="D2370" s="47"/>
      <c r="E2370" s="47"/>
      <c r="F2370" s="47"/>
      <c r="G2370" s="47"/>
    </row>
    <row r="2371" spans="1:7">
      <c r="A2371" s="47"/>
      <c r="B2371" s="47"/>
      <c r="C2371" s="47"/>
      <c r="D2371" s="47"/>
      <c r="E2371" s="47"/>
      <c r="F2371" s="47"/>
      <c r="G2371" s="47"/>
    </row>
    <row r="2372" spans="1:7">
      <c r="A2372" s="47"/>
      <c r="B2372" s="47"/>
      <c r="C2372" s="47"/>
      <c r="D2372" s="47"/>
      <c r="E2372" s="47"/>
      <c r="F2372" s="47"/>
      <c r="G2372" s="47"/>
    </row>
    <row r="2373" spans="1:7">
      <c r="A2373" s="47"/>
      <c r="B2373" s="47"/>
      <c r="C2373" s="47"/>
      <c r="D2373" s="47"/>
      <c r="E2373" s="47"/>
      <c r="F2373" s="47"/>
      <c r="G2373" s="47"/>
    </row>
    <row r="2374" spans="1:7">
      <c r="A2374" s="47"/>
      <c r="B2374" s="47"/>
      <c r="C2374" s="47"/>
      <c r="D2374" s="47"/>
      <c r="E2374" s="47"/>
      <c r="F2374" s="47"/>
      <c r="G2374" s="47"/>
    </row>
    <row r="2375" spans="1:7">
      <c r="A2375" s="47"/>
      <c r="B2375" s="47"/>
      <c r="C2375" s="47"/>
      <c r="D2375" s="47"/>
      <c r="E2375" s="47"/>
      <c r="F2375" s="47"/>
      <c r="G2375" s="47"/>
    </row>
    <row r="2376" spans="1:7">
      <c r="A2376" s="47"/>
      <c r="B2376" s="47"/>
      <c r="C2376" s="47"/>
      <c r="D2376" s="47"/>
      <c r="E2376" s="47"/>
      <c r="F2376" s="47"/>
      <c r="G2376" s="47"/>
    </row>
    <row r="2377" spans="1:7">
      <c r="A2377" s="47"/>
      <c r="B2377" s="47"/>
      <c r="C2377" s="47"/>
      <c r="D2377" s="47"/>
      <c r="E2377" s="47"/>
      <c r="F2377" s="47"/>
      <c r="G2377" s="47"/>
    </row>
    <row r="2378" spans="1:7">
      <c r="A2378" s="47"/>
      <c r="B2378" s="47"/>
      <c r="C2378" s="47"/>
      <c r="D2378" s="47"/>
      <c r="E2378" s="47"/>
      <c r="F2378" s="47"/>
      <c r="G2378" s="47"/>
    </row>
    <row r="2379" spans="1:7">
      <c r="A2379" s="47"/>
      <c r="B2379" s="47"/>
      <c r="C2379" s="47"/>
      <c r="D2379" s="47"/>
      <c r="E2379" s="47"/>
      <c r="F2379" s="47"/>
      <c r="G2379" s="47"/>
    </row>
    <row r="2380" spans="1:7">
      <c r="A2380" s="47"/>
      <c r="B2380" s="47"/>
      <c r="C2380" s="47"/>
      <c r="D2380" s="47"/>
      <c r="E2380" s="47"/>
      <c r="F2380" s="47"/>
      <c r="G2380" s="47"/>
    </row>
    <row r="2381" spans="1:7">
      <c r="A2381" s="47"/>
      <c r="B2381" s="47"/>
      <c r="C2381" s="47"/>
      <c r="D2381" s="47"/>
      <c r="E2381" s="47"/>
      <c r="F2381" s="47"/>
      <c r="G2381" s="47"/>
    </row>
    <row r="2382" spans="1:7">
      <c r="A2382" s="47"/>
      <c r="B2382" s="47"/>
      <c r="C2382" s="47"/>
      <c r="D2382" s="47"/>
      <c r="E2382" s="47"/>
      <c r="F2382" s="47"/>
      <c r="G2382" s="47"/>
    </row>
    <row r="2383" spans="1:7">
      <c r="A2383" s="47"/>
      <c r="B2383" s="47"/>
      <c r="C2383" s="47"/>
      <c r="D2383" s="47"/>
      <c r="E2383" s="47"/>
      <c r="F2383" s="47"/>
      <c r="G2383" s="47"/>
    </row>
    <row r="2384" spans="1:7">
      <c r="A2384" s="47"/>
      <c r="B2384" s="47"/>
      <c r="C2384" s="47"/>
      <c r="D2384" s="47"/>
      <c r="E2384" s="47"/>
      <c r="F2384" s="47"/>
      <c r="G2384" s="47"/>
    </row>
    <row r="2385" spans="1:7">
      <c r="A2385" s="47"/>
      <c r="B2385" s="47"/>
      <c r="C2385" s="47"/>
      <c r="D2385" s="47"/>
      <c r="E2385" s="47"/>
      <c r="F2385" s="47"/>
      <c r="G2385" s="47"/>
    </row>
    <row r="2386" spans="1:7">
      <c r="A2386" s="47"/>
      <c r="B2386" s="47"/>
      <c r="C2386" s="47"/>
      <c r="D2386" s="47"/>
      <c r="E2386" s="47"/>
      <c r="F2386" s="47"/>
      <c r="G2386" s="47"/>
    </row>
    <row r="2387" spans="1:7">
      <c r="A2387" s="47"/>
      <c r="B2387" s="47"/>
      <c r="C2387" s="47"/>
      <c r="D2387" s="47"/>
      <c r="E2387" s="47"/>
      <c r="F2387" s="47"/>
      <c r="G2387" s="47"/>
    </row>
    <row r="2388" spans="1:7">
      <c r="A2388" s="47"/>
      <c r="B2388" s="47"/>
      <c r="C2388" s="47"/>
      <c r="D2388" s="47"/>
      <c r="E2388" s="47"/>
      <c r="F2388" s="47"/>
      <c r="G2388" s="47"/>
    </row>
    <row r="2389" spans="1:7">
      <c r="A2389" s="47"/>
      <c r="B2389" s="47"/>
      <c r="C2389" s="47"/>
      <c r="D2389" s="47"/>
      <c r="E2389" s="47"/>
      <c r="F2389" s="47"/>
      <c r="G2389" s="47"/>
    </row>
    <row r="2390" spans="1:7">
      <c r="A2390" s="47"/>
      <c r="B2390" s="47"/>
      <c r="C2390" s="47"/>
      <c r="D2390" s="47"/>
      <c r="E2390" s="47"/>
      <c r="F2390" s="47"/>
      <c r="G2390" s="47"/>
    </row>
    <row r="2391" spans="1:7">
      <c r="A2391" s="47"/>
      <c r="B2391" s="47"/>
      <c r="C2391" s="47"/>
      <c r="D2391" s="47"/>
      <c r="E2391" s="47"/>
      <c r="F2391" s="47"/>
      <c r="G2391" s="47"/>
    </row>
    <row r="2392" spans="1:7">
      <c r="A2392" s="47"/>
      <c r="B2392" s="47"/>
      <c r="C2392" s="47"/>
      <c r="D2392" s="47"/>
      <c r="E2392" s="47"/>
      <c r="F2392" s="47"/>
      <c r="G2392" s="47"/>
    </row>
    <row r="2393" spans="1:7">
      <c r="A2393" s="47"/>
      <c r="B2393" s="47"/>
      <c r="C2393" s="47"/>
      <c r="D2393" s="47"/>
      <c r="E2393" s="47"/>
      <c r="F2393" s="47"/>
      <c r="G2393" s="47"/>
    </row>
    <row r="2394" spans="1:7">
      <c r="A2394" s="47"/>
      <c r="B2394" s="47"/>
      <c r="C2394" s="47"/>
      <c r="D2394" s="47"/>
      <c r="E2394" s="47"/>
      <c r="F2394" s="47"/>
      <c r="G2394" s="47"/>
    </row>
    <row r="2395" spans="1:7">
      <c r="A2395" s="47"/>
      <c r="B2395" s="47"/>
      <c r="C2395" s="47"/>
      <c r="D2395" s="47"/>
      <c r="E2395" s="47"/>
      <c r="F2395" s="47"/>
      <c r="G2395" s="47"/>
    </row>
    <row r="2396" spans="1:7">
      <c r="A2396" s="47"/>
      <c r="B2396" s="47"/>
      <c r="C2396" s="47"/>
      <c r="D2396" s="47"/>
      <c r="E2396" s="47"/>
      <c r="F2396" s="47"/>
      <c r="G2396" s="47"/>
    </row>
    <row r="2397" spans="1:7">
      <c r="A2397" s="47"/>
      <c r="B2397" s="47"/>
      <c r="C2397" s="47"/>
      <c r="D2397" s="47"/>
      <c r="E2397" s="47"/>
      <c r="F2397" s="47"/>
      <c r="G2397" s="47"/>
    </row>
    <row r="2398" spans="1:7">
      <c r="A2398" s="47"/>
      <c r="B2398" s="47"/>
      <c r="C2398" s="47"/>
      <c r="D2398" s="47"/>
      <c r="E2398" s="47"/>
      <c r="F2398" s="47"/>
      <c r="G2398" s="47"/>
    </row>
    <row r="2399" spans="1:7">
      <c r="A2399" s="47"/>
      <c r="B2399" s="47"/>
      <c r="C2399" s="47"/>
      <c r="D2399" s="47"/>
      <c r="E2399" s="47"/>
      <c r="F2399" s="47"/>
      <c r="G2399" s="47"/>
    </row>
    <row r="2400" spans="1:7">
      <c r="A2400" s="47"/>
      <c r="B2400" s="47"/>
      <c r="C2400" s="47"/>
      <c r="D2400" s="47"/>
      <c r="E2400" s="47"/>
      <c r="F2400" s="47"/>
      <c r="G2400" s="47"/>
    </row>
    <row r="2401" spans="1:7">
      <c r="A2401" s="47"/>
      <c r="B2401" s="47"/>
      <c r="C2401" s="47"/>
      <c r="D2401" s="47"/>
      <c r="E2401" s="47"/>
      <c r="F2401" s="47"/>
      <c r="G2401" s="47"/>
    </row>
    <row r="2402" spans="1:7">
      <c r="A2402" s="47"/>
      <c r="B2402" s="47"/>
      <c r="C2402" s="47"/>
      <c r="D2402" s="47"/>
      <c r="E2402" s="47"/>
      <c r="F2402" s="47"/>
      <c r="G2402" s="47"/>
    </row>
    <row r="2403" spans="1:7">
      <c r="A2403" s="47"/>
      <c r="B2403" s="47"/>
      <c r="C2403" s="47"/>
      <c r="D2403" s="47"/>
      <c r="E2403" s="47"/>
      <c r="F2403" s="47"/>
      <c r="G2403" s="47"/>
    </row>
    <row r="2404" spans="1:7">
      <c r="A2404" s="47"/>
      <c r="B2404" s="47"/>
      <c r="C2404" s="47"/>
      <c r="D2404" s="47"/>
      <c r="E2404" s="47"/>
      <c r="F2404" s="47"/>
      <c r="G2404" s="47"/>
    </row>
    <row r="2405" spans="1:7">
      <c r="A2405" s="47"/>
      <c r="B2405" s="47"/>
      <c r="C2405" s="47"/>
      <c r="D2405" s="47"/>
      <c r="E2405" s="47"/>
      <c r="F2405" s="47"/>
      <c r="G2405" s="47"/>
    </row>
    <row r="2406" spans="1:7">
      <c r="A2406" s="47"/>
      <c r="B2406" s="47"/>
      <c r="C2406" s="47"/>
      <c r="D2406" s="47"/>
      <c r="E2406" s="47"/>
      <c r="F2406" s="47"/>
      <c r="G2406" s="47"/>
    </row>
    <row r="2407" spans="1:7">
      <c r="A2407" s="47"/>
      <c r="B2407" s="47"/>
      <c r="C2407" s="47"/>
      <c r="D2407" s="47"/>
      <c r="E2407" s="47"/>
      <c r="F2407" s="47"/>
      <c r="G2407" s="47"/>
    </row>
    <row r="2408" spans="1:7">
      <c r="A2408" s="47"/>
      <c r="B2408" s="47"/>
      <c r="C2408" s="47"/>
      <c r="D2408" s="47"/>
      <c r="E2408" s="47"/>
      <c r="F2408" s="47"/>
      <c r="G2408" s="47"/>
    </row>
    <row r="2409" spans="1:7">
      <c r="A2409" s="47"/>
      <c r="B2409" s="47"/>
      <c r="C2409" s="47"/>
      <c r="D2409" s="47"/>
      <c r="E2409" s="47"/>
      <c r="F2409" s="47"/>
      <c r="G2409" s="47"/>
    </row>
    <row r="2410" spans="1:7">
      <c r="A2410" s="47"/>
      <c r="B2410" s="47"/>
      <c r="C2410" s="47"/>
      <c r="D2410" s="47"/>
      <c r="E2410" s="47"/>
      <c r="F2410" s="47"/>
      <c r="G2410" s="47"/>
    </row>
    <row r="2411" spans="1:7">
      <c r="A2411" s="47"/>
      <c r="B2411" s="47"/>
      <c r="C2411" s="47"/>
      <c r="D2411" s="47"/>
      <c r="E2411" s="47"/>
      <c r="F2411" s="47"/>
      <c r="G2411" s="47"/>
    </row>
    <row r="2412" spans="1:7">
      <c r="A2412" s="47"/>
      <c r="B2412" s="47"/>
      <c r="C2412" s="47"/>
      <c r="D2412" s="47"/>
      <c r="E2412" s="47"/>
      <c r="F2412" s="47"/>
      <c r="G2412" s="47"/>
    </row>
    <row r="2413" spans="1:7">
      <c r="A2413" s="47"/>
      <c r="B2413" s="47"/>
      <c r="C2413" s="47"/>
      <c r="D2413" s="47"/>
      <c r="E2413" s="47"/>
      <c r="F2413" s="47"/>
      <c r="G2413" s="47"/>
    </row>
    <row r="2414" spans="1:7">
      <c r="A2414" s="47"/>
      <c r="B2414" s="47"/>
      <c r="C2414" s="47"/>
      <c r="D2414" s="47"/>
      <c r="E2414" s="47"/>
      <c r="F2414" s="47"/>
      <c r="G2414" s="47"/>
    </row>
    <row r="2415" spans="1:7">
      <c r="A2415" s="47"/>
      <c r="B2415" s="47"/>
      <c r="C2415" s="47"/>
      <c r="D2415" s="47"/>
      <c r="E2415" s="47"/>
      <c r="F2415" s="47"/>
      <c r="G2415" s="47"/>
    </row>
    <row r="2416" spans="1:7">
      <c r="A2416" s="47"/>
      <c r="B2416" s="47"/>
      <c r="C2416" s="47"/>
      <c r="D2416" s="47"/>
      <c r="E2416" s="47"/>
      <c r="F2416" s="47"/>
      <c r="G2416" s="47"/>
    </row>
    <row r="2417" spans="1:7">
      <c r="A2417" s="47"/>
      <c r="B2417" s="47"/>
      <c r="C2417" s="47"/>
      <c r="D2417" s="47"/>
      <c r="E2417" s="47"/>
      <c r="F2417" s="47"/>
      <c r="G2417" s="47"/>
    </row>
    <row r="2418" spans="1:7">
      <c r="A2418" s="47"/>
      <c r="B2418" s="47"/>
      <c r="C2418" s="47"/>
      <c r="D2418" s="47"/>
      <c r="E2418" s="47"/>
      <c r="F2418" s="47"/>
      <c r="G2418" s="47"/>
    </row>
    <row r="2419" spans="1:7">
      <c r="A2419" s="47"/>
      <c r="B2419" s="47"/>
      <c r="C2419" s="47"/>
      <c r="D2419" s="47"/>
      <c r="E2419" s="47"/>
      <c r="F2419" s="47"/>
      <c r="G2419" s="47"/>
    </row>
    <row r="2420" spans="1:7">
      <c r="A2420" s="47"/>
      <c r="B2420" s="47"/>
      <c r="C2420" s="47"/>
      <c r="D2420" s="47"/>
      <c r="E2420" s="47"/>
      <c r="F2420" s="47"/>
      <c r="G2420" s="47"/>
    </row>
    <row r="2421" spans="1:7">
      <c r="A2421" s="47"/>
      <c r="B2421" s="47"/>
      <c r="C2421" s="47"/>
      <c r="D2421" s="47"/>
      <c r="E2421" s="47"/>
      <c r="F2421" s="47"/>
      <c r="G2421" s="47"/>
    </row>
    <row r="2422" spans="1:7">
      <c r="A2422" s="47"/>
      <c r="B2422" s="47"/>
      <c r="C2422" s="47"/>
      <c r="D2422" s="47"/>
      <c r="E2422" s="47"/>
      <c r="F2422" s="47"/>
      <c r="G2422" s="47"/>
    </row>
    <row r="2423" spans="1:7">
      <c r="A2423" s="47"/>
      <c r="B2423" s="47"/>
      <c r="C2423" s="47"/>
      <c r="D2423" s="47"/>
      <c r="E2423" s="47"/>
      <c r="F2423" s="47"/>
      <c r="G2423" s="47"/>
    </row>
    <row r="2424" spans="1:7">
      <c r="A2424" s="47"/>
      <c r="B2424" s="47"/>
      <c r="C2424" s="47"/>
      <c r="D2424" s="47"/>
      <c r="E2424" s="47"/>
      <c r="F2424" s="47"/>
      <c r="G2424" s="47"/>
    </row>
    <row r="2425" spans="1:7">
      <c r="A2425" s="47"/>
      <c r="B2425" s="47"/>
      <c r="C2425" s="47"/>
      <c r="D2425" s="47"/>
      <c r="E2425" s="47"/>
      <c r="F2425" s="47"/>
      <c r="G2425" s="47"/>
    </row>
    <row r="2426" spans="1:7">
      <c r="A2426" s="47"/>
      <c r="B2426" s="47"/>
      <c r="C2426" s="47"/>
      <c r="D2426" s="47"/>
      <c r="E2426" s="47"/>
      <c r="F2426" s="47"/>
      <c r="G2426" s="47"/>
    </row>
    <row r="2427" spans="1:7">
      <c r="A2427" s="47"/>
      <c r="B2427" s="47"/>
      <c r="C2427" s="47"/>
      <c r="D2427" s="47"/>
      <c r="E2427" s="47"/>
      <c r="F2427" s="47"/>
      <c r="G2427" s="47"/>
    </row>
    <row r="2428" spans="1:7">
      <c r="A2428" s="47"/>
      <c r="B2428" s="47"/>
      <c r="C2428" s="47"/>
      <c r="D2428" s="47"/>
      <c r="E2428" s="47"/>
      <c r="F2428" s="47"/>
      <c r="G2428" s="47"/>
    </row>
    <row r="2429" spans="1:7">
      <c r="A2429" s="47"/>
      <c r="B2429" s="47"/>
      <c r="C2429" s="47"/>
      <c r="D2429" s="47"/>
      <c r="E2429" s="47"/>
      <c r="F2429" s="47"/>
      <c r="G2429" s="47"/>
    </row>
    <row r="2430" spans="1:7">
      <c r="A2430" s="47"/>
      <c r="B2430" s="47"/>
      <c r="C2430" s="47"/>
      <c r="D2430" s="47"/>
      <c r="E2430" s="47"/>
      <c r="F2430" s="47"/>
      <c r="G2430" s="47"/>
    </row>
    <row r="2431" spans="1:7">
      <c r="A2431" s="47"/>
      <c r="B2431" s="47"/>
      <c r="C2431" s="47"/>
      <c r="D2431" s="47"/>
      <c r="E2431" s="47"/>
      <c r="F2431" s="47"/>
      <c r="G2431" s="47"/>
    </row>
    <row r="2432" spans="1:7">
      <c r="A2432" s="47"/>
      <c r="B2432" s="47"/>
      <c r="C2432" s="47"/>
      <c r="D2432" s="47"/>
      <c r="E2432" s="47"/>
      <c r="F2432" s="47"/>
      <c r="G2432" s="47"/>
    </row>
    <row r="2433" spans="1:7">
      <c r="A2433" s="47"/>
      <c r="B2433" s="47"/>
      <c r="C2433" s="47"/>
      <c r="D2433" s="47"/>
      <c r="E2433" s="47"/>
      <c r="F2433" s="47"/>
      <c r="G2433" s="47"/>
    </row>
    <row r="2434" spans="1:7">
      <c r="A2434" s="47"/>
      <c r="B2434" s="47"/>
      <c r="C2434" s="47"/>
      <c r="D2434" s="47"/>
      <c r="E2434" s="47"/>
      <c r="F2434" s="47"/>
      <c r="G2434" s="47"/>
    </row>
    <row r="2435" spans="1:7">
      <c r="A2435" s="47"/>
      <c r="B2435" s="47"/>
      <c r="C2435" s="47"/>
      <c r="D2435" s="47"/>
      <c r="E2435" s="47"/>
      <c r="F2435" s="47"/>
      <c r="G2435" s="47"/>
    </row>
    <row r="2436" spans="1:7">
      <c r="A2436" s="47"/>
      <c r="B2436" s="47"/>
      <c r="C2436" s="47"/>
      <c r="D2436" s="47"/>
      <c r="E2436" s="47"/>
      <c r="F2436" s="47"/>
      <c r="G2436" s="47"/>
    </row>
    <row r="2437" spans="1:7">
      <c r="A2437" s="47"/>
      <c r="B2437" s="47"/>
      <c r="C2437" s="47"/>
      <c r="D2437" s="47"/>
      <c r="E2437" s="47"/>
      <c r="F2437" s="47"/>
      <c r="G2437" s="47"/>
    </row>
    <row r="2438" spans="1:7">
      <c r="A2438" s="47"/>
      <c r="B2438" s="47"/>
      <c r="C2438" s="47"/>
      <c r="D2438" s="47"/>
      <c r="E2438" s="47"/>
      <c r="F2438" s="47"/>
      <c r="G2438" s="47"/>
    </row>
    <row r="2439" spans="1:7">
      <c r="A2439" s="47"/>
      <c r="B2439" s="47"/>
      <c r="C2439" s="47"/>
      <c r="D2439" s="47"/>
      <c r="E2439" s="47"/>
      <c r="F2439" s="47"/>
      <c r="G2439" s="47"/>
    </row>
    <row r="2440" spans="1:7">
      <c r="A2440" s="47"/>
      <c r="B2440" s="47"/>
      <c r="C2440" s="47"/>
      <c r="D2440" s="47"/>
      <c r="E2440" s="47"/>
      <c r="F2440" s="47"/>
      <c r="G2440" s="47"/>
    </row>
    <row r="2441" spans="1:7">
      <c r="A2441" s="47"/>
      <c r="B2441" s="47"/>
      <c r="C2441" s="47"/>
      <c r="D2441" s="47"/>
      <c r="E2441" s="47"/>
      <c r="F2441" s="47"/>
      <c r="G2441" s="47"/>
    </row>
    <row r="2442" spans="1:7">
      <c r="A2442" s="47"/>
      <c r="B2442" s="47"/>
      <c r="C2442" s="47"/>
      <c r="D2442" s="47"/>
      <c r="E2442" s="47"/>
      <c r="F2442" s="47"/>
      <c r="G2442" s="47"/>
    </row>
    <row r="2443" spans="1:7">
      <c r="A2443" s="47"/>
      <c r="B2443" s="47"/>
      <c r="C2443" s="47"/>
      <c r="D2443" s="47"/>
      <c r="E2443" s="47"/>
      <c r="F2443" s="47"/>
      <c r="G2443" s="47"/>
    </row>
    <row r="2444" spans="1:7">
      <c r="A2444" s="47"/>
      <c r="B2444" s="47"/>
      <c r="C2444" s="47"/>
      <c r="D2444" s="47"/>
      <c r="E2444" s="47"/>
      <c r="F2444" s="47"/>
      <c r="G2444" s="47"/>
    </row>
    <row r="2445" spans="1:7">
      <c r="A2445" s="47"/>
      <c r="B2445" s="47"/>
      <c r="C2445" s="47"/>
      <c r="D2445" s="47"/>
      <c r="E2445" s="47"/>
      <c r="F2445" s="47"/>
      <c r="G2445" s="47"/>
    </row>
    <row r="2446" spans="1:7">
      <c r="A2446" s="47"/>
      <c r="B2446" s="47"/>
      <c r="C2446" s="47"/>
      <c r="D2446" s="47"/>
      <c r="E2446" s="47"/>
      <c r="F2446" s="47"/>
      <c r="G2446" s="47"/>
    </row>
    <row r="2447" spans="1:7">
      <c r="A2447" s="47"/>
      <c r="B2447" s="47"/>
      <c r="C2447" s="47"/>
      <c r="D2447" s="47"/>
      <c r="E2447" s="47"/>
      <c r="F2447" s="47"/>
      <c r="G2447" s="47"/>
    </row>
    <row r="2448" spans="1:7">
      <c r="A2448" s="47"/>
      <c r="B2448" s="47"/>
      <c r="C2448" s="47"/>
      <c r="D2448" s="47"/>
      <c r="E2448" s="47"/>
      <c r="F2448" s="47"/>
      <c r="G2448" s="47"/>
    </row>
    <row r="2449" spans="1:7">
      <c r="A2449" s="47"/>
      <c r="B2449" s="47"/>
      <c r="C2449" s="47"/>
      <c r="D2449" s="47"/>
      <c r="E2449" s="47"/>
      <c r="F2449" s="47"/>
      <c r="G2449" s="47"/>
    </row>
    <row r="2450" spans="1:7">
      <c r="A2450" s="47"/>
      <c r="B2450" s="47"/>
      <c r="C2450" s="47"/>
      <c r="D2450" s="47"/>
      <c r="E2450" s="47"/>
      <c r="F2450" s="47"/>
      <c r="G2450" s="47"/>
    </row>
    <row r="2451" spans="1:7">
      <c r="A2451" s="47"/>
      <c r="B2451" s="47"/>
      <c r="C2451" s="47"/>
      <c r="D2451" s="47"/>
      <c r="E2451" s="47"/>
      <c r="F2451" s="47"/>
      <c r="G2451" s="47"/>
    </row>
    <row r="2452" spans="1:7">
      <c r="A2452" s="47"/>
      <c r="B2452" s="47"/>
      <c r="C2452" s="47"/>
      <c r="D2452" s="47"/>
      <c r="E2452" s="47"/>
      <c r="F2452" s="47"/>
      <c r="G2452" s="47"/>
    </row>
    <row r="2453" spans="1:7">
      <c r="A2453" s="47"/>
      <c r="B2453" s="47"/>
      <c r="C2453" s="47"/>
      <c r="D2453" s="47"/>
      <c r="E2453" s="47"/>
      <c r="F2453" s="47"/>
      <c r="G2453" s="47"/>
    </row>
    <row r="2454" spans="1:7">
      <c r="A2454" s="47"/>
      <c r="B2454" s="47"/>
      <c r="C2454" s="47"/>
      <c r="D2454" s="47"/>
      <c r="E2454" s="47"/>
      <c r="F2454" s="47"/>
      <c r="G2454" s="47"/>
    </row>
    <row r="2455" spans="1:7">
      <c r="A2455" s="47"/>
      <c r="B2455" s="47"/>
      <c r="C2455" s="47"/>
      <c r="D2455" s="47"/>
      <c r="E2455" s="47"/>
      <c r="F2455" s="47"/>
      <c r="G2455" s="47"/>
    </row>
    <row r="2456" spans="1:7">
      <c r="A2456" s="47"/>
      <c r="B2456" s="47"/>
      <c r="C2456" s="47"/>
      <c r="D2456" s="47"/>
      <c r="E2456" s="47"/>
      <c r="F2456" s="47"/>
      <c r="G2456" s="47"/>
    </row>
    <row r="2457" spans="1:7">
      <c r="A2457" s="47"/>
      <c r="B2457" s="47"/>
      <c r="C2457" s="47"/>
      <c r="D2457" s="47"/>
      <c r="E2457" s="47"/>
      <c r="F2457" s="47"/>
      <c r="G2457" s="47"/>
    </row>
    <row r="2458" spans="1:7">
      <c r="A2458" s="47"/>
      <c r="B2458" s="47"/>
      <c r="C2458" s="47"/>
      <c r="D2458" s="47"/>
      <c r="E2458" s="47"/>
      <c r="F2458" s="47"/>
      <c r="G2458" s="47"/>
    </row>
    <row r="2459" spans="1:7">
      <c r="A2459" s="47"/>
      <c r="B2459" s="47"/>
      <c r="C2459" s="47"/>
      <c r="D2459" s="47"/>
      <c r="E2459" s="47"/>
      <c r="F2459" s="47"/>
      <c r="G2459" s="47"/>
    </row>
    <row r="2460" spans="1:7">
      <c r="A2460" s="47"/>
      <c r="B2460" s="47"/>
      <c r="C2460" s="47"/>
      <c r="D2460" s="47"/>
      <c r="E2460" s="47"/>
      <c r="F2460" s="47"/>
      <c r="G2460" s="47"/>
    </row>
    <row r="2461" spans="1:7">
      <c r="A2461" s="47"/>
      <c r="B2461" s="47"/>
      <c r="C2461" s="47"/>
      <c r="D2461" s="47"/>
      <c r="E2461" s="47"/>
      <c r="F2461" s="47"/>
      <c r="G2461" s="47"/>
    </row>
    <row r="2462" spans="1:7">
      <c r="A2462" s="47"/>
      <c r="B2462" s="47"/>
      <c r="C2462" s="47"/>
      <c r="D2462" s="47"/>
      <c r="E2462" s="47"/>
      <c r="F2462" s="47"/>
      <c r="G2462" s="47"/>
    </row>
    <row r="2463" spans="1:7">
      <c r="A2463" s="47"/>
      <c r="B2463" s="47"/>
      <c r="C2463" s="47"/>
      <c r="D2463" s="47"/>
      <c r="E2463" s="47"/>
      <c r="F2463" s="47"/>
      <c r="G2463" s="47"/>
    </row>
    <row r="2464" spans="1:7">
      <c r="A2464" s="47"/>
      <c r="B2464" s="47"/>
      <c r="C2464" s="47"/>
      <c r="D2464" s="47"/>
      <c r="E2464" s="47"/>
      <c r="F2464" s="47"/>
      <c r="G2464" s="47"/>
    </row>
    <row r="2465" spans="1:7">
      <c r="A2465" s="47"/>
      <c r="B2465" s="47"/>
      <c r="C2465" s="47"/>
      <c r="D2465" s="47"/>
      <c r="E2465" s="47"/>
      <c r="F2465" s="47"/>
      <c r="G2465" s="47"/>
    </row>
    <row r="2466" spans="1:7">
      <c r="A2466" s="47"/>
      <c r="B2466" s="47"/>
      <c r="C2466" s="47"/>
      <c r="D2466" s="47"/>
      <c r="E2466" s="47"/>
      <c r="F2466" s="47"/>
      <c r="G2466" s="47"/>
    </row>
    <row r="2467" spans="1:7">
      <c r="A2467" s="47"/>
      <c r="B2467" s="47"/>
      <c r="C2467" s="47"/>
      <c r="D2467" s="47"/>
      <c r="E2467" s="47"/>
      <c r="F2467" s="47"/>
      <c r="G2467" s="47"/>
    </row>
    <row r="2468" spans="1:7">
      <c r="A2468" s="47"/>
      <c r="B2468" s="47"/>
      <c r="C2468" s="47"/>
      <c r="D2468" s="47"/>
      <c r="E2468" s="47"/>
      <c r="F2468" s="47"/>
      <c r="G2468" s="47"/>
    </row>
    <row r="2469" spans="1:7">
      <c r="A2469" s="47"/>
      <c r="B2469" s="47"/>
      <c r="C2469" s="47"/>
      <c r="D2469" s="47"/>
      <c r="E2469" s="47"/>
      <c r="F2469" s="47"/>
      <c r="G2469" s="47"/>
    </row>
    <row r="2470" spans="1:7">
      <c r="A2470" s="47"/>
      <c r="B2470" s="47"/>
      <c r="C2470" s="47"/>
      <c r="D2470" s="47"/>
      <c r="E2470" s="47"/>
      <c r="F2470" s="47"/>
      <c r="G2470" s="47"/>
    </row>
    <row r="2471" spans="1:7">
      <c r="A2471" s="47"/>
      <c r="B2471" s="47"/>
      <c r="C2471" s="47"/>
      <c r="D2471" s="47"/>
      <c r="E2471" s="47"/>
      <c r="F2471" s="47"/>
      <c r="G2471" s="47"/>
    </row>
    <row r="2472" spans="1:7">
      <c r="A2472" s="47"/>
      <c r="B2472" s="47"/>
      <c r="C2472" s="47"/>
      <c r="D2472" s="47"/>
      <c r="E2472" s="47"/>
      <c r="F2472" s="47"/>
      <c r="G2472" s="47"/>
    </row>
    <row r="2473" spans="1:7">
      <c r="A2473" s="47"/>
      <c r="B2473" s="47"/>
      <c r="C2473" s="47"/>
      <c r="D2473" s="47"/>
      <c r="E2473" s="47"/>
      <c r="F2473" s="47"/>
      <c r="G2473" s="47"/>
    </row>
    <row r="2474" spans="1:7">
      <c r="A2474" s="47"/>
      <c r="B2474" s="47"/>
      <c r="C2474" s="47"/>
      <c r="D2474" s="47"/>
      <c r="E2474" s="47"/>
      <c r="F2474" s="47"/>
      <c r="G2474" s="47"/>
    </row>
    <row r="2475" spans="1:7">
      <c r="A2475" s="47"/>
      <c r="B2475" s="47"/>
      <c r="C2475" s="47"/>
      <c r="D2475" s="47"/>
      <c r="E2475" s="47"/>
      <c r="F2475" s="47"/>
      <c r="G2475" s="47"/>
    </row>
    <row r="2476" spans="1:7">
      <c r="A2476" s="47"/>
      <c r="B2476" s="47"/>
      <c r="C2476" s="47"/>
      <c r="D2476" s="47"/>
      <c r="E2476" s="47"/>
      <c r="F2476" s="47"/>
      <c r="G2476" s="47"/>
    </row>
    <row r="2477" spans="1:7">
      <c r="A2477" s="47"/>
      <c r="B2477" s="47"/>
      <c r="C2477" s="47"/>
      <c r="D2477" s="47"/>
      <c r="E2477" s="47"/>
      <c r="F2477" s="47"/>
      <c r="G2477" s="47"/>
    </row>
    <row r="2478" spans="1:7">
      <c r="A2478" s="47"/>
      <c r="B2478" s="47"/>
      <c r="C2478" s="47"/>
      <c r="D2478" s="47"/>
      <c r="E2478" s="47"/>
      <c r="F2478" s="47"/>
      <c r="G2478" s="47"/>
    </row>
    <row r="2479" spans="1:7">
      <c r="A2479" s="47"/>
      <c r="B2479" s="47"/>
      <c r="C2479" s="47"/>
      <c r="D2479" s="47"/>
      <c r="E2479" s="47"/>
      <c r="F2479" s="47"/>
      <c r="G2479" s="47"/>
    </row>
    <row r="2480" spans="1:7">
      <c r="A2480" s="47"/>
      <c r="B2480" s="47"/>
      <c r="C2480" s="47"/>
      <c r="D2480" s="47"/>
      <c r="E2480" s="47"/>
      <c r="F2480" s="47"/>
      <c r="G2480" s="47"/>
    </row>
    <row r="2481" spans="1:7">
      <c r="A2481" s="47"/>
      <c r="B2481" s="47"/>
      <c r="C2481" s="47"/>
      <c r="D2481" s="47"/>
      <c r="E2481" s="47"/>
      <c r="F2481" s="47"/>
      <c r="G2481" s="47"/>
    </row>
    <row r="2482" spans="1:7">
      <c r="A2482" s="47"/>
      <c r="B2482" s="47"/>
      <c r="C2482" s="47"/>
      <c r="D2482" s="47"/>
      <c r="E2482" s="47"/>
      <c r="F2482" s="47"/>
      <c r="G2482" s="47"/>
    </row>
    <row r="2483" spans="1:7">
      <c r="A2483" s="47"/>
      <c r="B2483" s="47"/>
      <c r="C2483" s="47"/>
      <c r="D2483" s="47"/>
      <c r="E2483" s="47"/>
      <c r="F2483" s="47"/>
      <c r="G2483" s="47"/>
    </row>
    <row r="2484" spans="1:7">
      <c r="A2484" s="47"/>
      <c r="B2484" s="47"/>
      <c r="C2484" s="47"/>
      <c r="D2484" s="47"/>
      <c r="E2484" s="47"/>
      <c r="F2484" s="47"/>
      <c r="G2484" s="47"/>
    </row>
    <row r="2485" spans="1:7">
      <c r="A2485" s="47"/>
      <c r="B2485" s="47"/>
      <c r="C2485" s="47"/>
      <c r="D2485" s="47"/>
      <c r="E2485" s="47"/>
      <c r="F2485" s="47"/>
      <c r="G2485" s="47"/>
    </row>
    <row r="2486" spans="1:7">
      <c r="A2486" s="47"/>
      <c r="B2486" s="47"/>
      <c r="C2486" s="47"/>
      <c r="D2486" s="47"/>
      <c r="E2486" s="47"/>
      <c r="F2486" s="47"/>
      <c r="G2486" s="47"/>
    </row>
    <row r="2487" spans="1:7">
      <c r="A2487" s="47"/>
      <c r="B2487" s="47"/>
      <c r="C2487" s="47"/>
      <c r="D2487" s="47"/>
      <c r="E2487" s="47"/>
      <c r="F2487" s="47"/>
      <c r="G2487" s="47"/>
    </row>
    <row r="2488" spans="1:7">
      <c r="A2488" s="47"/>
      <c r="B2488" s="47"/>
      <c r="C2488" s="47"/>
      <c r="D2488" s="47"/>
      <c r="E2488" s="47"/>
      <c r="F2488" s="47"/>
      <c r="G2488" s="47"/>
    </row>
    <row r="2489" spans="1:7">
      <c r="A2489" s="47"/>
      <c r="B2489" s="47"/>
      <c r="C2489" s="47"/>
      <c r="D2489" s="47"/>
      <c r="E2489" s="47"/>
      <c r="F2489" s="47"/>
      <c r="G2489" s="47"/>
    </row>
    <row r="2490" spans="1:7">
      <c r="A2490" s="47"/>
      <c r="B2490" s="47"/>
      <c r="C2490" s="47"/>
      <c r="D2490" s="47"/>
      <c r="E2490" s="47"/>
      <c r="F2490" s="47"/>
      <c r="G2490" s="47"/>
    </row>
    <row r="2491" spans="1:7">
      <c r="A2491" s="47"/>
      <c r="B2491" s="47"/>
      <c r="C2491" s="47"/>
      <c r="D2491" s="47"/>
      <c r="E2491" s="47"/>
      <c r="F2491" s="47"/>
      <c r="G2491" s="47"/>
    </row>
    <row r="2492" spans="1:7">
      <c r="A2492" s="47"/>
      <c r="B2492" s="47"/>
      <c r="C2492" s="47"/>
      <c r="D2492" s="47"/>
      <c r="E2492" s="47"/>
      <c r="F2492" s="47"/>
      <c r="G2492" s="47"/>
    </row>
    <row r="2493" spans="1:7">
      <c r="A2493" s="47"/>
      <c r="B2493" s="47"/>
      <c r="C2493" s="47"/>
      <c r="D2493" s="47"/>
      <c r="E2493" s="47"/>
      <c r="F2493" s="47"/>
      <c r="G2493" s="47"/>
    </row>
    <row r="2494" spans="1:7">
      <c r="A2494" s="47"/>
      <c r="B2494" s="47"/>
      <c r="C2494" s="47"/>
      <c r="D2494" s="47"/>
      <c r="E2494" s="47"/>
      <c r="F2494" s="47"/>
      <c r="G2494" s="47"/>
    </row>
    <row r="2495" spans="1:7">
      <c r="A2495" s="47"/>
      <c r="B2495" s="47"/>
      <c r="C2495" s="47"/>
      <c r="D2495" s="47"/>
      <c r="E2495" s="47"/>
      <c r="F2495" s="47"/>
      <c r="G2495" s="47"/>
    </row>
    <row r="2496" spans="1:7">
      <c r="A2496" s="47"/>
      <c r="B2496" s="47"/>
      <c r="C2496" s="47"/>
      <c r="D2496" s="47"/>
      <c r="E2496" s="47"/>
      <c r="F2496" s="47"/>
      <c r="G2496" s="47"/>
    </row>
    <row r="2497" spans="1:7">
      <c r="A2497" s="47"/>
      <c r="B2497" s="47"/>
      <c r="C2497" s="47"/>
      <c r="D2497" s="47"/>
      <c r="E2497" s="47"/>
      <c r="F2497" s="47"/>
      <c r="G2497" s="47"/>
    </row>
    <row r="2498" spans="1:7">
      <c r="A2498" s="47"/>
      <c r="B2498" s="47"/>
      <c r="C2498" s="47"/>
      <c r="D2498" s="47"/>
      <c r="E2498" s="47"/>
      <c r="F2498" s="47"/>
      <c r="G2498" s="47"/>
    </row>
    <row r="2499" spans="1:7">
      <c r="A2499" s="47"/>
      <c r="B2499" s="47"/>
      <c r="C2499" s="47"/>
      <c r="D2499" s="47"/>
      <c r="E2499" s="47"/>
      <c r="F2499" s="47"/>
      <c r="G2499" s="47"/>
    </row>
    <row r="2500" spans="1:7">
      <c r="A2500" s="47"/>
      <c r="B2500" s="47"/>
      <c r="C2500" s="47"/>
      <c r="D2500" s="47"/>
      <c r="E2500" s="47"/>
      <c r="F2500" s="47"/>
      <c r="G2500" s="47"/>
    </row>
    <row r="2501" spans="1:7">
      <c r="A2501" s="47"/>
      <c r="B2501" s="47"/>
      <c r="C2501" s="47"/>
      <c r="D2501" s="47"/>
      <c r="E2501" s="47"/>
      <c r="F2501" s="47"/>
      <c r="G2501" s="47"/>
    </row>
    <row r="2502" spans="1:7">
      <c r="A2502" s="47"/>
      <c r="B2502" s="47"/>
      <c r="C2502" s="47"/>
      <c r="D2502" s="47"/>
      <c r="E2502" s="47"/>
      <c r="F2502" s="47"/>
      <c r="G2502" s="47"/>
    </row>
    <row r="2503" spans="1:7">
      <c r="A2503" s="47"/>
      <c r="B2503" s="47"/>
      <c r="C2503" s="47"/>
      <c r="D2503" s="47"/>
      <c r="E2503" s="47"/>
      <c r="F2503" s="47"/>
      <c r="G2503" s="47"/>
    </row>
    <row r="2504" spans="1:7">
      <c r="A2504" s="47"/>
      <c r="B2504" s="47"/>
      <c r="C2504" s="47"/>
      <c r="D2504" s="47"/>
      <c r="E2504" s="47"/>
      <c r="F2504" s="47"/>
      <c r="G2504" s="47"/>
    </row>
    <row r="2505" spans="1:7">
      <c r="A2505" s="47"/>
      <c r="B2505" s="47"/>
      <c r="C2505" s="47"/>
      <c r="D2505" s="47"/>
      <c r="E2505" s="47"/>
      <c r="F2505" s="47"/>
      <c r="G2505" s="47"/>
    </row>
    <row r="2506" spans="1:7">
      <c r="A2506" s="47"/>
      <c r="B2506" s="47"/>
      <c r="C2506" s="47"/>
      <c r="D2506" s="47"/>
      <c r="E2506" s="47"/>
      <c r="F2506" s="47"/>
      <c r="G2506" s="47"/>
    </row>
    <row r="2507" spans="1:7">
      <c r="A2507" s="47"/>
      <c r="B2507" s="47"/>
      <c r="C2507" s="47"/>
      <c r="D2507" s="47"/>
      <c r="E2507" s="47"/>
      <c r="F2507" s="47"/>
      <c r="G2507" s="47"/>
    </row>
    <row r="2508" spans="1:7">
      <c r="A2508" s="47"/>
      <c r="B2508" s="47"/>
      <c r="C2508" s="47"/>
      <c r="D2508" s="47"/>
      <c r="E2508" s="47"/>
      <c r="F2508" s="47"/>
      <c r="G2508" s="47"/>
    </row>
    <row r="2509" spans="1:7">
      <c r="A2509" s="47"/>
      <c r="B2509" s="47"/>
      <c r="C2509" s="47"/>
      <c r="D2509" s="47"/>
      <c r="E2509" s="47"/>
      <c r="F2509" s="47"/>
      <c r="G2509" s="47"/>
    </row>
    <row r="2510" spans="1:7">
      <c r="A2510" s="47"/>
      <c r="B2510" s="47"/>
      <c r="C2510" s="47"/>
      <c r="D2510" s="47"/>
      <c r="E2510" s="47"/>
      <c r="F2510" s="47"/>
      <c r="G2510" s="47"/>
    </row>
    <row r="2511" spans="1:7">
      <c r="A2511" s="47"/>
      <c r="B2511" s="47"/>
      <c r="C2511" s="47"/>
      <c r="D2511" s="47"/>
      <c r="E2511" s="47"/>
      <c r="F2511" s="47"/>
      <c r="G2511" s="47"/>
    </row>
    <row r="2512" spans="1:7">
      <c r="A2512" s="47"/>
      <c r="B2512" s="47"/>
      <c r="C2512" s="47"/>
      <c r="D2512" s="47"/>
      <c r="E2512" s="47"/>
      <c r="F2512" s="47"/>
      <c r="G2512" s="47"/>
    </row>
    <row r="2513" spans="1:7">
      <c r="A2513" s="47"/>
      <c r="B2513" s="47"/>
      <c r="C2513" s="47"/>
      <c r="D2513" s="47"/>
      <c r="E2513" s="47"/>
      <c r="F2513" s="47"/>
      <c r="G2513" s="47"/>
    </row>
    <row r="2514" spans="1:7">
      <c r="A2514" s="47"/>
      <c r="B2514" s="47"/>
      <c r="C2514" s="47"/>
      <c r="D2514" s="47"/>
      <c r="E2514" s="47"/>
      <c r="F2514" s="47"/>
      <c r="G2514" s="47"/>
    </row>
    <row r="2515" spans="1:7">
      <c r="A2515" s="47"/>
      <c r="B2515" s="47"/>
      <c r="C2515" s="47"/>
      <c r="D2515" s="47"/>
      <c r="E2515" s="47"/>
      <c r="F2515" s="47"/>
      <c r="G2515" s="47"/>
    </row>
    <row r="2516" spans="1:7">
      <c r="A2516" s="47"/>
      <c r="B2516" s="47"/>
      <c r="C2516" s="47"/>
      <c r="D2516" s="47"/>
      <c r="E2516" s="47"/>
      <c r="F2516" s="47"/>
      <c r="G2516" s="47"/>
    </row>
    <row r="2517" spans="1:7">
      <c r="A2517" s="47"/>
      <c r="B2517" s="47"/>
      <c r="C2517" s="47"/>
      <c r="D2517" s="47"/>
      <c r="E2517" s="47"/>
      <c r="F2517" s="47"/>
      <c r="G2517" s="47"/>
    </row>
    <row r="2518" spans="1:7">
      <c r="A2518" s="47"/>
      <c r="B2518" s="47"/>
      <c r="C2518" s="47"/>
      <c r="D2518" s="47"/>
      <c r="E2518" s="47"/>
      <c r="F2518" s="47"/>
      <c r="G2518" s="47"/>
    </row>
    <row r="2519" spans="1:7">
      <c r="A2519" s="47"/>
      <c r="B2519" s="47"/>
      <c r="C2519" s="47"/>
      <c r="D2519" s="47"/>
      <c r="E2519" s="47"/>
      <c r="F2519" s="47"/>
      <c r="G2519" s="47"/>
    </row>
    <row r="2520" spans="1:7">
      <c r="A2520" s="47"/>
      <c r="B2520" s="47"/>
      <c r="C2520" s="47"/>
      <c r="D2520" s="47"/>
      <c r="E2520" s="47"/>
      <c r="F2520" s="47"/>
      <c r="G2520" s="47"/>
    </row>
    <row r="2521" spans="1:7">
      <c r="A2521" s="47"/>
      <c r="B2521" s="47"/>
      <c r="C2521" s="47"/>
      <c r="D2521" s="47"/>
      <c r="E2521" s="47"/>
      <c r="F2521" s="47"/>
      <c r="G2521" s="47"/>
    </row>
    <row r="2522" spans="1:7">
      <c r="A2522" s="47"/>
      <c r="B2522" s="47"/>
      <c r="C2522" s="47"/>
      <c r="D2522" s="47"/>
      <c r="E2522" s="47"/>
      <c r="F2522" s="47"/>
      <c r="G2522" s="47"/>
    </row>
    <row r="2523" spans="1:7">
      <c r="A2523" s="47"/>
      <c r="B2523" s="47"/>
      <c r="C2523" s="47"/>
      <c r="D2523" s="47"/>
      <c r="E2523" s="47"/>
      <c r="F2523" s="47"/>
      <c r="G2523" s="47"/>
    </row>
    <row r="2524" spans="1:7">
      <c r="A2524" s="47"/>
      <c r="B2524" s="47"/>
      <c r="C2524" s="47"/>
      <c r="D2524" s="47"/>
      <c r="E2524" s="47"/>
      <c r="F2524" s="47"/>
      <c r="G2524" s="47"/>
    </row>
    <row r="2525" spans="1:7">
      <c r="A2525" s="47"/>
      <c r="B2525" s="47"/>
      <c r="C2525" s="47"/>
      <c r="D2525" s="47"/>
      <c r="E2525" s="47"/>
      <c r="F2525" s="47"/>
      <c r="G2525" s="47"/>
    </row>
    <row r="2526" spans="1:7">
      <c r="A2526" s="47"/>
      <c r="B2526" s="47"/>
      <c r="C2526" s="47"/>
      <c r="D2526" s="47"/>
      <c r="E2526" s="47"/>
      <c r="F2526" s="47"/>
      <c r="G2526" s="47"/>
    </row>
    <row r="2527" spans="1:7">
      <c r="A2527" s="47"/>
      <c r="B2527" s="47"/>
      <c r="C2527" s="47"/>
      <c r="D2527" s="47"/>
      <c r="E2527" s="47"/>
      <c r="F2527" s="47"/>
      <c r="G2527" s="47"/>
    </row>
    <row r="2528" spans="1:7">
      <c r="A2528" s="47"/>
      <c r="B2528" s="47"/>
      <c r="C2528" s="47"/>
      <c r="D2528" s="47"/>
      <c r="E2528" s="47"/>
      <c r="F2528" s="47"/>
      <c r="G2528" s="47"/>
    </row>
    <row r="2529" spans="1:7">
      <c r="A2529" s="47"/>
      <c r="B2529" s="47"/>
      <c r="C2529" s="47"/>
      <c r="D2529" s="47"/>
      <c r="E2529" s="47"/>
      <c r="F2529" s="47"/>
      <c r="G2529" s="47"/>
    </row>
    <row r="2530" spans="1:7">
      <c r="A2530" s="47"/>
      <c r="B2530" s="47"/>
      <c r="C2530" s="47"/>
      <c r="D2530" s="47"/>
      <c r="E2530" s="47"/>
      <c r="F2530" s="47"/>
      <c r="G2530" s="47"/>
    </row>
    <row r="2531" spans="1:7">
      <c r="A2531" s="47"/>
      <c r="B2531" s="47"/>
      <c r="C2531" s="47"/>
      <c r="D2531" s="47"/>
      <c r="E2531" s="47"/>
      <c r="F2531" s="47"/>
      <c r="G2531" s="47"/>
    </row>
    <row r="2532" spans="1:7">
      <c r="A2532" s="47"/>
      <c r="B2532" s="47"/>
      <c r="C2532" s="47"/>
      <c r="D2532" s="47"/>
      <c r="E2532" s="47"/>
      <c r="F2532" s="47"/>
      <c r="G2532" s="47"/>
    </row>
    <row r="2533" spans="1:7">
      <c r="A2533" s="47"/>
      <c r="B2533" s="47"/>
      <c r="C2533" s="47"/>
      <c r="D2533" s="47"/>
      <c r="E2533" s="47"/>
      <c r="F2533" s="47"/>
      <c r="G2533" s="47"/>
    </row>
    <row r="2534" spans="1:7">
      <c r="A2534" s="47"/>
      <c r="B2534" s="47"/>
      <c r="C2534" s="47"/>
      <c r="D2534" s="47"/>
      <c r="E2534" s="47"/>
      <c r="F2534" s="47"/>
      <c r="G2534" s="47"/>
    </row>
    <row r="2535" spans="1:7">
      <c r="A2535" s="47"/>
      <c r="B2535" s="47"/>
      <c r="C2535" s="47"/>
      <c r="D2535" s="47"/>
      <c r="E2535" s="47"/>
      <c r="F2535" s="47"/>
      <c r="G2535" s="47"/>
    </row>
    <row r="2536" spans="1:7">
      <c r="A2536" s="47"/>
      <c r="B2536" s="47"/>
      <c r="C2536" s="47"/>
      <c r="D2536" s="47"/>
      <c r="E2536" s="47"/>
      <c r="F2536" s="47"/>
      <c r="G2536" s="47"/>
    </row>
    <row r="2537" spans="1:7">
      <c r="A2537" s="47"/>
      <c r="B2537" s="47"/>
      <c r="C2537" s="47"/>
      <c r="D2537" s="47"/>
      <c r="E2537" s="47"/>
      <c r="F2537" s="47"/>
      <c r="G2537" s="47"/>
    </row>
    <row r="2538" spans="1:7">
      <c r="A2538" s="47"/>
      <c r="B2538" s="47"/>
      <c r="C2538" s="47"/>
      <c r="D2538" s="47"/>
      <c r="E2538" s="47"/>
      <c r="F2538" s="47"/>
      <c r="G2538" s="47"/>
    </row>
    <row r="2539" spans="1:7">
      <c r="A2539" s="47"/>
      <c r="B2539" s="47"/>
      <c r="C2539" s="47"/>
      <c r="D2539" s="47"/>
      <c r="E2539" s="47"/>
      <c r="F2539" s="47"/>
      <c r="G2539" s="47"/>
    </row>
    <row r="2540" spans="1:7">
      <c r="A2540" s="47"/>
      <c r="B2540" s="47"/>
      <c r="C2540" s="47"/>
      <c r="D2540" s="47"/>
      <c r="E2540" s="47"/>
      <c r="F2540" s="47"/>
      <c r="G2540" s="47"/>
    </row>
    <row r="2541" spans="1:7">
      <c r="A2541" s="47"/>
      <c r="B2541" s="47"/>
      <c r="C2541" s="47"/>
      <c r="D2541" s="47"/>
      <c r="E2541" s="47"/>
      <c r="F2541" s="47"/>
      <c r="G2541" s="47"/>
    </row>
    <row r="2542" spans="1:7">
      <c r="A2542" s="47"/>
      <c r="B2542" s="47"/>
      <c r="C2542" s="47"/>
      <c r="D2542" s="47"/>
      <c r="E2542" s="47"/>
      <c r="F2542" s="47"/>
      <c r="G2542" s="47"/>
    </row>
    <row r="2543" spans="1:7">
      <c r="A2543" s="47"/>
      <c r="B2543" s="47"/>
      <c r="C2543" s="47"/>
      <c r="D2543" s="47"/>
      <c r="E2543" s="47"/>
      <c r="F2543" s="47"/>
      <c r="G2543" s="47"/>
    </row>
    <row r="2544" spans="1:7">
      <c r="A2544" s="47"/>
      <c r="B2544" s="47"/>
      <c r="C2544" s="47"/>
      <c r="D2544" s="47"/>
      <c r="E2544" s="47"/>
      <c r="F2544" s="47"/>
      <c r="G2544" s="47"/>
    </row>
    <row r="2545" spans="1:7">
      <c r="A2545" s="47"/>
      <c r="B2545" s="47"/>
      <c r="C2545" s="47"/>
      <c r="D2545" s="47"/>
      <c r="E2545" s="47"/>
      <c r="F2545" s="47"/>
      <c r="G2545" s="47"/>
    </row>
    <row r="2546" spans="1:7">
      <c r="A2546" s="47"/>
      <c r="B2546" s="47"/>
      <c r="C2546" s="47"/>
      <c r="D2546" s="47"/>
      <c r="E2546" s="47"/>
      <c r="F2546" s="47"/>
      <c r="G2546" s="47"/>
    </row>
    <row r="2547" spans="1:7">
      <c r="A2547" s="47"/>
      <c r="B2547" s="47"/>
      <c r="C2547" s="47"/>
      <c r="D2547" s="47"/>
      <c r="E2547" s="47"/>
      <c r="F2547" s="47"/>
      <c r="G2547" s="47"/>
    </row>
    <row r="2548" spans="1:7">
      <c r="A2548" s="47"/>
      <c r="B2548" s="47"/>
      <c r="C2548" s="47"/>
      <c r="D2548" s="47"/>
      <c r="E2548" s="47"/>
      <c r="F2548" s="47"/>
      <c r="G2548" s="47"/>
    </row>
    <row r="2549" spans="1:7">
      <c r="A2549" s="47"/>
      <c r="B2549" s="47"/>
      <c r="C2549" s="47"/>
      <c r="D2549" s="47"/>
      <c r="E2549" s="47"/>
      <c r="F2549" s="47"/>
      <c r="G2549" s="47"/>
    </row>
    <row r="2550" spans="1:7">
      <c r="A2550" s="47"/>
      <c r="B2550" s="47"/>
      <c r="C2550" s="47"/>
      <c r="D2550" s="47"/>
      <c r="E2550" s="47"/>
      <c r="F2550" s="47"/>
      <c r="G2550" s="47"/>
    </row>
    <row r="2551" spans="1:7">
      <c r="A2551" s="47"/>
      <c r="B2551" s="47"/>
      <c r="C2551" s="47"/>
      <c r="D2551" s="47"/>
      <c r="E2551" s="47"/>
      <c r="F2551" s="47"/>
      <c r="G2551" s="47"/>
    </row>
    <row r="2552" spans="1:7">
      <c r="A2552" s="47"/>
      <c r="B2552" s="47"/>
      <c r="C2552" s="47"/>
      <c r="D2552" s="47"/>
      <c r="E2552" s="47"/>
      <c r="F2552" s="47"/>
      <c r="G2552" s="47"/>
    </row>
    <row r="2553" spans="1:7">
      <c r="A2553" s="47"/>
      <c r="B2553" s="47"/>
      <c r="C2553" s="47"/>
      <c r="D2553" s="47"/>
      <c r="E2553" s="47"/>
      <c r="F2553" s="47"/>
      <c r="G2553" s="47"/>
    </row>
    <row r="2554" spans="1:7">
      <c r="A2554" s="47"/>
      <c r="B2554" s="47"/>
      <c r="C2554" s="47"/>
      <c r="D2554" s="47"/>
      <c r="E2554" s="47"/>
      <c r="F2554" s="47"/>
      <c r="G2554" s="47"/>
    </row>
    <row r="2555" spans="1:7">
      <c r="A2555" s="47"/>
      <c r="B2555" s="47"/>
      <c r="C2555" s="47"/>
      <c r="D2555" s="47"/>
      <c r="E2555" s="47"/>
      <c r="F2555" s="47"/>
      <c r="G2555" s="47"/>
    </row>
    <row r="2556" spans="1:7">
      <c r="A2556" s="47"/>
      <c r="B2556" s="47"/>
      <c r="C2556" s="47"/>
      <c r="D2556" s="47"/>
      <c r="E2556" s="47"/>
      <c r="F2556" s="47"/>
      <c r="G2556" s="47"/>
    </row>
    <row r="2557" spans="1:7">
      <c r="A2557" s="47"/>
      <c r="B2557" s="47"/>
      <c r="C2557" s="47"/>
      <c r="D2557" s="47"/>
      <c r="E2557" s="47"/>
      <c r="F2557" s="47"/>
      <c r="G2557" s="47"/>
    </row>
    <row r="2558" spans="1:7">
      <c r="A2558" s="47"/>
      <c r="B2558" s="47"/>
      <c r="C2558" s="47"/>
      <c r="D2558" s="47"/>
      <c r="E2558" s="47"/>
      <c r="F2558" s="47"/>
      <c r="G2558" s="47"/>
    </row>
    <row r="2559" spans="1:7">
      <c r="A2559" s="47"/>
      <c r="B2559" s="47"/>
      <c r="C2559" s="47"/>
      <c r="D2559" s="47"/>
      <c r="E2559" s="47"/>
      <c r="F2559" s="47"/>
      <c r="G2559" s="47"/>
    </row>
    <row r="2560" spans="1:7">
      <c r="A2560" s="47"/>
      <c r="B2560" s="47"/>
      <c r="C2560" s="47"/>
      <c r="D2560" s="47"/>
      <c r="E2560" s="47"/>
      <c r="F2560" s="47"/>
      <c r="G2560" s="47"/>
    </row>
    <row r="2561" spans="1:7">
      <c r="A2561" s="47"/>
      <c r="B2561" s="47"/>
      <c r="C2561" s="47"/>
      <c r="D2561" s="47"/>
      <c r="E2561" s="47"/>
      <c r="F2561" s="47"/>
      <c r="G2561" s="47"/>
    </row>
    <row r="2562" spans="1:7">
      <c r="A2562" s="47"/>
      <c r="B2562" s="47"/>
      <c r="C2562" s="47"/>
      <c r="D2562" s="47"/>
      <c r="E2562" s="47"/>
      <c r="F2562" s="47"/>
      <c r="G2562" s="47"/>
    </row>
    <row r="2563" spans="1:7">
      <c r="A2563" s="47"/>
      <c r="B2563" s="47"/>
      <c r="C2563" s="47"/>
      <c r="D2563" s="47"/>
      <c r="E2563" s="47"/>
      <c r="F2563" s="47"/>
      <c r="G2563" s="47"/>
    </row>
    <row r="2564" spans="1:7">
      <c r="A2564" s="47"/>
      <c r="B2564" s="47"/>
      <c r="C2564" s="47"/>
      <c r="D2564" s="47"/>
      <c r="E2564" s="47"/>
      <c r="F2564" s="47"/>
      <c r="G2564" s="47"/>
    </row>
    <row r="2565" spans="1:7">
      <c r="A2565" s="47"/>
      <c r="B2565" s="47"/>
      <c r="C2565" s="47"/>
      <c r="D2565" s="47"/>
      <c r="E2565" s="47"/>
      <c r="F2565" s="47"/>
      <c r="G2565" s="47"/>
    </row>
    <row r="2566" spans="1:7">
      <c r="A2566" s="47"/>
      <c r="B2566" s="47"/>
      <c r="C2566" s="47"/>
      <c r="D2566" s="47"/>
      <c r="E2566" s="47"/>
      <c r="F2566" s="47"/>
      <c r="G2566" s="47"/>
    </row>
    <row r="2567" spans="1:7">
      <c r="A2567" s="47"/>
      <c r="B2567" s="47"/>
      <c r="C2567" s="47"/>
      <c r="D2567" s="47"/>
      <c r="E2567" s="47"/>
      <c r="F2567" s="47"/>
      <c r="G2567" s="47"/>
    </row>
    <row r="2568" spans="1:7">
      <c r="A2568" s="47"/>
      <c r="B2568" s="47"/>
      <c r="C2568" s="47"/>
      <c r="D2568" s="47"/>
      <c r="E2568" s="47"/>
      <c r="F2568" s="47"/>
      <c r="G2568" s="47"/>
    </row>
    <row r="2569" spans="1:7">
      <c r="A2569" s="47"/>
      <c r="B2569" s="47"/>
      <c r="C2569" s="47"/>
      <c r="D2569" s="47"/>
      <c r="E2569" s="47"/>
      <c r="F2569" s="47"/>
      <c r="G2569" s="47"/>
    </row>
    <row r="2570" spans="1:7">
      <c r="A2570" s="47"/>
      <c r="B2570" s="47"/>
      <c r="C2570" s="47"/>
      <c r="D2570" s="47"/>
      <c r="E2570" s="47"/>
      <c r="F2570" s="47"/>
      <c r="G2570" s="47"/>
    </row>
    <row r="2571" spans="1:7">
      <c r="A2571" s="47"/>
      <c r="B2571" s="47"/>
      <c r="C2571" s="47"/>
      <c r="D2571" s="47"/>
      <c r="E2571" s="47"/>
      <c r="F2571" s="47"/>
      <c r="G2571" s="47"/>
    </row>
    <row r="2572" spans="1:7">
      <c r="A2572" s="47"/>
      <c r="B2572" s="47"/>
      <c r="C2572" s="47"/>
      <c r="D2572" s="47"/>
      <c r="E2572" s="47"/>
      <c r="F2572" s="47"/>
      <c r="G2572" s="47"/>
    </row>
    <row r="2573" spans="1:7">
      <c r="A2573" s="47"/>
      <c r="B2573" s="47"/>
      <c r="C2573" s="47"/>
      <c r="D2573" s="47"/>
      <c r="E2573" s="47"/>
      <c r="F2573" s="47"/>
      <c r="G2573" s="47"/>
    </row>
    <row r="2574" spans="1:7">
      <c r="A2574" s="47"/>
      <c r="B2574" s="47"/>
      <c r="C2574" s="47"/>
      <c r="D2574" s="47"/>
      <c r="E2574" s="47"/>
      <c r="F2574" s="47"/>
      <c r="G2574" s="47"/>
    </row>
    <row r="2575" spans="1:7">
      <c r="A2575" s="47"/>
      <c r="B2575" s="47"/>
      <c r="C2575" s="47"/>
      <c r="D2575" s="47"/>
      <c r="E2575" s="47"/>
      <c r="F2575" s="47"/>
      <c r="G2575" s="47"/>
    </row>
    <row r="2576" spans="1:7">
      <c r="A2576" s="47"/>
      <c r="B2576" s="47"/>
      <c r="C2576" s="47"/>
      <c r="D2576" s="47"/>
      <c r="E2576" s="47"/>
      <c r="F2576" s="47"/>
      <c r="G2576" s="47"/>
    </row>
    <row r="2577" spans="1:7">
      <c r="A2577" s="47"/>
      <c r="B2577" s="47"/>
      <c r="C2577" s="47"/>
      <c r="D2577" s="47"/>
      <c r="E2577" s="47"/>
      <c r="F2577" s="47"/>
      <c r="G2577" s="47"/>
    </row>
    <row r="2578" spans="1:7">
      <c r="A2578" s="47"/>
      <c r="B2578" s="47"/>
      <c r="C2578" s="47"/>
      <c r="D2578" s="47"/>
      <c r="E2578" s="47"/>
      <c r="F2578" s="47"/>
      <c r="G2578" s="47"/>
    </row>
    <row r="2579" spans="1:7">
      <c r="A2579" s="47"/>
      <c r="B2579" s="47"/>
      <c r="C2579" s="47"/>
      <c r="D2579" s="47"/>
      <c r="E2579" s="47"/>
      <c r="F2579" s="47"/>
      <c r="G2579" s="47"/>
    </row>
    <row r="2580" spans="1:7">
      <c r="A2580" s="47"/>
      <c r="B2580" s="47"/>
      <c r="C2580" s="47"/>
      <c r="D2580" s="47"/>
      <c r="E2580" s="47"/>
      <c r="F2580" s="47"/>
      <c r="G2580" s="47"/>
    </row>
    <row r="2581" spans="1:7">
      <c r="A2581" s="47"/>
      <c r="B2581" s="47"/>
      <c r="C2581" s="47"/>
      <c r="D2581" s="47"/>
      <c r="E2581" s="47"/>
      <c r="F2581" s="47"/>
      <c r="G2581" s="47"/>
    </row>
    <row r="2582" spans="1:7">
      <c r="A2582" s="47"/>
      <c r="B2582" s="47"/>
      <c r="C2582" s="47"/>
      <c r="D2582" s="47"/>
      <c r="E2582" s="47"/>
      <c r="F2582" s="47"/>
      <c r="G2582" s="47"/>
    </row>
    <row r="2583" spans="1:7">
      <c r="A2583" s="47"/>
      <c r="B2583" s="47"/>
      <c r="C2583" s="47"/>
      <c r="D2583" s="47"/>
      <c r="E2583" s="47"/>
      <c r="F2583" s="47"/>
      <c r="G2583" s="47"/>
    </row>
    <row r="2584" spans="1:7">
      <c r="A2584" s="47"/>
      <c r="B2584" s="47"/>
      <c r="C2584" s="47"/>
      <c r="D2584" s="47"/>
      <c r="E2584" s="47"/>
      <c r="F2584" s="47"/>
      <c r="G2584" s="47"/>
    </row>
    <row r="2585" spans="1:7">
      <c r="A2585" s="47"/>
      <c r="B2585" s="47"/>
      <c r="C2585" s="47"/>
      <c r="D2585" s="47"/>
      <c r="E2585" s="47"/>
      <c r="F2585" s="47"/>
      <c r="G2585" s="47"/>
    </row>
    <row r="2586" spans="1:7">
      <c r="A2586" s="47"/>
      <c r="B2586" s="47"/>
      <c r="C2586" s="47"/>
      <c r="D2586" s="47"/>
      <c r="E2586" s="47"/>
      <c r="F2586" s="47"/>
      <c r="G2586" s="47"/>
    </row>
    <row r="2587" spans="1:7">
      <c r="A2587" s="47"/>
      <c r="B2587" s="47"/>
      <c r="C2587" s="47"/>
      <c r="D2587" s="47"/>
      <c r="E2587" s="47"/>
      <c r="F2587" s="47"/>
      <c r="G2587" s="47"/>
    </row>
    <row r="2588" spans="1:7">
      <c r="A2588" s="47"/>
      <c r="B2588" s="47"/>
      <c r="C2588" s="47"/>
      <c r="D2588" s="47"/>
      <c r="E2588" s="47"/>
      <c r="F2588" s="47"/>
      <c r="G2588" s="47"/>
    </row>
    <row r="2589" spans="1:7">
      <c r="A2589" s="47"/>
      <c r="B2589" s="47"/>
      <c r="C2589" s="47"/>
      <c r="D2589" s="47"/>
      <c r="E2589" s="47"/>
      <c r="F2589" s="47"/>
      <c r="G2589" s="47"/>
    </row>
    <row r="2590" spans="1:7">
      <c r="A2590" s="47"/>
      <c r="B2590" s="47"/>
      <c r="C2590" s="47"/>
      <c r="D2590" s="47"/>
      <c r="E2590" s="47"/>
      <c r="F2590" s="47"/>
      <c r="G2590" s="47"/>
    </row>
    <row r="2591" spans="1:7">
      <c r="A2591" s="47"/>
      <c r="B2591" s="47"/>
      <c r="C2591" s="47"/>
      <c r="D2591" s="47"/>
      <c r="E2591" s="47"/>
      <c r="F2591" s="47"/>
      <c r="G2591" s="47"/>
    </row>
    <row r="2592" spans="1:7">
      <c r="A2592" s="47"/>
      <c r="B2592" s="47"/>
      <c r="C2592" s="47"/>
      <c r="D2592" s="47"/>
      <c r="E2592" s="47"/>
      <c r="F2592" s="47"/>
      <c r="G2592" s="47"/>
    </row>
    <row r="2593" spans="1:7">
      <c r="A2593" s="47"/>
      <c r="B2593" s="47"/>
      <c r="C2593" s="47"/>
      <c r="D2593" s="47"/>
      <c r="E2593" s="47"/>
      <c r="F2593" s="47"/>
      <c r="G2593" s="47"/>
    </row>
    <row r="2594" spans="1:7">
      <c r="A2594" s="47"/>
      <c r="B2594" s="47"/>
      <c r="C2594" s="47"/>
      <c r="D2594" s="47"/>
      <c r="E2594" s="47"/>
      <c r="F2594" s="47"/>
      <c r="G2594" s="47"/>
    </row>
    <row r="2595" spans="1:7">
      <c r="A2595" s="47"/>
      <c r="B2595" s="47"/>
      <c r="C2595" s="47"/>
      <c r="D2595" s="47"/>
      <c r="E2595" s="47"/>
      <c r="F2595" s="47"/>
      <c r="G2595" s="47"/>
    </row>
    <row r="2596" spans="1:7">
      <c r="A2596" s="47"/>
      <c r="B2596" s="47"/>
      <c r="C2596" s="47"/>
      <c r="D2596" s="47"/>
      <c r="E2596" s="47"/>
      <c r="F2596" s="47"/>
      <c r="G2596" s="47"/>
    </row>
    <row r="2597" spans="1:7">
      <c r="A2597" s="47"/>
      <c r="B2597" s="47"/>
      <c r="C2597" s="47"/>
      <c r="D2597" s="47"/>
      <c r="E2597" s="47"/>
      <c r="F2597" s="47"/>
      <c r="G2597" s="47"/>
    </row>
    <row r="2598" spans="1:7">
      <c r="A2598" s="47"/>
      <c r="B2598" s="47"/>
      <c r="C2598" s="47"/>
      <c r="D2598" s="47"/>
      <c r="E2598" s="47"/>
      <c r="F2598" s="47"/>
      <c r="G2598" s="47"/>
    </row>
    <row r="2599" spans="1:7">
      <c r="A2599" s="47"/>
      <c r="B2599" s="47"/>
      <c r="C2599" s="47"/>
      <c r="D2599" s="47"/>
      <c r="E2599" s="47"/>
      <c r="F2599" s="47"/>
      <c r="G2599" s="47"/>
    </row>
    <row r="2600" spans="1:7">
      <c r="A2600" s="47"/>
      <c r="B2600" s="47"/>
      <c r="C2600" s="47"/>
      <c r="D2600" s="47"/>
      <c r="E2600" s="47"/>
      <c r="F2600" s="47"/>
      <c r="G2600" s="47"/>
    </row>
    <row r="2601" spans="1:7">
      <c r="A2601" s="47"/>
      <c r="B2601" s="47"/>
      <c r="C2601" s="47"/>
      <c r="D2601" s="47"/>
      <c r="E2601" s="47"/>
      <c r="F2601" s="47"/>
      <c r="G2601" s="47"/>
    </row>
    <row r="2602" spans="1:7">
      <c r="A2602" s="47"/>
      <c r="B2602" s="47"/>
      <c r="C2602" s="47"/>
      <c r="D2602" s="47"/>
      <c r="E2602" s="47"/>
      <c r="F2602" s="47"/>
      <c r="G2602" s="47"/>
    </row>
    <row r="2603" spans="1:7">
      <c r="A2603" s="47"/>
      <c r="B2603" s="47"/>
      <c r="C2603" s="47"/>
      <c r="D2603" s="47"/>
      <c r="E2603" s="47"/>
      <c r="F2603" s="47"/>
      <c r="G2603" s="47"/>
    </row>
    <row r="2604" spans="1:7">
      <c r="A2604" s="47"/>
      <c r="B2604" s="47"/>
      <c r="C2604" s="47"/>
      <c r="D2604" s="47"/>
      <c r="E2604" s="47"/>
      <c r="F2604" s="47"/>
      <c r="G2604" s="47"/>
    </row>
    <row r="2605" spans="1:7">
      <c r="A2605" s="47"/>
      <c r="B2605" s="47"/>
      <c r="C2605" s="47"/>
      <c r="D2605" s="47"/>
      <c r="E2605" s="47"/>
      <c r="F2605" s="47"/>
      <c r="G2605" s="47"/>
    </row>
    <row r="2606" spans="1:7">
      <c r="A2606" s="47"/>
      <c r="B2606" s="47"/>
      <c r="C2606" s="47"/>
      <c r="D2606" s="47"/>
      <c r="E2606" s="47"/>
      <c r="F2606" s="47"/>
      <c r="G2606" s="47"/>
    </row>
    <row r="2607" spans="1:7">
      <c r="A2607" s="47"/>
      <c r="B2607" s="47"/>
      <c r="C2607" s="47"/>
      <c r="D2607" s="47"/>
      <c r="E2607" s="47"/>
      <c r="F2607" s="47"/>
      <c r="G2607" s="47"/>
    </row>
    <row r="2608" spans="1:7">
      <c r="A2608" s="47"/>
      <c r="B2608" s="47"/>
      <c r="C2608" s="47"/>
      <c r="D2608" s="47"/>
      <c r="E2608" s="47"/>
      <c r="F2608" s="47"/>
      <c r="G2608" s="47"/>
    </row>
    <row r="2609" spans="1:7">
      <c r="A2609" s="47"/>
      <c r="B2609" s="47"/>
      <c r="C2609" s="47"/>
      <c r="D2609" s="47"/>
      <c r="E2609" s="47"/>
      <c r="F2609" s="47"/>
      <c r="G2609" s="47"/>
    </row>
    <row r="2610" spans="1:7">
      <c r="A2610" s="47"/>
      <c r="B2610" s="47"/>
      <c r="C2610" s="47"/>
      <c r="D2610" s="47"/>
      <c r="E2610" s="47"/>
      <c r="F2610" s="47"/>
      <c r="G2610" s="47"/>
    </row>
    <row r="2611" spans="1:7">
      <c r="A2611" s="47"/>
      <c r="B2611" s="47"/>
      <c r="C2611" s="47"/>
      <c r="D2611" s="47"/>
      <c r="E2611" s="47"/>
      <c r="F2611" s="47"/>
      <c r="G2611" s="47"/>
    </row>
    <row r="2612" spans="1:7">
      <c r="A2612" s="47"/>
      <c r="B2612" s="47"/>
      <c r="C2612" s="47"/>
      <c r="D2612" s="47"/>
      <c r="E2612" s="47"/>
      <c r="F2612" s="47"/>
      <c r="G2612" s="47"/>
    </row>
    <row r="2613" spans="1:7">
      <c r="A2613" s="47"/>
      <c r="B2613" s="47"/>
      <c r="C2613" s="47"/>
      <c r="D2613" s="47"/>
      <c r="E2613" s="47"/>
      <c r="F2613" s="47"/>
      <c r="G2613" s="47"/>
    </row>
    <row r="2614" spans="1:7">
      <c r="A2614" s="47"/>
      <c r="B2614" s="47"/>
      <c r="C2614" s="47"/>
      <c r="D2614" s="47"/>
      <c r="E2614" s="47"/>
      <c r="F2614" s="47"/>
      <c r="G2614" s="47"/>
    </row>
    <row r="2615" spans="1:7">
      <c r="A2615" s="47"/>
      <c r="B2615" s="47"/>
      <c r="C2615" s="47"/>
      <c r="D2615" s="47"/>
      <c r="E2615" s="47"/>
      <c r="F2615" s="47"/>
      <c r="G2615" s="47"/>
    </row>
    <row r="2616" spans="1:7">
      <c r="A2616" s="47"/>
      <c r="B2616" s="47"/>
      <c r="C2616" s="47"/>
      <c r="D2616" s="47"/>
      <c r="E2616" s="47"/>
      <c r="F2616" s="47"/>
      <c r="G2616" s="47"/>
    </row>
    <row r="2617" spans="1:7">
      <c r="A2617" s="47"/>
      <c r="B2617" s="47"/>
      <c r="C2617" s="47"/>
      <c r="D2617" s="47"/>
      <c r="E2617" s="47"/>
      <c r="F2617" s="47"/>
      <c r="G2617" s="47"/>
    </row>
    <row r="2618" spans="1:7">
      <c r="A2618" s="47"/>
      <c r="B2618" s="47"/>
      <c r="C2618" s="47"/>
      <c r="D2618" s="47"/>
      <c r="E2618" s="47"/>
      <c r="F2618" s="47"/>
      <c r="G2618" s="47"/>
    </row>
    <row r="2619" spans="1:7">
      <c r="A2619" s="47"/>
      <c r="B2619" s="47"/>
      <c r="C2619" s="47"/>
      <c r="D2619" s="47"/>
      <c r="E2619" s="47"/>
      <c r="F2619" s="47"/>
      <c r="G2619" s="47"/>
    </row>
    <row r="2620" spans="1:7">
      <c r="A2620" s="47"/>
      <c r="B2620" s="47"/>
      <c r="C2620" s="47"/>
      <c r="D2620" s="47"/>
      <c r="E2620" s="47"/>
      <c r="F2620" s="47"/>
      <c r="G2620" s="47"/>
    </row>
    <row r="2621" spans="1:7">
      <c r="A2621" s="47"/>
      <c r="B2621" s="47"/>
      <c r="C2621" s="47"/>
      <c r="D2621" s="47"/>
      <c r="E2621" s="47"/>
      <c r="F2621" s="47"/>
      <c r="G2621" s="47"/>
    </row>
    <row r="2622" spans="1:7">
      <c r="A2622" s="47"/>
      <c r="B2622" s="47"/>
      <c r="C2622" s="47"/>
      <c r="D2622" s="47"/>
      <c r="E2622" s="47"/>
      <c r="F2622" s="47"/>
      <c r="G2622" s="47"/>
    </row>
    <row r="2623" spans="1:7">
      <c r="A2623" s="47"/>
      <c r="B2623" s="47"/>
      <c r="C2623" s="47"/>
      <c r="D2623" s="47"/>
      <c r="E2623" s="47"/>
      <c r="F2623" s="47"/>
      <c r="G2623" s="47"/>
    </row>
    <row r="2624" spans="1:7">
      <c r="A2624" s="47"/>
      <c r="B2624" s="47"/>
      <c r="C2624" s="47"/>
      <c r="D2624" s="47"/>
      <c r="E2624" s="47"/>
      <c r="F2624" s="47"/>
      <c r="G2624" s="47"/>
    </row>
    <row r="2625" spans="1:7">
      <c r="A2625" s="47"/>
      <c r="B2625" s="47"/>
      <c r="C2625" s="47"/>
      <c r="D2625" s="47"/>
      <c r="E2625" s="47"/>
      <c r="F2625" s="47"/>
      <c r="G2625" s="47"/>
    </row>
    <row r="2626" spans="1:7">
      <c r="A2626" s="47"/>
      <c r="B2626" s="47"/>
      <c r="C2626" s="47"/>
      <c r="D2626" s="47"/>
      <c r="E2626" s="47"/>
      <c r="F2626" s="47"/>
      <c r="G2626" s="47"/>
    </row>
    <row r="2627" spans="1:7">
      <c r="A2627" s="47"/>
      <c r="B2627" s="47"/>
      <c r="C2627" s="47"/>
      <c r="D2627" s="47"/>
      <c r="E2627" s="47"/>
      <c r="F2627" s="47"/>
      <c r="G2627" s="47"/>
    </row>
    <row r="2628" spans="1:7">
      <c r="A2628" s="47"/>
      <c r="B2628" s="47"/>
      <c r="C2628" s="47"/>
      <c r="D2628" s="47"/>
      <c r="E2628" s="47"/>
      <c r="F2628" s="47"/>
      <c r="G2628" s="47"/>
    </row>
    <row r="2629" spans="1:7">
      <c r="A2629" s="47"/>
      <c r="B2629" s="47"/>
      <c r="C2629" s="47"/>
      <c r="D2629" s="47"/>
      <c r="E2629" s="47"/>
      <c r="F2629" s="47"/>
      <c r="G2629" s="47"/>
    </row>
    <row r="2630" spans="1:7">
      <c r="A2630" s="47"/>
      <c r="B2630" s="47"/>
      <c r="C2630" s="47"/>
      <c r="D2630" s="47"/>
      <c r="E2630" s="47"/>
      <c r="F2630" s="47"/>
      <c r="G2630" s="47"/>
    </row>
    <row r="2631" spans="1:7">
      <c r="A2631" s="47"/>
      <c r="B2631" s="47"/>
      <c r="C2631" s="47"/>
      <c r="D2631" s="47"/>
      <c r="E2631" s="47"/>
      <c r="F2631" s="47"/>
      <c r="G2631" s="47"/>
    </row>
    <row r="2632" spans="1:7">
      <c r="A2632" s="47"/>
      <c r="B2632" s="47"/>
      <c r="C2632" s="47"/>
      <c r="D2632" s="47"/>
      <c r="E2632" s="47"/>
      <c r="F2632" s="47"/>
      <c r="G2632" s="47"/>
    </row>
    <row r="2633" spans="1:7">
      <c r="A2633" s="47"/>
      <c r="B2633" s="47"/>
      <c r="C2633" s="47"/>
      <c r="D2633" s="47"/>
      <c r="E2633" s="47"/>
      <c r="F2633" s="47"/>
      <c r="G2633" s="47"/>
    </row>
    <row r="2634" spans="1:7">
      <c r="A2634" s="47"/>
      <c r="B2634" s="47"/>
      <c r="C2634" s="47"/>
      <c r="D2634" s="47"/>
      <c r="E2634" s="47"/>
      <c r="F2634" s="47"/>
      <c r="G2634" s="47"/>
    </row>
    <row r="2635" spans="1:7">
      <c r="A2635" s="47"/>
      <c r="B2635" s="47"/>
      <c r="C2635" s="47"/>
      <c r="D2635" s="47"/>
      <c r="E2635" s="47"/>
      <c r="F2635" s="47"/>
      <c r="G2635" s="47"/>
    </row>
    <row r="2636" spans="1:7">
      <c r="A2636" s="47"/>
      <c r="B2636" s="47"/>
      <c r="C2636" s="47"/>
      <c r="D2636" s="47"/>
      <c r="E2636" s="47"/>
      <c r="F2636" s="47"/>
      <c r="G2636" s="47"/>
    </row>
    <row r="2637" spans="1:7">
      <c r="A2637" s="47"/>
      <c r="B2637" s="47"/>
      <c r="C2637" s="47"/>
      <c r="D2637" s="47"/>
      <c r="E2637" s="47"/>
      <c r="F2637" s="47"/>
      <c r="G2637" s="47"/>
    </row>
    <row r="2638" spans="1:7">
      <c r="A2638" s="47"/>
      <c r="B2638" s="47"/>
      <c r="C2638" s="47"/>
      <c r="D2638" s="47"/>
      <c r="E2638" s="47"/>
      <c r="F2638" s="47"/>
      <c r="G2638" s="47"/>
    </row>
    <row r="2639" spans="1:7">
      <c r="A2639" s="47"/>
      <c r="B2639" s="47"/>
      <c r="C2639" s="47"/>
      <c r="D2639" s="47"/>
      <c r="E2639" s="47"/>
      <c r="F2639" s="47"/>
      <c r="G2639" s="47"/>
    </row>
    <row r="2640" spans="1:7">
      <c r="A2640" s="47"/>
      <c r="B2640" s="47"/>
      <c r="C2640" s="47"/>
      <c r="D2640" s="47"/>
      <c r="E2640" s="47"/>
      <c r="F2640" s="47"/>
      <c r="G2640" s="47"/>
    </row>
    <row r="2641" spans="1:7">
      <c r="A2641" s="47"/>
      <c r="B2641" s="47"/>
      <c r="C2641" s="47"/>
      <c r="D2641" s="47"/>
      <c r="E2641" s="47"/>
      <c r="F2641" s="47"/>
      <c r="G2641" s="47"/>
    </row>
    <row r="2642" spans="1:7">
      <c r="A2642" s="47"/>
      <c r="B2642" s="47"/>
      <c r="C2642" s="47"/>
      <c r="D2642" s="47"/>
      <c r="E2642" s="47"/>
      <c r="F2642" s="47"/>
      <c r="G2642" s="47"/>
    </row>
    <row r="2643" spans="1:7">
      <c r="A2643" s="47"/>
      <c r="B2643" s="47"/>
      <c r="C2643" s="47"/>
      <c r="D2643" s="47"/>
      <c r="E2643" s="47"/>
      <c r="F2643" s="47"/>
      <c r="G2643" s="47"/>
    </row>
    <row r="2644" spans="1:7">
      <c r="A2644" s="47"/>
      <c r="B2644" s="47"/>
      <c r="C2644" s="47"/>
      <c r="D2644" s="47"/>
      <c r="E2644" s="47"/>
      <c r="F2644" s="47"/>
      <c r="G2644" s="47"/>
    </row>
    <row r="2645" spans="1:7">
      <c r="A2645" s="47"/>
      <c r="B2645" s="47"/>
      <c r="C2645" s="47"/>
      <c r="D2645" s="47"/>
      <c r="E2645" s="47"/>
      <c r="F2645" s="47"/>
      <c r="G2645" s="47"/>
    </row>
    <row r="2646" spans="1:7">
      <c r="A2646" s="47"/>
      <c r="B2646" s="47"/>
      <c r="C2646" s="47"/>
      <c r="D2646" s="47"/>
      <c r="E2646" s="47"/>
      <c r="F2646" s="47"/>
      <c r="G2646" s="47"/>
    </row>
    <row r="2647" spans="1:7">
      <c r="A2647" s="47"/>
      <c r="B2647" s="47"/>
      <c r="C2647" s="47"/>
      <c r="D2647" s="47"/>
      <c r="E2647" s="47"/>
      <c r="F2647" s="47"/>
      <c r="G2647" s="47"/>
    </row>
    <row r="2648" spans="1:7">
      <c r="A2648" s="47"/>
      <c r="B2648" s="47"/>
      <c r="C2648" s="47"/>
      <c r="D2648" s="47"/>
      <c r="E2648" s="47"/>
      <c r="F2648" s="47"/>
      <c r="G2648" s="47"/>
    </row>
    <row r="2649" spans="1:7">
      <c r="A2649" s="47"/>
      <c r="B2649" s="47"/>
      <c r="C2649" s="47"/>
      <c r="D2649" s="47"/>
      <c r="E2649" s="47"/>
      <c r="F2649" s="47"/>
      <c r="G2649" s="47"/>
    </row>
    <row r="2650" spans="1:7">
      <c r="A2650" s="47"/>
      <c r="B2650" s="47"/>
      <c r="C2650" s="47"/>
      <c r="D2650" s="47"/>
      <c r="E2650" s="47"/>
      <c r="F2650" s="47"/>
      <c r="G2650" s="47"/>
    </row>
    <row r="2651" spans="1:7">
      <c r="A2651" s="47"/>
      <c r="B2651" s="47"/>
      <c r="C2651" s="47"/>
      <c r="D2651" s="47"/>
      <c r="E2651" s="47"/>
      <c r="F2651" s="47"/>
      <c r="G2651" s="47"/>
    </row>
    <row r="2652" spans="1:7">
      <c r="A2652" s="47"/>
      <c r="B2652" s="47"/>
      <c r="C2652" s="47"/>
      <c r="D2652" s="47"/>
      <c r="E2652" s="47"/>
      <c r="F2652" s="47"/>
      <c r="G2652" s="47"/>
    </row>
    <row r="2653" spans="1:7">
      <c r="A2653" s="47"/>
      <c r="B2653" s="47"/>
      <c r="C2653" s="47"/>
      <c r="D2653" s="47"/>
      <c r="E2653" s="47"/>
      <c r="F2653" s="47"/>
      <c r="G2653" s="47"/>
    </row>
    <row r="2654" spans="1:7">
      <c r="A2654" s="47"/>
      <c r="B2654" s="47"/>
      <c r="C2654" s="47"/>
      <c r="D2654" s="47"/>
      <c r="E2654" s="47"/>
      <c r="F2654" s="47"/>
      <c r="G2654" s="47"/>
    </row>
    <row r="2655" spans="1:7">
      <c r="A2655" s="47"/>
      <c r="B2655" s="47"/>
      <c r="C2655" s="47"/>
      <c r="D2655" s="47"/>
      <c r="E2655" s="47"/>
      <c r="F2655" s="47"/>
      <c r="G2655" s="47"/>
    </row>
    <row r="2656" spans="1:7">
      <c r="A2656" s="47"/>
      <c r="B2656" s="47"/>
      <c r="C2656" s="47"/>
      <c r="D2656" s="47"/>
      <c r="E2656" s="47"/>
      <c r="F2656" s="47"/>
      <c r="G2656" s="47"/>
    </row>
    <row r="2657" spans="1:7">
      <c r="A2657" s="47"/>
      <c r="B2657" s="47"/>
      <c r="C2657" s="47"/>
      <c r="D2657" s="47"/>
      <c r="E2657" s="47"/>
      <c r="F2657" s="47"/>
      <c r="G2657" s="47"/>
    </row>
    <row r="2658" spans="1:7">
      <c r="A2658" s="47"/>
      <c r="B2658" s="47"/>
      <c r="C2658" s="47"/>
      <c r="D2658" s="47"/>
      <c r="E2658" s="47"/>
      <c r="F2658" s="47"/>
      <c r="G2658" s="47"/>
    </row>
    <row r="2659" spans="1:7">
      <c r="A2659" s="47"/>
      <c r="B2659" s="47"/>
      <c r="C2659" s="47"/>
      <c r="D2659" s="47"/>
      <c r="E2659" s="47"/>
      <c r="F2659" s="47"/>
      <c r="G2659" s="47"/>
    </row>
    <row r="2660" spans="1:7">
      <c r="A2660" s="47"/>
      <c r="B2660" s="47"/>
      <c r="C2660" s="47"/>
      <c r="D2660" s="47"/>
      <c r="E2660" s="47"/>
      <c r="F2660" s="47"/>
      <c r="G2660" s="47"/>
    </row>
    <row r="2661" spans="1:7">
      <c r="A2661" s="47"/>
      <c r="B2661" s="47"/>
      <c r="C2661" s="47"/>
      <c r="D2661" s="47"/>
      <c r="E2661" s="47"/>
      <c r="F2661" s="47"/>
      <c r="G2661" s="47"/>
    </row>
    <row r="2662" spans="1:7">
      <c r="A2662" s="47"/>
      <c r="B2662" s="47"/>
      <c r="C2662" s="47"/>
      <c r="D2662" s="47"/>
      <c r="E2662" s="47"/>
      <c r="F2662" s="47"/>
      <c r="G2662" s="47"/>
    </row>
    <row r="2663" spans="1:7">
      <c r="A2663" s="47"/>
      <c r="B2663" s="47"/>
      <c r="C2663" s="47"/>
      <c r="D2663" s="47"/>
      <c r="E2663" s="47"/>
      <c r="F2663" s="47"/>
      <c r="G2663" s="47"/>
    </row>
    <row r="2664" spans="1:7">
      <c r="A2664" s="47"/>
      <c r="B2664" s="47"/>
      <c r="C2664" s="47"/>
      <c r="D2664" s="47"/>
      <c r="E2664" s="47"/>
      <c r="F2664" s="47"/>
      <c r="G2664" s="47"/>
    </row>
    <row r="2665" spans="1:7">
      <c r="A2665" s="47"/>
      <c r="B2665" s="47"/>
      <c r="C2665" s="47"/>
      <c r="D2665" s="47"/>
      <c r="E2665" s="47"/>
      <c r="F2665" s="47"/>
      <c r="G2665" s="47"/>
    </row>
    <row r="2666" spans="1:7">
      <c r="A2666" s="47"/>
      <c r="B2666" s="47"/>
      <c r="C2666" s="47"/>
      <c r="D2666" s="47"/>
      <c r="E2666" s="47"/>
      <c r="F2666" s="47"/>
      <c r="G2666" s="47"/>
    </row>
    <row r="2667" spans="1:7">
      <c r="A2667" s="47"/>
      <c r="B2667" s="47"/>
      <c r="C2667" s="47"/>
      <c r="D2667" s="47"/>
      <c r="E2667" s="47"/>
      <c r="F2667" s="47"/>
      <c r="G2667" s="47"/>
    </row>
    <row r="2668" spans="1:7">
      <c r="A2668" s="47"/>
      <c r="B2668" s="47"/>
      <c r="C2668" s="47"/>
      <c r="D2668" s="47"/>
      <c r="E2668" s="47"/>
      <c r="F2668" s="47"/>
      <c r="G2668" s="47"/>
    </row>
    <row r="2669" spans="1:7">
      <c r="A2669" s="47"/>
      <c r="B2669" s="47"/>
      <c r="C2669" s="47"/>
      <c r="D2669" s="47"/>
      <c r="E2669" s="47"/>
      <c r="F2669" s="47"/>
      <c r="G2669" s="47"/>
    </row>
    <row r="2670" spans="1:7">
      <c r="A2670" s="47"/>
      <c r="B2670" s="47"/>
      <c r="C2670" s="47"/>
      <c r="D2670" s="47"/>
      <c r="E2670" s="47"/>
      <c r="F2670" s="47"/>
      <c r="G2670" s="47"/>
    </row>
    <row r="2671" spans="1:7">
      <c r="A2671" s="47"/>
      <c r="B2671" s="47"/>
      <c r="C2671" s="47"/>
      <c r="D2671" s="47"/>
      <c r="E2671" s="47"/>
      <c r="F2671" s="47"/>
      <c r="G2671" s="47"/>
    </row>
    <row r="2672" spans="1:7">
      <c r="A2672" s="47"/>
      <c r="B2672" s="47"/>
      <c r="C2672" s="47"/>
      <c r="D2672" s="47"/>
      <c r="E2672" s="47"/>
      <c r="F2672" s="47"/>
      <c r="G2672" s="47"/>
    </row>
    <row r="2673" spans="1:7">
      <c r="A2673" s="47"/>
      <c r="B2673" s="47"/>
      <c r="C2673" s="47"/>
      <c r="D2673" s="47"/>
      <c r="E2673" s="47"/>
      <c r="F2673" s="47"/>
      <c r="G2673" s="47"/>
    </row>
    <row r="2674" spans="1:7">
      <c r="A2674" s="47"/>
      <c r="B2674" s="47"/>
      <c r="C2674" s="47"/>
      <c r="D2674" s="47"/>
      <c r="E2674" s="47"/>
      <c r="F2674" s="47"/>
      <c r="G2674" s="47"/>
    </row>
    <row r="2675" spans="1:7">
      <c r="A2675" s="47"/>
      <c r="B2675" s="47"/>
      <c r="C2675" s="47"/>
      <c r="D2675" s="47"/>
      <c r="E2675" s="47"/>
      <c r="F2675" s="47"/>
      <c r="G2675" s="47"/>
    </row>
    <row r="2676" spans="1:7">
      <c r="A2676" s="47"/>
      <c r="B2676" s="47"/>
      <c r="C2676" s="47"/>
      <c r="D2676" s="47"/>
      <c r="E2676" s="47"/>
      <c r="F2676" s="47"/>
      <c r="G2676" s="47"/>
    </row>
    <row r="2677" spans="1:7">
      <c r="A2677" s="47"/>
      <c r="B2677" s="47"/>
      <c r="C2677" s="47"/>
      <c r="D2677" s="47"/>
      <c r="E2677" s="47"/>
      <c r="F2677" s="47"/>
      <c r="G2677" s="47"/>
    </row>
    <row r="2678" spans="1:7">
      <c r="A2678" s="47"/>
      <c r="B2678" s="47"/>
      <c r="C2678" s="47"/>
      <c r="D2678" s="47"/>
      <c r="E2678" s="47"/>
      <c r="F2678" s="47"/>
      <c r="G2678" s="47"/>
    </row>
    <row r="2679" spans="1:7">
      <c r="A2679" s="47"/>
      <c r="B2679" s="47"/>
      <c r="C2679" s="47"/>
      <c r="D2679" s="47"/>
      <c r="E2679" s="47"/>
      <c r="F2679" s="47"/>
      <c r="G2679" s="47"/>
    </row>
    <row r="2680" spans="1:7">
      <c r="A2680" s="47"/>
      <c r="B2680" s="47"/>
      <c r="C2680" s="47"/>
      <c r="D2680" s="47"/>
      <c r="E2680" s="47"/>
      <c r="F2680" s="47"/>
      <c r="G2680" s="47"/>
    </row>
    <row r="2681" spans="1:7">
      <c r="A2681" s="47"/>
      <c r="B2681" s="47"/>
      <c r="C2681" s="47"/>
      <c r="D2681" s="47"/>
      <c r="E2681" s="47"/>
      <c r="F2681" s="47"/>
      <c r="G2681" s="47"/>
    </row>
    <row r="2682" spans="1:7">
      <c r="A2682" s="47"/>
      <c r="B2682" s="47"/>
      <c r="C2682" s="47"/>
      <c r="D2682" s="47"/>
      <c r="E2682" s="47"/>
      <c r="F2682" s="47"/>
      <c r="G2682" s="47"/>
    </row>
    <row r="2683" spans="1:7">
      <c r="A2683" s="47"/>
      <c r="B2683" s="47"/>
      <c r="C2683" s="47"/>
      <c r="D2683" s="47"/>
      <c r="E2683" s="47"/>
      <c r="F2683" s="47"/>
      <c r="G2683" s="47"/>
    </row>
    <row r="2684" spans="1:7">
      <c r="A2684" s="47"/>
      <c r="B2684" s="47"/>
      <c r="C2684" s="47"/>
      <c r="D2684" s="47"/>
      <c r="E2684" s="47"/>
      <c r="F2684" s="47"/>
      <c r="G2684" s="47"/>
    </row>
    <row r="2685" spans="1:7">
      <c r="A2685" s="47"/>
      <c r="B2685" s="47"/>
      <c r="C2685" s="47"/>
      <c r="D2685" s="47"/>
      <c r="E2685" s="47"/>
      <c r="F2685" s="47"/>
      <c r="G2685" s="47"/>
    </row>
    <row r="2686" spans="1:7">
      <c r="A2686" s="47"/>
      <c r="B2686" s="47"/>
      <c r="C2686" s="47"/>
      <c r="D2686" s="47"/>
      <c r="E2686" s="47"/>
      <c r="F2686" s="47"/>
      <c r="G2686" s="47"/>
    </row>
    <row r="2687" spans="1:7">
      <c r="A2687" s="47"/>
      <c r="B2687" s="47"/>
      <c r="C2687" s="47"/>
      <c r="D2687" s="47"/>
      <c r="E2687" s="47"/>
      <c r="F2687" s="47"/>
      <c r="G2687" s="47"/>
    </row>
    <row r="2688" spans="1:7">
      <c r="A2688" s="47"/>
      <c r="B2688" s="47"/>
      <c r="C2688" s="47"/>
      <c r="D2688" s="47"/>
      <c r="E2688" s="47"/>
      <c r="F2688" s="47"/>
      <c r="G2688" s="47"/>
    </row>
    <row r="2689" spans="1:7">
      <c r="A2689" s="47"/>
      <c r="B2689" s="47"/>
      <c r="C2689" s="47"/>
      <c r="D2689" s="47"/>
      <c r="E2689" s="47"/>
      <c r="F2689" s="47"/>
      <c r="G2689" s="47"/>
    </row>
    <row r="2690" spans="1:7">
      <c r="A2690" s="47"/>
      <c r="B2690" s="47"/>
      <c r="C2690" s="47"/>
      <c r="D2690" s="47"/>
      <c r="E2690" s="47"/>
      <c r="F2690" s="47"/>
      <c r="G2690" s="47"/>
    </row>
    <row r="2691" spans="1:7">
      <c r="A2691" s="47"/>
      <c r="B2691" s="47"/>
      <c r="C2691" s="47"/>
      <c r="D2691" s="47"/>
      <c r="E2691" s="47"/>
      <c r="F2691" s="47"/>
      <c r="G2691" s="47"/>
    </row>
    <row r="2692" spans="1:7">
      <c r="A2692" s="47"/>
      <c r="B2692" s="47"/>
      <c r="C2692" s="47"/>
      <c r="D2692" s="47"/>
      <c r="E2692" s="47"/>
      <c r="F2692" s="47"/>
      <c r="G2692" s="47"/>
    </row>
    <row r="2693" spans="1:7">
      <c r="A2693" s="47"/>
      <c r="B2693" s="47"/>
      <c r="C2693" s="47"/>
      <c r="D2693" s="47"/>
      <c r="E2693" s="47"/>
      <c r="F2693" s="47"/>
      <c r="G2693" s="47"/>
    </row>
    <row r="2694" spans="1:7">
      <c r="A2694" s="47"/>
      <c r="B2694" s="47"/>
      <c r="C2694" s="47"/>
      <c r="D2694" s="47"/>
      <c r="E2694" s="47"/>
      <c r="F2694" s="47"/>
      <c r="G2694" s="47"/>
    </row>
    <row r="2695" spans="1:7">
      <c r="A2695" s="47"/>
      <c r="B2695" s="47"/>
      <c r="C2695" s="47"/>
      <c r="D2695" s="47"/>
      <c r="E2695" s="47"/>
      <c r="F2695" s="47"/>
      <c r="G2695" s="47"/>
    </row>
    <row r="2696" spans="1:7">
      <c r="A2696" s="47"/>
      <c r="B2696" s="47"/>
      <c r="C2696" s="47"/>
      <c r="D2696" s="47"/>
      <c r="E2696" s="47"/>
      <c r="F2696" s="47"/>
      <c r="G2696" s="47"/>
    </row>
    <row r="2697" spans="1:7">
      <c r="A2697" s="47"/>
      <c r="B2697" s="47"/>
      <c r="C2697" s="47"/>
      <c r="D2697" s="47"/>
      <c r="E2697" s="47"/>
      <c r="F2697" s="47"/>
      <c r="G2697" s="47"/>
    </row>
    <row r="2698" spans="1:7">
      <c r="A2698" s="47"/>
      <c r="B2698" s="47"/>
      <c r="C2698" s="47"/>
      <c r="D2698" s="47"/>
      <c r="E2698" s="47"/>
      <c r="F2698" s="47"/>
      <c r="G2698" s="47"/>
    </row>
    <row r="2699" spans="1:7">
      <c r="A2699" s="47"/>
      <c r="B2699" s="47"/>
      <c r="C2699" s="47"/>
      <c r="D2699" s="47"/>
      <c r="E2699" s="47"/>
      <c r="F2699" s="47"/>
      <c r="G2699" s="47"/>
    </row>
    <row r="2700" spans="1:7">
      <c r="A2700" s="47"/>
      <c r="B2700" s="47"/>
      <c r="C2700" s="47"/>
      <c r="D2700" s="47"/>
      <c r="E2700" s="47"/>
      <c r="F2700" s="47"/>
      <c r="G2700" s="47"/>
    </row>
    <row r="2701" spans="1:7">
      <c r="A2701" s="47"/>
      <c r="B2701" s="47"/>
      <c r="C2701" s="47"/>
      <c r="D2701" s="47"/>
      <c r="E2701" s="47"/>
      <c r="F2701" s="47"/>
      <c r="G2701" s="47"/>
    </row>
    <row r="2702" spans="1:7">
      <c r="A2702" s="47"/>
      <c r="B2702" s="47"/>
      <c r="C2702" s="47"/>
      <c r="D2702" s="47"/>
      <c r="E2702" s="47"/>
      <c r="F2702" s="47"/>
      <c r="G2702" s="47"/>
    </row>
    <row r="2703" spans="1:7">
      <c r="A2703" s="47"/>
      <c r="B2703" s="47"/>
      <c r="C2703" s="47"/>
      <c r="D2703" s="47"/>
      <c r="E2703" s="47"/>
      <c r="F2703" s="47"/>
      <c r="G2703" s="47"/>
    </row>
    <row r="2704" spans="1:7">
      <c r="A2704" s="47"/>
      <c r="B2704" s="47"/>
      <c r="C2704" s="47"/>
      <c r="D2704" s="47"/>
      <c r="E2704" s="47"/>
      <c r="F2704" s="47"/>
      <c r="G2704" s="47"/>
    </row>
    <row r="2705" spans="1:7">
      <c r="A2705" s="47"/>
      <c r="B2705" s="47"/>
      <c r="C2705" s="47"/>
      <c r="D2705" s="47"/>
      <c r="E2705" s="47"/>
      <c r="F2705" s="47"/>
      <c r="G2705" s="47"/>
    </row>
    <row r="2706" spans="1:7">
      <c r="A2706" s="47"/>
      <c r="B2706" s="47"/>
      <c r="C2706" s="47"/>
      <c r="D2706" s="47"/>
      <c r="E2706" s="47"/>
      <c r="F2706" s="47"/>
      <c r="G2706" s="47"/>
    </row>
    <row r="2707" spans="1:7">
      <c r="A2707" s="47"/>
      <c r="B2707" s="47"/>
      <c r="C2707" s="47"/>
      <c r="D2707" s="47"/>
      <c r="E2707" s="47"/>
      <c r="F2707" s="47"/>
      <c r="G2707" s="47"/>
    </row>
    <row r="2708" spans="1:7">
      <c r="A2708" s="47"/>
      <c r="B2708" s="47"/>
      <c r="C2708" s="47"/>
      <c r="D2708" s="47"/>
      <c r="E2708" s="47"/>
      <c r="F2708" s="47"/>
      <c r="G2708" s="47"/>
    </row>
    <row r="2709" spans="1:7">
      <c r="A2709" s="47"/>
      <c r="B2709" s="47"/>
      <c r="C2709" s="47"/>
      <c r="D2709" s="47"/>
      <c r="E2709" s="47"/>
      <c r="F2709" s="47"/>
      <c r="G2709" s="47"/>
    </row>
    <row r="2710" spans="1:7">
      <c r="A2710" s="47"/>
      <c r="B2710" s="47"/>
      <c r="C2710" s="47"/>
      <c r="D2710" s="47"/>
      <c r="E2710" s="47"/>
      <c r="F2710" s="47"/>
      <c r="G2710" s="47"/>
    </row>
    <row r="2711" spans="1:7">
      <c r="A2711" s="47"/>
      <c r="B2711" s="47"/>
      <c r="C2711" s="47"/>
      <c r="D2711" s="47"/>
      <c r="E2711" s="47"/>
      <c r="F2711" s="47"/>
      <c r="G2711" s="47"/>
    </row>
    <row r="2712" spans="1:7">
      <c r="A2712" s="47"/>
      <c r="B2712" s="47"/>
      <c r="C2712" s="47"/>
      <c r="D2712" s="47"/>
      <c r="E2712" s="47"/>
      <c r="F2712" s="47"/>
      <c r="G2712" s="47"/>
    </row>
    <row r="2713" spans="1:7">
      <c r="A2713" s="47"/>
      <c r="B2713" s="47"/>
      <c r="C2713" s="47"/>
      <c r="D2713" s="47"/>
      <c r="E2713" s="47"/>
      <c r="F2713" s="47"/>
      <c r="G2713" s="47"/>
    </row>
    <row r="2714" spans="1:7">
      <c r="A2714" s="47"/>
      <c r="B2714" s="47"/>
      <c r="C2714" s="47"/>
      <c r="D2714" s="47"/>
      <c r="E2714" s="47"/>
      <c r="F2714" s="47"/>
      <c r="G2714" s="47"/>
    </row>
    <row r="2715" spans="1:7">
      <c r="A2715" s="47"/>
      <c r="B2715" s="47"/>
      <c r="C2715" s="47"/>
      <c r="D2715" s="47"/>
      <c r="E2715" s="47"/>
      <c r="F2715" s="47"/>
      <c r="G2715" s="47"/>
    </row>
    <row r="2716" spans="1:7">
      <c r="A2716" s="47"/>
      <c r="B2716" s="47"/>
      <c r="C2716" s="47"/>
      <c r="D2716" s="47"/>
      <c r="E2716" s="47"/>
      <c r="F2716" s="47"/>
      <c r="G2716" s="47"/>
    </row>
    <row r="2717" spans="1:7">
      <c r="A2717" s="47"/>
      <c r="B2717" s="47"/>
      <c r="C2717" s="47"/>
      <c r="D2717" s="47"/>
      <c r="E2717" s="47"/>
      <c r="F2717" s="47"/>
      <c r="G2717" s="47"/>
    </row>
    <row r="2718" spans="1:7">
      <c r="A2718" s="47"/>
      <c r="B2718" s="47"/>
      <c r="C2718" s="47"/>
      <c r="D2718" s="47"/>
      <c r="E2718" s="47"/>
      <c r="F2718" s="47"/>
      <c r="G2718" s="47"/>
    </row>
    <row r="2719" spans="1:7">
      <c r="A2719" s="47"/>
      <c r="B2719" s="47"/>
      <c r="C2719" s="47"/>
      <c r="D2719" s="47"/>
      <c r="E2719" s="47"/>
      <c r="F2719" s="47"/>
      <c r="G2719" s="47"/>
    </row>
    <row r="2720" spans="1:7">
      <c r="A2720" s="47"/>
      <c r="B2720" s="47"/>
      <c r="C2720" s="47"/>
      <c r="D2720" s="47"/>
      <c r="E2720" s="47"/>
      <c r="F2720" s="47"/>
      <c r="G2720" s="47"/>
    </row>
    <row r="2721" spans="1:7">
      <c r="A2721" s="47"/>
      <c r="B2721" s="47"/>
      <c r="C2721" s="47"/>
      <c r="D2721" s="47"/>
      <c r="E2721" s="47"/>
      <c r="F2721" s="47"/>
      <c r="G2721" s="47"/>
    </row>
    <row r="2722" spans="1:7">
      <c r="A2722" s="47"/>
      <c r="B2722" s="47"/>
      <c r="C2722" s="47"/>
      <c r="D2722" s="47"/>
      <c r="E2722" s="47"/>
      <c r="F2722" s="47"/>
      <c r="G2722" s="47"/>
    </row>
    <row r="2723" spans="1:7">
      <c r="A2723" s="47"/>
      <c r="B2723" s="47"/>
      <c r="C2723" s="47"/>
      <c r="D2723" s="47"/>
      <c r="E2723" s="47"/>
      <c r="F2723" s="47"/>
      <c r="G2723" s="47"/>
    </row>
    <row r="2724" spans="1:7">
      <c r="A2724" s="47"/>
      <c r="B2724" s="47"/>
      <c r="C2724" s="47"/>
      <c r="D2724" s="47"/>
      <c r="E2724" s="47"/>
      <c r="F2724" s="47"/>
      <c r="G2724" s="47"/>
    </row>
    <row r="2725" spans="1:7">
      <c r="A2725" s="47"/>
      <c r="B2725" s="47"/>
      <c r="C2725" s="47"/>
      <c r="D2725" s="47"/>
      <c r="E2725" s="47"/>
      <c r="F2725" s="47"/>
      <c r="G2725" s="47"/>
    </row>
    <row r="2726" spans="1:7">
      <c r="A2726" s="47"/>
      <c r="B2726" s="47"/>
      <c r="C2726" s="47"/>
      <c r="D2726" s="47"/>
      <c r="E2726" s="47"/>
      <c r="F2726" s="47"/>
      <c r="G2726" s="47"/>
    </row>
    <row r="2727" spans="1:7">
      <c r="A2727" s="47"/>
      <c r="B2727" s="47"/>
      <c r="C2727" s="47"/>
      <c r="D2727" s="47"/>
      <c r="E2727" s="47"/>
      <c r="F2727" s="47"/>
      <c r="G2727" s="47"/>
    </row>
    <row r="2728" spans="1:7">
      <c r="A2728" s="47"/>
      <c r="B2728" s="47"/>
      <c r="C2728" s="47"/>
      <c r="D2728" s="47"/>
      <c r="E2728" s="47"/>
      <c r="F2728" s="47"/>
      <c r="G2728" s="47"/>
    </row>
    <row r="2729" spans="1:7">
      <c r="A2729" s="47"/>
      <c r="B2729" s="47"/>
      <c r="C2729" s="47"/>
      <c r="D2729" s="47"/>
      <c r="E2729" s="47"/>
      <c r="F2729" s="47"/>
      <c r="G2729" s="47"/>
    </row>
    <row r="2730" spans="1:7">
      <c r="A2730" s="47"/>
      <c r="B2730" s="47"/>
      <c r="C2730" s="47"/>
      <c r="D2730" s="47"/>
      <c r="E2730" s="47"/>
      <c r="F2730" s="47"/>
      <c r="G2730" s="47"/>
    </row>
    <row r="2731" spans="1:7">
      <c r="A2731" s="47"/>
      <c r="B2731" s="47"/>
      <c r="C2731" s="47"/>
      <c r="D2731" s="47"/>
      <c r="E2731" s="47"/>
      <c r="F2731" s="47"/>
      <c r="G2731" s="47"/>
    </row>
    <row r="2732" spans="1:7">
      <c r="A2732" s="47"/>
      <c r="B2732" s="47"/>
      <c r="C2732" s="47"/>
      <c r="D2732" s="47"/>
      <c r="E2732" s="47"/>
      <c r="F2732" s="47"/>
      <c r="G2732" s="47"/>
    </row>
    <row r="2733" spans="1:7">
      <c r="A2733" s="47"/>
      <c r="B2733" s="47"/>
      <c r="C2733" s="47"/>
      <c r="D2733" s="47"/>
      <c r="E2733" s="47"/>
      <c r="F2733" s="47"/>
      <c r="G2733" s="47"/>
    </row>
    <row r="2734" spans="1:7">
      <c r="A2734" s="47"/>
      <c r="B2734" s="47"/>
      <c r="C2734" s="47"/>
      <c r="D2734" s="47"/>
      <c r="E2734" s="47"/>
      <c r="F2734" s="47"/>
      <c r="G2734" s="47"/>
    </row>
    <row r="2735" spans="1:7">
      <c r="A2735" s="47"/>
      <c r="B2735" s="47"/>
      <c r="C2735" s="47"/>
      <c r="D2735" s="47"/>
      <c r="E2735" s="47"/>
      <c r="F2735" s="47"/>
      <c r="G2735" s="47"/>
    </row>
    <row r="2736" spans="1:7">
      <c r="A2736" s="47"/>
      <c r="B2736" s="47"/>
      <c r="C2736" s="47"/>
      <c r="D2736" s="47"/>
      <c r="E2736" s="47"/>
      <c r="F2736" s="47"/>
      <c r="G2736" s="47"/>
    </row>
    <row r="2737" spans="1:7">
      <c r="A2737" s="47"/>
      <c r="B2737" s="47"/>
      <c r="C2737" s="47"/>
      <c r="D2737" s="47"/>
      <c r="E2737" s="47"/>
      <c r="F2737" s="47"/>
      <c r="G2737" s="47"/>
    </row>
    <row r="2738" spans="1:7">
      <c r="A2738" s="47"/>
      <c r="B2738" s="47"/>
      <c r="C2738" s="47"/>
      <c r="D2738" s="47"/>
      <c r="E2738" s="47"/>
      <c r="F2738" s="47"/>
      <c r="G2738" s="47"/>
    </row>
    <row r="2739" spans="1:7">
      <c r="A2739" s="47"/>
      <c r="B2739" s="47"/>
      <c r="C2739" s="47"/>
      <c r="D2739" s="47"/>
      <c r="E2739" s="47"/>
      <c r="F2739" s="47"/>
      <c r="G2739" s="47"/>
    </row>
    <row r="2740" spans="1:7">
      <c r="A2740" s="47"/>
      <c r="B2740" s="47"/>
      <c r="C2740" s="47"/>
      <c r="D2740" s="47"/>
      <c r="E2740" s="47"/>
      <c r="F2740" s="47"/>
      <c r="G2740" s="47"/>
    </row>
    <row r="2741" spans="1:7">
      <c r="A2741" s="47"/>
      <c r="B2741" s="47"/>
      <c r="C2741" s="47"/>
      <c r="D2741" s="47"/>
      <c r="E2741" s="47"/>
      <c r="F2741" s="47"/>
      <c r="G2741" s="47"/>
    </row>
    <row r="2742" spans="1:7">
      <c r="A2742" s="47"/>
      <c r="B2742" s="47"/>
      <c r="C2742" s="47"/>
      <c r="D2742" s="47"/>
      <c r="E2742" s="47"/>
      <c r="F2742" s="47"/>
      <c r="G2742" s="47"/>
    </row>
    <row r="2743" spans="1:7">
      <c r="A2743" s="47"/>
      <c r="B2743" s="47"/>
      <c r="C2743" s="47"/>
      <c r="D2743" s="47"/>
      <c r="E2743" s="47"/>
      <c r="F2743" s="47"/>
      <c r="G2743" s="47"/>
    </row>
    <row r="2744" spans="1:7">
      <c r="A2744" s="47"/>
      <c r="B2744" s="47"/>
      <c r="C2744" s="47"/>
      <c r="D2744" s="47"/>
      <c r="E2744" s="47"/>
      <c r="F2744" s="47"/>
      <c r="G2744" s="47"/>
    </row>
    <row r="2745" spans="1:7">
      <c r="A2745" s="47"/>
      <c r="B2745" s="47"/>
      <c r="C2745" s="47"/>
      <c r="D2745" s="47"/>
      <c r="E2745" s="47"/>
      <c r="F2745" s="47"/>
      <c r="G2745" s="47"/>
    </row>
    <row r="2746" spans="1:7">
      <c r="A2746" s="47"/>
      <c r="B2746" s="47"/>
      <c r="C2746" s="47"/>
      <c r="D2746" s="47"/>
      <c r="E2746" s="47"/>
      <c r="F2746" s="47"/>
      <c r="G2746" s="47"/>
    </row>
    <row r="2747" spans="1:7">
      <c r="A2747" s="47"/>
      <c r="B2747" s="47"/>
      <c r="C2747" s="47"/>
      <c r="D2747" s="47"/>
      <c r="E2747" s="47"/>
      <c r="F2747" s="47"/>
      <c r="G2747" s="47"/>
    </row>
    <row r="2748" spans="1:7">
      <c r="A2748" s="47"/>
      <c r="B2748" s="47"/>
      <c r="C2748" s="47"/>
      <c r="D2748" s="47"/>
      <c r="E2748" s="47"/>
      <c r="F2748" s="47"/>
      <c r="G2748" s="47"/>
    </row>
    <row r="2749" spans="1:7">
      <c r="A2749" s="47"/>
      <c r="B2749" s="47"/>
      <c r="C2749" s="47"/>
      <c r="D2749" s="47"/>
      <c r="E2749" s="47"/>
      <c r="F2749" s="47"/>
      <c r="G2749" s="47"/>
    </row>
    <row r="2750" spans="1:7">
      <c r="A2750" s="47"/>
      <c r="B2750" s="47"/>
      <c r="C2750" s="47"/>
      <c r="D2750" s="47"/>
      <c r="E2750" s="47"/>
      <c r="F2750" s="47"/>
      <c r="G2750" s="47"/>
    </row>
    <row r="2751" spans="1:7">
      <c r="A2751" s="47"/>
      <c r="B2751" s="47"/>
      <c r="C2751" s="47"/>
      <c r="D2751" s="47"/>
      <c r="E2751" s="47"/>
      <c r="F2751" s="47"/>
      <c r="G2751" s="47"/>
    </row>
    <row r="2752" spans="1:7">
      <c r="A2752" s="47"/>
      <c r="B2752" s="47"/>
      <c r="C2752" s="47"/>
      <c r="D2752" s="47"/>
      <c r="E2752" s="47"/>
      <c r="F2752" s="47"/>
      <c r="G2752" s="47"/>
    </row>
    <row r="2753" spans="1:7">
      <c r="A2753" s="47"/>
      <c r="B2753" s="47"/>
      <c r="C2753" s="47"/>
      <c r="D2753" s="47"/>
      <c r="E2753" s="47"/>
      <c r="F2753" s="47"/>
      <c r="G2753" s="47"/>
    </row>
    <row r="2754" spans="1:7">
      <c r="A2754" s="47"/>
      <c r="B2754" s="47"/>
      <c r="C2754" s="47"/>
      <c r="D2754" s="47"/>
      <c r="E2754" s="47"/>
      <c r="F2754" s="47"/>
      <c r="G2754" s="47"/>
    </row>
    <row r="2755" spans="1:7">
      <c r="A2755" s="47"/>
      <c r="B2755" s="47"/>
      <c r="C2755" s="47"/>
      <c r="D2755" s="47"/>
      <c r="E2755" s="47"/>
      <c r="F2755" s="47"/>
      <c r="G2755" s="47"/>
    </row>
    <row r="2756" spans="1:7">
      <c r="A2756" s="47"/>
      <c r="B2756" s="47"/>
      <c r="C2756" s="47"/>
      <c r="D2756" s="47"/>
      <c r="E2756" s="47"/>
      <c r="F2756" s="47"/>
      <c r="G2756" s="47"/>
    </row>
    <row r="2757" spans="1:7">
      <c r="A2757" s="47"/>
      <c r="B2757" s="47"/>
      <c r="C2757" s="47"/>
      <c r="D2757" s="47"/>
      <c r="E2757" s="47"/>
      <c r="F2757" s="47"/>
      <c r="G2757" s="47"/>
    </row>
    <row r="2758" spans="1:7">
      <c r="A2758" s="47"/>
      <c r="B2758" s="47"/>
      <c r="C2758" s="47"/>
      <c r="D2758" s="47"/>
      <c r="E2758" s="47"/>
      <c r="F2758" s="47"/>
      <c r="G2758" s="47"/>
    </row>
    <row r="2759" spans="1:7">
      <c r="A2759" s="47"/>
      <c r="B2759" s="47"/>
      <c r="C2759" s="47"/>
      <c r="D2759" s="47"/>
      <c r="E2759" s="47"/>
      <c r="F2759" s="47"/>
      <c r="G2759" s="47"/>
    </row>
    <row r="2760" spans="1:7">
      <c r="A2760" s="47"/>
      <c r="B2760" s="47"/>
      <c r="C2760" s="47"/>
      <c r="D2760" s="47"/>
      <c r="E2760" s="47"/>
      <c r="F2760" s="47"/>
      <c r="G2760" s="47"/>
    </row>
    <row r="2761" spans="1:7">
      <c r="A2761" s="47"/>
      <c r="B2761" s="47"/>
      <c r="C2761" s="47"/>
      <c r="D2761" s="47"/>
      <c r="E2761" s="47"/>
      <c r="F2761" s="47"/>
      <c r="G2761" s="47"/>
    </row>
    <row r="2762" spans="1:7">
      <c r="A2762" s="47"/>
      <c r="B2762" s="47"/>
      <c r="C2762" s="47"/>
      <c r="D2762" s="47"/>
      <c r="E2762" s="47"/>
      <c r="F2762" s="47"/>
      <c r="G2762" s="47"/>
    </row>
    <row r="2763" spans="1:7">
      <c r="A2763" s="47"/>
      <c r="B2763" s="47"/>
      <c r="C2763" s="47"/>
      <c r="D2763" s="47"/>
      <c r="E2763" s="47"/>
      <c r="F2763" s="47"/>
      <c r="G2763" s="47"/>
    </row>
    <row r="2764" spans="1:7">
      <c r="A2764" s="47"/>
      <c r="B2764" s="47"/>
      <c r="C2764" s="47"/>
      <c r="D2764" s="47"/>
      <c r="E2764" s="47"/>
      <c r="F2764" s="47"/>
      <c r="G2764" s="47"/>
    </row>
    <row r="2765" spans="1:7">
      <c r="A2765" s="47"/>
      <c r="B2765" s="47"/>
      <c r="C2765" s="47"/>
      <c r="D2765" s="47"/>
      <c r="E2765" s="47"/>
      <c r="F2765" s="47"/>
      <c r="G2765" s="47"/>
    </row>
    <row r="2766" spans="1:7">
      <c r="A2766" s="47"/>
      <c r="B2766" s="47"/>
      <c r="C2766" s="47"/>
      <c r="D2766" s="47"/>
      <c r="E2766" s="47"/>
      <c r="F2766" s="47"/>
      <c r="G2766" s="47"/>
    </row>
    <row r="2767" spans="1:7">
      <c r="A2767" s="47"/>
      <c r="B2767" s="47"/>
      <c r="C2767" s="47"/>
      <c r="D2767" s="47"/>
      <c r="E2767" s="47"/>
      <c r="F2767" s="47"/>
      <c r="G2767" s="47"/>
    </row>
    <row r="2768" spans="1:7">
      <c r="A2768" s="47"/>
      <c r="B2768" s="47"/>
      <c r="C2768" s="47"/>
      <c r="D2768" s="47"/>
      <c r="E2768" s="47"/>
      <c r="F2768" s="47"/>
      <c r="G2768" s="47"/>
    </row>
    <row r="2769" spans="1:7">
      <c r="A2769" s="47"/>
      <c r="B2769" s="47"/>
      <c r="C2769" s="47"/>
      <c r="D2769" s="47"/>
      <c r="E2769" s="47"/>
      <c r="F2769" s="47"/>
      <c r="G2769" s="47"/>
    </row>
    <row r="2770" spans="1:7">
      <c r="A2770" s="47"/>
      <c r="B2770" s="47"/>
      <c r="C2770" s="47"/>
      <c r="D2770" s="47"/>
      <c r="E2770" s="47"/>
      <c r="F2770" s="47"/>
      <c r="G2770" s="47"/>
    </row>
    <row r="2771" spans="1:7">
      <c r="A2771" s="47"/>
      <c r="B2771" s="47"/>
      <c r="C2771" s="47"/>
      <c r="D2771" s="47"/>
      <c r="E2771" s="47"/>
      <c r="F2771" s="47"/>
      <c r="G2771" s="47"/>
    </row>
    <row r="2772" spans="1:7">
      <c r="A2772" s="47"/>
      <c r="B2772" s="47"/>
      <c r="C2772" s="47"/>
      <c r="D2772" s="47"/>
      <c r="E2772" s="47"/>
      <c r="F2772" s="47"/>
      <c r="G2772" s="47"/>
    </row>
    <row r="2773" spans="1:7">
      <c r="A2773" s="47"/>
      <c r="B2773" s="47"/>
      <c r="C2773" s="47"/>
      <c r="D2773" s="47"/>
      <c r="E2773" s="47"/>
      <c r="F2773" s="47"/>
      <c r="G2773" s="47"/>
    </row>
    <row r="2774" spans="1:7">
      <c r="A2774" s="47"/>
      <c r="B2774" s="47"/>
      <c r="C2774" s="47"/>
      <c r="D2774" s="47"/>
      <c r="E2774" s="47"/>
      <c r="F2774" s="47"/>
      <c r="G2774" s="47"/>
    </row>
    <row r="2775" spans="1:7">
      <c r="A2775" s="47"/>
      <c r="B2775" s="47"/>
      <c r="C2775" s="47"/>
      <c r="D2775" s="47"/>
      <c r="E2775" s="47"/>
      <c r="F2775" s="47"/>
      <c r="G2775" s="47"/>
    </row>
    <row r="2776" spans="1:7">
      <c r="A2776" s="47"/>
      <c r="B2776" s="47"/>
      <c r="C2776" s="47"/>
      <c r="D2776" s="47"/>
      <c r="E2776" s="47"/>
      <c r="F2776" s="47"/>
      <c r="G2776" s="47"/>
    </row>
    <row r="2777" spans="1:7">
      <c r="A2777" s="47"/>
      <c r="B2777" s="47"/>
      <c r="C2777" s="47"/>
      <c r="D2777" s="47"/>
      <c r="E2777" s="47"/>
      <c r="F2777" s="47"/>
      <c r="G2777" s="47"/>
    </row>
    <row r="2778" spans="1:7">
      <c r="A2778" s="47"/>
      <c r="B2778" s="47"/>
      <c r="C2778" s="47"/>
      <c r="D2778" s="47"/>
      <c r="E2778" s="47"/>
      <c r="F2778" s="47"/>
      <c r="G2778" s="47"/>
    </row>
    <row r="2779" spans="1:7">
      <c r="A2779" s="47"/>
      <c r="B2779" s="47"/>
      <c r="C2779" s="47"/>
      <c r="D2779" s="47"/>
      <c r="E2779" s="47"/>
      <c r="F2779" s="47"/>
      <c r="G2779" s="47"/>
    </row>
    <row r="2780" spans="1:7">
      <c r="A2780" s="47"/>
      <c r="B2780" s="47"/>
      <c r="C2780" s="47"/>
      <c r="D2780" s="47"/>
      <c r="E2780" s="47"/>
      <c r="F2780" s="47"/>
      <c r="G2780" s="47"/>
    </row>
    <row r="2781" spans="1:7">
      <c r="A2781" s="47"/>
      <c r="B2781" s="47"/>
      <c r="C2781" s="47"/>
      <c r="D2781" s="47"/>
      <c r="E2781" s="47"/>
      <c r="F2781" s="47"/>
      <c r="G2781" s="47"/>
    </row>
    <row r="2782" spans="1:7">
      <c r="A2782" s="47"/>
      <c r="B2782" s="47"/>
      <c r="C2782" s="47"/>
      <c r="D2782" s="47"/>
      <c r="E2782" s="47"/>
      <c r="F2782" s="47"/>
      <c r="G2782" s="47"/>
    </row>
    <row r="2783" spans="1:7">
      <c r="A2783" s="47"/>
      <c r="B2783" s="47"/>
      <c r="C2783" s="47"/>
      <c r="D2783" s="47"/>
      <c r="E2783" s="47"/>
      <c r="F2783" s="47"/>
      <c r="G2783" s="47"/>
    </row>
    <row r="2784" spans="1:7">
      <c r="A2784" s="47"/>
      <c r="B2784" s="47"/>
      <c r="C2784" s="47"/>
      <c r="D2784" s="47"/>
      <c r="E2784" s="47"/>
      <c r="F2784" s="47"/>
      <c r="G2784" s="47"/>
    </row>
    <row r="2785" spans="1:7">
      <c r="A2785" s="47"/>
      <c r="B2785" s="47"/>
      <c r="C2785" s="47"/>
      <c r="D2785" s="47"/>
      <c r="E2785" s="47"/>
      <c r="F2785" s="47"/>
      <c r="G2785" s="47"/>
    </row>
    <row r="2786" spans="1:7">
      <c r="A2786" s="47"/>
      <c r="B2786" s="47"/>
      <c r="C2786" s="47"/>
      <c r="D2786" s="47"/>
      <c r="E2786" s="47"/>
      <c r="F2786" s="47"/>
      <c r="G2786" s="47"/>
    </row>
    <row r="2787" spans="1:7">
      <c r="A2787" s="47"/>
      <c r="B2787" s="47"/>
      <c r="C2787" s="47"/>
      <c r="D2787" s="47"/>
      <c r="E2787" s="47"/>
      <c r="F2787" s="47"/>
      <c r="G2787" s="47"/>
    </row>
    <row r="2788" spans="1:7">
      <c r="A2788" s="47"/>
      <c r="B2788" s="47"/>
      <c r="C2788" s="47"/>
      <c r="D2788" s="47"/>
      <c r="E2788" s="47"/>
      <c r="F2788" s="47"/>
      <c r="G2788" s="47"/>
    </row>
    <row r="2789" spans="1:7">
      <c r="A2789" s="47"/>
      <c r="B2789" s="47"/>
      <c r="C2789" s="47"/>
      <c r="D2789" s="47"/>
      <c r="E2789" s="47"/>
      <c r="F2789" s="47"/>
      <c r="G2789" s="47"/>
    </row>
    <row r="2790" spans="1:7">
      <c r="A2790" s="47"/>
      <c r="B2790" s="47"/>
      <c r="C2790" s="47"/>
      <c r="D2790" s="47"/>
      <c r="E2790" s="47"/>
      <c r="F2790" s="47"/>
      <c r="G2790" s="47"/>
    </row>
    <row r="2791" spans="1:7">
      <c r="A2791" s="47"/>
      <c r="B2791" s="47"/>
      <c r="C2791" s="47"/>
      <c r="D2791" s="47"/>
      <c r="E2791" s="47"/>
      <c r="F2791" s="47"/>
      <c r="G2791" s="47"/>
    </row>
    <row r="2792" spans="1:7">
      <c r="A2792" s="47"/>
      <c r="B2792" s="47"/>
      <c r="C2792" s="47"/>
      <c r="D2792" s="47"/>
      <c r="E2792" s="47"/>
      <c r="F2792" s="47"/>
      <c r="G2792" s="47"/>
    </row>
    <row r="2793" spans="1:7">
      <c r="A2793" s="47"/>
      <c r="B2793" s="47"/>
      <c r="C2793" s="47"/>
      <c r="D2793" s="47"/>
      <c r="E2793" s="47"/>
      <c r="F2793" s="47"/>
      <c r="G2793" s="47"/>
    </row>
    <row r="2794" spans="1:7">
      <c r="A2794" s="47"/>
      <c r="B2794" s="47"/>
      <c r="C2794" s="47"/>
      <c r="D2794" s="47"/>
      <c r="E2794" s="47"/>
      <c r="F2794" s="47"/>
      <c r="G2794" s="47"/>
    </row>
    <row r="2795" spans="1:7">
      <c r="A2795" s="47"/>
      <c r="B2795" s="47"/>
      <c r="C2795" s="47"/>
      <c r="D2795" s="47"/>
      <c r="E2795" s="47"/>
      <c r="F2795" s="47"/>
      <c r="G2795" s="47"/>
    </row>
    <row r="2796" spans="1:7">
      <c r="A2796" s="47"/>
      <c r="B2796" s="47"/>
      <c r="C2796" s="47"/>
      <c r="D2796" s="47"/>
      <c r="E2796" s="47"/>
      <c r="F2796" s="47"/>
      <c r="G2796" s="47"/>
    </row>
    <row r="2797" spans="1:7">
      <c r="A2797" s="47"/>
      <c r="B2797" s="47"/>
      <c r="C2797" s="47"/>
      <c r="D2797" s="47"/>
      <c r="E2797" s="47"/>
      <c r="F2797" s="47"/>
      <c r="G2797" s="47"/>
    </row>
    <row r="2798" spans="1:7">
      <c r="A2798" s="47"/>
      <c r="B2798" s="47"/>
      <c r="C2798" s="47"/>
      <c r="D2798" s="47"/>
      <c r="E2798" s="47"/>
      <c r="F2798" s="47"/>
      <c r="G2798" s="47"/>
    </row>
    <row r="2799" spans="1:7">
      <c r="A2799" s="47"/>
      <c r="B2799" s="47"/>
      <c r="C2799" s="47"/>
      <c r="D2799" s="47"/>
      <c r="E2799" s="47"/>
      <c r="F2799" s="47"/>
      <c r="G2799" s="47"/>
    </row>
    <row r="2800" spans="1:7">
      <c r="A2800" s="47"/>
      <c r="B2800" s="47"/>
      <c r="C2800" s="47"/>
      <c r="D2800" s="47"/>
      <c r="E2800" s="47"/>
      <c r="F2800" s="47"/>
      <c r="G2800" s="47"/>
    </row>
    <row r="2801" spans="1:7">
      <c r="A2801" s="47"/>
      <c r="B2801" s="47"/>
      <c r="C2801" s="47"/>
      <c r="D2801" s="47"/>
      <c r="E2801" s="47"/>
      <c r="F2801" s="47"/>
      <c r="G2801" s="47"/>
    </row>
    <row r="2802" spans="1:7">
      <c r="A2802" s="47"/>
      <c r="B2802" s="47"/>
      <c r="C2802" s="47"/>
      <c r="D2802" s="47"/>
      <c r="E2802" s="47"/>
      <c r="F2802" s="47"/>
      <c r="G2802" s="47"/>
    </row>
    <row r="2803" spans="1:7">
      <c r="A2803" s="47"/>
      <c r="B2803" s="47"/>
      <c r="C2803" s="47"/>
      <c r="D2803" s="47"/>
      <c r="E2803" s="47"/>
      <c r="F2803" s="47"/>
      <c r="G2803" s="47"/>
    </row>
    <row r="2804" spans="1:7">
      <c r="A2804" s="47"/>
      <c r="B2804" s="47"/>
      <c r="C2804" s="47"/>
      <c r="D2804" s="47"/>
      <c r="E2804" s="47"/>
      <c r="F2804" s="47"/>
      <c r="G2804" s="47"/>
    </row>
    <row r="2805" spans="1:7">
      <c r="A2805" s="47"/>
      <c r="B2805" s="47"/>
      <c r="C2805" s="47"/>
      <c r="D2805" s="47"/>
      <c r="E2805" s="47"/>
      <c r="F2805" s="47"/>
      <c r="G2805" s="47"/>
    </row>
    <row r="2806" spans="1:7">
      <c r="A2806" s="47"/>
      <c r="B2806" s="47"/>
      <c r="C2806" s="47"/>
      <c r="D2806" s="47"/>
      <c r="E2806" s="47"/>
      <c r="F2806" s="47"/>
      <c r="G2806" s="47"/>
    </row>
    <row r="2807" spans="1:7">
      <c r="A2807" s="47"/>
      <c r="B2807" s="47"/>
      <c r="C2807" s="47"/>
      <c r="D2807" s="47"/>
      <c r="E2807" s="47"/>
      <c r="F2807" s="47"/>
      <c r="G2807" s="47"/>
    </row>
    <row r="2808" spans="1:7">
      <c r="A2808" s="47"/>
      <c r="B2808" s="47"/>
      <c r="C2808" s="47"/>
      <c r="D2808" s="47"/>
      <c r="E2808" s="47"/>
      <c r="F2808" s="47"/>
      <c r="G2808" s="47"/>
    </row>
    <row r="2809" spans="1:7">
      <c r="A2809" s="47"/>
      <c r="B2809" s="47"/>
      <c r="C2809" s="47"/>
      <c r="D2809" s="47"/>
      <c r="E2809" s="47"/>
      <c r="F2809" s="47"/>
      <c r="G2809" s="47"/>
    </row>
    <row r="2810" spans="1:7">
      <c r="A2810" s="47"/>
      <c r="B2810" s="47"/>
      <c r="C2810" s="47"/>
      <c r="D2810" s="47"/>
      <c r="E2810" s="47"/>
      <c r="F2810" s="47"/>
      <c r="G2810" s="47"/>
    </row>
    <row r="2811" spans="1:7">
      <c r="A2811" s="47"/>
      <c r="B2811" s="47"/>
      <c r="C2811" s="47"/>
      <c r="D2811" s="47"/>
      <c r="E2811" s="47"/>
      <c r="F2811" s="47"/>
      <c r="G2811" s="47"/>
    </row>
    <row r="2812" spans="1:7">
      <c r="A2812" s="47"/>
      <c r="B2812" s="47"/>
      <c r="C2812" s="47"/>
      <c r="D2812" s="47"/>
      <c r="E2812" s="47"/>
      <c r="F2812" s="47"/>
      <c r="G2812" s="47"/>
    </row>
    <row r="2813" spans="1:7">
      <c r="A2813" s="47"/>
      <c r="B2813" s="47"/>
      <c r="C2813" s="47"/>
      <c r="D2813" s="47"/>
      <c r="E2813" s="47"/>
      <c r="F2813" s="47"/>
      <c r="G2813" s="47"/>
    </row>
    <row r="2814" spans="1:7">
      <c r="A2814" s="47"/>
      <c r="B2814" s="47"/>
      <c r="C2814" s="47"/>
      <c r="D2814" s="47"/>
      <c r="E2814" s="47"/>
      <c r="F2814" s="47"/>
      <c r="G2814" s="47"/>
    </row>
    <row r="2815" spans="1:7">
      <c r="A2815" s="47"/>
      <c r="B2815" s="47"/>
      <c r="C2815" s="47"/>
      <c r="D2815" s="47"/>
      <c r="E2815" s="47"/>
      <c r="F2815" s="47"/>
      <c r="G2815" s="47"/>
    </row>
    <row r="2816" spans="1:7">
      <c r="A2816" s="47"/>
      <c r="B2816" s="47"/>
      <c r="C2816" s="47"/>
      <c r="D2816" s="47"/>
      <c r="E2816" s="47"/>
      <c r="F2816" s="47"/>
      <c r="G2816" s="47"/>
    </row>
    <row r="2817" spans="1:7">
      <c r="A2817" s="47"/>
      <c r="B2817" s="47"/>
      <c r="C2817" s="47"/>
      <c r="D2817" s="47"/>
      <c r="E2817" s="47"/>
      <c r="F2817" s="47"/>
      <c r="G2817" s="47"/>
    </row>
    <row r="2818" spans="1:7">
      <c r="A2818" s="47"/>
      <c r="B2818" s="47"/>
      <c r="C2818" s="47"/>
      <c r="D2818" s="47"/>
      <c r="E2818" s="47"/>
      <c r="F2818" s="47"/>
      <c r="G2818" s="47"/>
    </row>
    <row r="2819" spans="1:7">
      <c r="A2819" s="47"/>
      <c r="B2819" s="47"/>
      <c r="C2819" s="47"/>
      <c r="D2819" s="47"/>
      <c r="E2819" s="47"/>
      <c r="F2819" s="47"/>
      <c r="G2819" s="47"/>
    </row>
    <row r="2820" spans="1:7">
      <c r="A2820" s="47"/>
      <c r="B2820" s="47"/>
      <c r="C2820" s="47"/>
      <c r="D2820" s="47"/>
      <c r="E2820" s="47"/>
      <c r="F2820" s="47"/>
      <c r="G2820" s="47"/>
    </row>
    <row r="2821" spans="1:7">
      <c r="A2821" s="47"/>
      <c r="B2821" s="47"/>
      <c r="C2821" s="47"/>
      <c r="D2821" s="47"/>
      <c r="E2821" s="47"/>
      <c r="F2821" s="47"/>
      <c r="G2821" s="47"/>
    </row>
    <row r="2822" spans="1:7">
      <c r="A2822" s="47"/>
      <c r="B2822" s="47"/>
      <c r="C2822" s="47"/>
      <c r="D2822" s="47"/>
      <c r="E2822" s="47"/>
      <c r="F2822" s="47"/>
      <c r="G2822" s="47"/>
    </row>
    <row r="2823" spans="1:7">
      <c r="A2823" s="47"/>
      <c r="B2823" s="47"/>
      <c r="C2823" s="47"/>
      <c r="D2823" s="47"/>
      <c r="E2823" s="47"/>
      <c r="F2823" s="47"/>
      <c r="G2823" s="47"/>
    </row>
    <row r="2824" spans="1:7">
      <c r="A2824" s="47"/>
      <c r="B2824" s="47"/>
      <c r="C2824" s="47"/>
      <c r="D2824" s="47"/>
      <c r="E2824" s="47"/>
      <c r="F2824" s="47"/>
      <c r="G2824" s="47"/>
    </row>
    <row r="2825" spans="1:7">
      <c r="A2825" s="47"/>
      <c r="B2825" s="47"/>
      <c r="C2825" s="47"/>
      <c r="D2825" s="47"/>
      <c r="E2825" s="47"/>
      <c r="F2825" s="47"/>
      <c r="G2825" s="47"/>
    </row>
    <row r="2826" spans="1:7">
      <c r="A2826" s="47"/>
      <c r="B2826" s="47"/>
      <c r="C2826" s="47"/>
      <c r="D2826" s="47"/>
      <c r="E2826" s="47"/>
      <c r="F2826" s="47"/>
      <c r="G2826" s="47"/>
    </row>
    <row r="2827" spans="1:7">
      <c r="A2827" s="47"/>
      <c r="B2827" s="47"/>
      <c r="C2827" s="47"/>
      <c r="D2827" s="47"/>
      <c r="E2827" s="47"/>
      <c r="F2827" s="47"/>
      <c r="G2827" s="47"/>
    </row>
    <row r="2828" spans="1:7">
      <c r="A2828" s="47"/>
      <c r="B2828" s="47"/>
      <c r="C2828" s="47"/>
      <c r="D2828" s="47"/>
      <c r="E2828" s="47"/>
      <c r="F2828" s="47"/>
      <c r="G2828" s="47"/>
    </row>
    <row r="2829" spans="1:7">
      <c r="A2829" s="47"/>
      <c r="B2829" s="47"/>
      <c r="C2829" s="47"/>
      <c r="D2829" s="47"/>
      <c r="E2829" s="47"/>
      <c r="F2829" s="47"/>
      <c r="G2829" s="47"/>
    </row>
    <row r="2830" spans="1:7">
      <c r="A2830" s="47"/>
      <c r="B2830" s="47"/>
      <c r="C2830" s="47"/>
      <c r="D2830" s="47"/>
      <c r="E2830" s="47"/>
      <c r="F2830" s="47"/>
      <c r="G2830" s="47"/>
    </row>
    <row r="2831" spans="1:7">
      <c r="A2831" s="47"/>
      <c r="B2831" s="47"/>
      <c r="C2831" s="47"/>
      <c r="D2831" s="47"/>
      <c r="E2831" s="47"/>
      <c r="F2831" s="47"/>
      <c r="G2831" s="47"/>
    </row>
    <row r="2832" spans="1:7">
      <c r="A2832" s="47"/>
      <c r="B2832" s="47"/>
      <c r="C2832" s="47"/>
      <c r="D2832" s="47"/>
      <c r="E2832" s="47"/>
      <c r="F2832" s="47"/>
      <c r="G2832" s="47"/>
    </row>
    <row r="2833" spans="1:7">
      <c r="A2833" s="47"/>
      <c r="B2833" s="47"/>
      <c r="C2833" s="47"/>
      <c r="D2833" s="47"/>
      <c r="E2833" s="47"/>
      <c r="F2833" s="47"/>
      <c r="G2833" s="47"/>
    </row>
    <row r="2834" spans="1:7">
      <c r="A2834" s="47"/>
      <c r="B2834" s="47"/>
      <c r="C2834" s="47"/>
      <c r="D2834" s="47"/>
      <c r="E2834" s="47"/>
      <c r="F2834" s="47"/>
      <c r="G2834" s="47"/>
    </row>
    <row r="2835" spans="1:7">
      <c r="A2835" s="47"/>
      <c r="B2835" s="47"/>
      <c r="C2835" s="47"/>
      <c r="D2835" s="47"/>
      <c r="E2835" s="47"/>
      <c r="F2835" s="47"/>
      <c r="G2835" s="47"/>
    </row>
    <row r="2836" spans="1:7">
      <c r="A2836" s="47"/>
      <c r="B2836" s="47"/>
      <c r="C2836" s="47"/>
      <c r="D2836" s="47"/>
      <c r="E2836" s="47"/>
      <c r="F2836" s="47"/>
      <c r="G2836" s="47"/>
    </row>
    <row r="2837" spans="1:7">
      <c r="A2837" s="47"/>
      <c r="B2837" s="47"/>
      <c r="C2837" s="47"/>
      <c r="D2837" s="47"/>
      <c r="E2837" s="47"/>
      <c r="F2837" s="47"/>
      <c r="G2837" s="47"/>
    </row>
    <row r="2838" spans="1:7">
      <c r="A2838" s="47"/>
      <c r="B2838" s="47"/>
      <c r="C2838" s="47"/>
      <c r="D2838" s="47"/>
      <c r="E2838" s="47"/>
      <c r="F2838" s="47"/>
      <c r="G2838" s="47"/>
    </row>
    <row r="2839" spans="1:7">
      <c r="A2839" s="47"/>
      <c r="B2839" s="47"/>
      <c r="C2839" s="47"/>
      <c r="D2839" s="47"/>
      <c r="E2839" s="47"/>
      <c r="F2839" s="47"/>
      <c r="G2839" s="47"/>
    </row>
    <row r="2840" spans="1:7">
      <c r="A2840" s="47"/>
      <c r="B2840" s="47"/>
      <c r="C2840" s="47"/>
      <c r="D2840" s="47"/>
      <c r="E2840" s="47"/>
      <c r="F2840" s="47"/>
      <c r="G2840" s="47"/>
    </row>
    <row r="2841" spans="1:7">
      <c r="A2841" s="47"/>
      <c r="B2841" s="47"/>
      <c r="C2841" s="47"/>
      <c r="D2841" s="47"/>
      <c r="E2841" s="47"/>
      <c r="F2841" s="47"/>
      <c r="G2841" s="47"/>
    </row>
    <row r="2842" spans="1:7">
      <c r="A2842" s="47"/>
      <c r="B2842" s="47"/>
      <c r="C2842" s="47"/>
      <c r="D2842" s="47"/>
      <c r="E2842" s="47"/>
      <c r="F2842" s="47"/>
      <c r="G2842" s="47"/>
    </row>
    <row r="2843" spans="1:7">
      <c r="A2843" s="47"/>
      <c r="B2843" s="47"/>
      <c r="C2843" s="47"/>
      <c r="D2843" s="47"/>
      <c r="E2843" s="47"/>
      <c r="F2843" s="47"/>
      <c r="G2843" s="47"/>
    </row>
    <row r="2844" spans="1:7">
      <c r="A2844" s="47"/>
      <c r="B2844" s="47"/>
      <c r="C2844" s="47"/>
      <c r="D2844" s="47"/>
      <c r="E2844" s="47"/>
      <c r="F2844" s="47"/>
      <c r="G2844" s="47"/>
    </row>
    <row r="2845" spans="1:7">
      <c r="A2845" s="47"/>
      <c r="B2845" s="47"/>
      <c r="C2845" s="47"/>
      <c r="D2845" s="47"/>
      <c r="E2845" s="47"/>
      <c r="F2845" s="47"/>
      <c r="G2845" s="47"/>
    </row>
    <row r="2846" spans="1:7">
      <c r="A2846" s="47"/>
      <c r="B2846" s="47"/>
      <c r="C2846" s="47"/>
      <c r="D2846" s="47"/>
      <c r="E2846" s="47"/>
      <c r="F2846" s="47"/>
      <c r="G2846" s="47"/>
    </row>
    <row r="2847" spans="1:7">
      <c r="A2847" s="47"/>
      <c r="B2847" s="47"/>
      <c r="C2847" s="47"/>
      <c r="D2847" s="47"/>
      <c r="E2847" s="47"/>
      <c r="F2847" s="47"/>
      <c r="G2847" s="47"/>
    </row>
    <row r="2848" spans="1:7">
      <c r="A2848" s="47"/>
      <c r="B2848" s="47"/>
      <c r="C2848" s="47"/>
      <c r="D2848" s="47"/>
      <c r="E2848" s="47"/>
      <c r="F2848" s="47"/>
      <c r="G2848" s="47"/>
    </row>
    <row r="2849" spans="1:7">
      <c r="A2849" s="47"/>
      <c r="B2849" s="47"/>
      <c r="C2849" s="47"/>
      <c r="D2849" s="47"/>
      <c r="E2849" s="47"/>
      <c r="F2849" s="47"/>
      <c r="G2849" s="47"/>
    </row>
    <row r="2850" spans="1:7">
      <c r="A2850" s="47"/>
      <c r="B2850" s="47"/>
      <c r="C2850" s="47"/>
      <c r="D2850" s="47"/>
      <c r="E2850" s="47"/>
      <c r="F2850" s="47"/>
      <c r="G2850" s="47"/>
    </row>
    <row r="2851" spans="1:7">
      <c r="A2851" s="47"/>
      <c r="B2851" s="47"/>
      <c r="C2851" s="47"/>
      <c r="D2851" s="47"/>
      <c r="E2851" s="47"/>
      <c r="F2851" s="47"/>
      <c r="G2851" s="47"/>
    </row>
    <row r="2852" spans="1:7">
      <c r="A2852" s="47"/>
      <c r="B2852" s="47"/>
      <c r="C2852" s="47"/>
      <c r="D2852" s="47"/>
      <c r="E2852" s="47"/>
      <c r="F2852" s="47"/>
      <c r="G2852" s="47"/>
    </row>
    <row r="2853" spans="1:7">
      <c r="A2853" s="47"/>
      <c r="B2853" s="47"/>
      <c r="C2853" s="47"/>
      <c r="D2853" s="47"/>
      <c r="E2853" s="47"/>
      <c r="F2853" s="47"/>
      <c r="G2853" s="47"/>
    </row>
    <row r="2854" spans="1:7">
      <c r="A2854" s="47"/>
      <c r="B2854" s="47"/>
      <c r="C2854" s="47"/>
      <c r="D2854" s="47"/>
      <c r="E2854" s="47"/>
      <c r="F2854" s="47"/>
      <c r="G2854" s="47"/>
    </row>
    <row r="2855" spans="1:7">
      <c r="A2855" s="47"/>
      <c r="B2855" s="47"/>
      <c r="C2855" s="47"/>
      <c r="D2855" s="47"/>
      <c r="E2855" s="47"/>
      <c r="F2855" s="47"/>
      <c r="G2855" s="47"/>
    </row>
    <row r="2856" spans="1:7">
      <c r="A2856" s="47"/>
      <c r="B2856" s="47"/>
      <c r="C2856" s="47"/>
      <c r="D2856" s="47"/>
      <c r="E2856" s="47"/>
      <c r="F2856" s="47"/>
      <c r="G2856" s="47"/>
    </row>
    <row r="2857" spans="1:7">
      <c r="A2857" s="47"/>
      <c r="B2857" s="47"/>
      <c r="C2857" s="47"/>
      <c r="D2857" s="47"/>
      <c r="E2857" s="47"/>
      <c r="F2857" s="47"/>
      <c r="G2857" s="47"/>
    </row>
    <row r="2858" spans="1:7">
      <c r="A2858" s="47"/>
      <c r="B2858" s="47"/>
      <c r="C2858" s="47"/>
      <c r="D2858" s="47"/>
      <c r="E2858" s="47"/>
      <c r="F2858" s="47"/>
      <c r="G2858" s="47"/>
    </row>
    <row r="2859" spans="1:7">
      <c r="A2859" s="47"/>
      <c r="B2859" s="47"/>
      <c r="C2859" s="47"/>
      <c r="D2859" s="47"/>
      <c r="E2859" s="47"/>
      <c r="F2859" s="47"/>
      <c r="G2859" s="47"/>
    </row>
    <row r="2860" spans="1:7">
      <c r="A2860" s="47"/>
      <c r="B2860" s="47"/>
      <c r="C2860" s="47"/>
      <c r="D2860" s="47"/>
      <c r="E2860" s="47"/>
      <c r="F2860" s="47"/>
      <c r="G2860" s="47"/>
    </row>
    <row r="2861" spans="1:7">
      <c r="A2861" s="47"/>
      <c r="B2861" s="47"/>
      <c r="C2861" s="47"/>
      <c r="D2861" s="47"/>
      <c r="E2861" s="47"/>
      <c r="F2861" s="47"/>
      <c r="G2861" s="47"/>
    </row>
    <row r="2862" spans="1:7">
      <c r="A2862" s="47"/>
      <c r="B2862" s="47"/>
      <c r="C2862" s="47"/>
      <c r="D2862" s="47"/>
      <c r="E2862" s="47"/>
      <c r="F2862" s="47"/>
      <c r="G2862" s="47"/>
    </row>
    <row r="2863" spans="1:7">
      <c r="A2863" s="47"/>
      <c r="B2863" s="47"/>
      <c r="C2863" s="47"/>
      <c r="D2863" s="47"/>
      <c r="E2863" s="47"/>
      <c r="F2863" s="47"/>
      <c r="G2863" s="47"/>
    </row>
    <row r="2864" spans="1:7">
      <c r="A2864" s="47"/>
      <c r="B2864" s="47"/>
      <c r="C2864" s="47"/>
      <c r="D2864" s="47"/>
      <c r="E2864" s="47"/>
      <c r="F2864" s="47"/>
      <c r="G2864" s="47"/>
    </row>
    <row r="2865" spans="1:7">
      <c r="A2865" s="47"/>
      <c r="B2865" s="47"/>
      <c r="C2865" s="47"/>
      <c r="D2865" s="47"/>
      <c r="E2865" s="47"/>
      <c r="F2865" s="47"/>
      <c r="G2865" s="47"/>
    </row>
    <row r="2866" spans="1:7">
      <c r="A2866" s="47"/>
      <c r="B2866" s="47"/>
      <c r="C2866" s="47"/>
      <c r="D2866" s="47"/>
      <c r="E2866" s="47"/>
      <c r="F2866" s="47"/>
      <c r="G2866" s="47"/>
    </row>
    <row r="2867" spans="1:7">
      <c r="A2867" s="47"/>
      <c r="B2867" s="47"/>
      <c r="C2867" s="47"/>
      <c r="D2867" s="47"/>
      <c r="E2867" s="47"/>
      <c r="F2867" s="47"/>
      <c r="G2867" s="47"/>
    </row>
    <row r="2868" spans="1:7">
      <c r="A2868" s="47"/>
      <c r="B2868" s="47"/>
      <c r="C2868" s="47"/>
      <c r="D2868" s="47"/>
      <c r="E2868" s="47"/>
      <c r="F2868" s="47"/>
      <c r="G2868" s="47"/>
    </row>
    <row r="2869" spans="1:7">
      <c r="A2869" s="47"/>
      <c r="B2869" s="47"/>
      <c r="C2869" s="47"/>
      <c r="D2869" s="47"/>
      <c r="E2869" s="47"/>
      <c r="F2869" s="47"/>
      <c r="G2869" s="47"/>
    </row>
    <row r="2870" spans="1:7">
      <c r="A2870" s="47"/>
      <c r="B2870" s="47"/>
      <c r="C2870" s="47"/>
      <c r="D2870" s="47"/>
      <c r="E2870" s="47"/>
      <c r="F2870" s="47"/>
      <c r="G2870" s="47"/>
    </row>
    <row r="2871" spans="1:7">
      <c r="A2871" s="47"/>
      <c r="B2871" s="47"/>
      <c r="C2871" s="47"/>
      <c r="D2871" s="47"/>
      <c r="E2871" s="47"/>
      <c r="F2871" s="47"/>
      <c r="G2871" s="47"/>
    </row>
    <row r="2872" spans="1:7">
      <c r="A2872" s="47"/>
      <c r="B2872" s="47"/>
      <c r="C2872" s="47"/>
      <c r="D2872" s="47"/>
      <c r="E2872" s="47"/>
      <c r="F2872" s="47"/>
      <c r="G2872" s="47"/>
    </row>
    <row r="2873" spans="1:7">
      <c r="A2873" s="47"/>
      <c r="B2873" s="47"/>
      <c r="C2873" s="47"/>
      <c r="D2873" s="47"/>
      <c r="E2873" s="47"/>
      <c r="F2873" s="47"/>
      <c r="G2873" s="47"/>
    </row>
    <row r="2874" spans="1:7">
      <c r="A2874" s="47"/>
      <c r="B2874" s="47"/>
      <c r="C2874" s="47"/>
      <c r="D2874" s="47"/>
      <c r="E2874" s="47"/>
      <c r="F2874" s="47"/>
      <c r="G2874" s="47"/>
    </row>
    <row r="2875" spans="1:7">
      <c r="A2875" s="47"/>
      <c r="B2875" s="47"/>
      <c r="C2875" s="47"/>
      <c r="D2875" s="47"/>
      <c r="E2875" s="47"/>
      <c r="F2875" s="47"/>
      <c r="G2875" s="47"/>
    </row>
    <row r="2876" spans="1:7">
      <c r="A2876" s="47"/>
      <c r="B2876" s="47"/>
      <c r="C2876" s="47"/>
      <c r="D2876" s="47"/>
      <c r="E2876" s="47"/>
      <c r="F2876" s="47"/>
      <c r="G2876" s="47"/>
    </row>
    <row r="2877" spans="1:7">
      <c r="A2877" s="47"/>
      <c r="B2877" s="47"/>
      <c r="C2877" s="47"/>
      <c r="D2877" s="47"/>
      <c r="E2877" s="47"/>
      <c r="F2877" s="47"/>
      <c r="G2877" s="47"/>
    </row>
    <row r="2878" spans="1:7">
      <c r="A2878" s="47"/>
      <c r="B2878" s="47"/>
      <c r="C2878" s="47"/>
      <c r="D2878" s="47"/>
      <c r="E2878" s="47"/>
      <c r="F2878" s="47"/>
      <c r="G2878" s="47"/>
    </row>
    <row r="2879" spans="1:7">
      <c r="A2879" s="47"/>
      <c r="B2879" s="47"/>
      <c r="C2879" s="47"/>
      <c r="D2879" s="47"/>
      <c r="E2879" s="47"/>
      <c r="F2879" s="47"/>
      <c r="G2879" s="47"/>
    </row>
    <row r="2880" spans="1:7">
      <c r="A2880" s="47"/>
      <c r="B2880" s="47"/>
      <c r="C2880" s="47"/>
      <c r="D2880" s="47"/>
      <c r="E2880" s="47"/>
      <c r="F2880" s="47"/>
      <c r="G2880" s="47"/>
    </row>
    <row r="2881" spans="1:7">
      <c r="A2881" s="47"/>
      <c r="B2881" s="47"/>
      <c r="C2881" s="47"/>
      <c r="D2881" s="47"/>
      <c r="E2881" s="47"/>
      <c r="F2881" s="47"/>
      <c r="G2881" s="47"/>
    </row>
    <row r="2882" spans="1:7">
      <c r="A2882" s="47"/>
      <c r="B2882" s="47"/>
      <c r="C2882" s="47"/>
      <c r="D2882" s="47"/>
      <c r="E2882" s="47"/>
      <c r="F2882" s="47"/>
      <c r="G2882" s="47"/>
    </row>
    <row r="2883" spans="1:7">
      <c r="A2883" s="47"/>
      <c r="B2883" s="47"/>
      <c r="C2883" s="47"/>
      <c r="D2883" s="47"/>
      <c r="E2883" s="47"/>
      <c r="F2883" s="47"/>
      <c r="G2883" s="47"/>
    </row>
    <row r="2884" spans="1:7">
      <c r="A2884" s="47"/>
      <c r="B2884" s="47"/>
      <c r="C2884" s="47"/>
      <c r="D2884" s="47"/>
      <c r="E2884" s="47"/>
      <c r="F2884" s="47"/>
      <c r="G2884" s="47"/>
    </row>
    <row r="2885" spans="1:7">
      <c r="A2885" s="47"/>
      <c r="B2885" s="47"/>
      <c r="C2885" s="47"/>
      <c r="D2885" s="47"/>
      <c r="E2885" s="47"/>
      <c r="F2885" s="47"/>
      <c r="G2885" s="47"/>
    </row>
    <row r="2886" spans="1:7">
      <c r="A2886" s="47"/>
      <c r="B2886" s="47"/>
      <c r="C2886" s="47"/>
      <c r="D2886" s="47"/>
      <c r="E2886" s="47"/>
      <c r="F2886" s="47"/>
      <c r="G2886" s="47"/>
    </row>
    <row r="2887" spans="1:7">
      <c r="A2887" s="47"/>
      <c r="B2887" s="47"/>
      <c r="C2887" s="47"/>
      <c r="D2887" s="47"/>
      <c r="E2887" s="47"/>
      <c r="F2887" s="47"/>
      <c r="G2887" s="47"/>
    </row>
    <row r="2888" spans="1:7">
      <c r="A2888" s="47"/>
      <c r="B2888" s="47"/>
      <c r="C2888" s="47"/>
      <c r="D2888" s="47"/>
      <c r="E2888" s="47"/>
      <c r="F2888" s="47"/>
      <c r="G2888" s="47"/>
    </row>
    <row r="2889" spans="1:7">
      <c r="A2889" s="47"/>
      <c r="B2889" s="47"/>
      <c r="C2889" s="47"/>
      <c r="D2889" s="47"/>
      <c r="E2889" s="47"/>
      <c r="F2889" s="47"/>
      <c r="G2889" s="47"/>
    </row>
    <row r="2890" spans="1:7">
      <c r="A2890" s="47"/>
      <c r="B2890" s="47"/>
      <c r="C2890" s="47"/>
      <c r="D2890" s="47"/>
      <c r="E2890" s="47"/>
      <c r="F2890" s="47"/>
      <c r="G2890" s="47"/>
    </row>
    <row r="2891" spans="1:7">
      <c r="A2891" s="47"/>
      <c r="B2891" s="47"/>
      <c r="C2891" s="47"/>
      <c r="D2891" s="47"/>
      <c r="E2891" s="47"/>
      <c r="F2891" s="47"/>
      <c r="G2891" s="47"/>
    </row>
    <row r="2892" spans="1:7">
      <c r="A2892" s="47"/>
      <c r="B2892" s="47"/>
      <c r="C2892" s="47"/>
      <c r="D2892" s="47"/>
      <c r="E2892" s="47"/>
      <c r="F2892" s="47"/>
      <c r="G2892" s="47"/>
    </row>
    <row r="2893" spans="1:7">
      <c r="A2893" s="47"/>
      <c r="B2893" s="47"/>
      <c r="C2893" s="47"/>
      <c r="D2893" s="47"/>
      <c r="E2893" s="47"/>
      <c r="F2893" s="47"/>
      <c r="G2893" s="47"/>
    </row>
    <row r="2894" spans="1:7">
      <c r="A2894" s="47"/>
      <c r="B2894" s="47"/>
      <c r="C2894" s="47"/>
      <c r="D2894" s="47"/>
      <c r="E2894" s="47"/>
      <c r="F2894" s="47"/>
      <c r="G2894" s="47"/>
    </row>
    <row r="2895" spans="1:7">
      <c r="A2895" s="47"/>
      <c r="B2895" s="47"/>
      <c r="C2895" s="47"/>
      <c r="D2895" s="47"/>
      <c r="E2895" s="47"/>
      <c r="F2895" s="47"/>
      <c r="G2895" s="47"/>
    </row>
    <row r="2896" spans="1:7">
      <c r="A2896" s="47"/>
      <c r="B2896" s="47"/>
      <c r="C2896" s="47"/>
      <c r="D2896" s="47"/>
      <c r="E2896" s="47"/>
      <c r="F2896" s="47"/>
      <c r="G2896" s="47"/>
    </row>
    <row r="2897" spans="1:7">
      <c r="A2897" s="47"/>
      <c r="B2897" s="47"/>
      <c r="C2897" s="47"/>
      <c r="D2897" s="47"/>
      <c r="E2897" s="47"/>
      <c r="F2897" s="47"/>
      <c r="G2897" s="47"/>
    </row>
    <row r="2898" spans="1:7">
      <c r="A2898" s="47"/>
      <c r="B2898" s="47"/>
      <c r="C2898" s="47"/>
      <c r="D2898" s="47"/>
      <c r="E2898" s="47"/>
      <c r="F2898" s="47"/>
      <c r="G2898" s="47"/>
    </row>
    <row r="2899" spans="1:7">
      <c r="A2899" s="47"/>
      <c r="B2899" s="47"/>
      <c r="C2899" s="47"/>
      <c r="D2899" s="47"/>
      <c r="E2899" s="47"/>
      <c r="F2899" s="47"/>
      <c r="G2899" s="47"/>
    </row>
    <row r="2900" spans="1:7">
      <c r="A2900" s="47"/>
      <c r="B2900" s="47"/>
      <c r="C2900" s="47"/>
      <c r="D2900" s="47"/>
      <c r="E2900" s="47"/>
      <c r="F2900" s="47"/>
      <c r="G2900" s="47"/>
    </row>
    <row r="2901" spans="1:7">
      <c r="A2901" s="47"/>
      <c r="B2901" s="47"/>
      <c r="C2901" s="47"/>
      <c r="D2901" s="47"/>
      <c r="E2901" s="47"/>
      <c r="F2901" s="47"/>
      <c r="G2901" s="47"/>
    </row>
    <row r="2902" spans="1:7">
      <c r="A2902" s="47"/>
      <c r="B2902" s="47"/>
      <c r="C2902" s="47"/>
      <c r="D2902" s="47"/>
      <c r="E2902" s="47"/>
      <c r="F2902" s="47"/>
      <c r="G2902" s="47"/>
    </row>
    <row r="2903" spans="1:7">
      <c r="A2903" s="47"/>
      <c r="B2903" s="47"/>
      <c r="C2903" s="47"/>
      <c r="D2903" s="47"/>
      <c r="E2903" s="47"/>
      <c r="F2903" s="47"/>
      <c r="G2903" s="47"/>
    </row>
    <row r="2904" spans="1:7">
      <c r="A2904" s="47"/>
      <c r="B2904" s="47"/>
      <c r="C2904" s="47"/>
      <c r="D2904" s="47"/>
      <c r="E2904" s="47"/>
      <c r="F2904" s="47"/>
      <c r="G2904" s="47"/>
    </row>
    <row r="2905" spans="1:7">
      <c r="A2905" s="47"/>
      <c r="B2905" s="47"/>
      <c r="C2905" s="47"/>
      <c r="D2905" s="47"/>
      <c r="E2905" s="47"/>
      <c r="F2905" s="47"/>
      <c r="G2905" s="47"/>
    </row>
    <row r="2906" spans="1:7">
      <c r="A2906" s="47"/>
      <c r="B2906" s="47"/>
      <c r="C2906" s="47"/>
      <c r="D2906" s="47"/>
      <c r="E2906" s="47"/>
      <c r="F2906" s="47"/>
      <c r="G2906" s="47"/>
    </row>
    <row r="2907" spans="1:7">
      <c r="A2907" s="47"/>
      <c r="B2907" s="47"/>
      <c r="C2907" s="47"/>
      <c r="D2907" s="47"/>
      <c r="E2907" s="47"/>
      <c r="F2907" s="47"/>
      <c r="G2907" s="47"/>
    </row>
    <row r="2908" spans="1:7">
      <c r="A2908" s="47"/>
      <c r="B2908" s="47"/>
      <c r="C2908" s="47"/>
      <c r="D2908" s="47"/>
      <c r="E2908" s="47"/>
      <c r="F2908" s="47"/>
      <c r="G2908" s="47"/>
    </row>
    <row r="2909" spans="1:7">
      <c r="A2909" s="47"/>
      <c r="B2909" s="47"/>
      <c r="C2909" s="47"/>
      <c r="D2909" s="47"/>
      <c r="E2909" s="47"/>
      <c r="F2909" s="47"/>
      <c r="G2909" s="47"/>
    </row>
    <row r="2910" spans="1:7">
      <c r="A2910" s="47"/>
      <c r="B2910" s="47"/>
      <c r="C2910" s="47"/>
      <c r="D2910" s="47"/>
      <c r="E2910" s="47"/>
      <c r="F2910" s="47"/>
      <c r="G2910" s="47"/>
    </row>
    <row r="2911" spans="1:7">
      <c r="A2911" s="47"/>
      <c r="B2911" s="47"/>
      <c r="C2911" s="47"/>
      <c r="D2911" s="47"/>
      <c r="E2911" s="47"/>
      <c r="F2911" s="47"/>
      <c r="G2911" s="47"/>
    </row>
    <row r="2912" spans="1:7">
      <c r="A2912" s="47"/>
      <c r="B2912" s="47"/>
      <c r="C2912" s="47"/>
      <c r="D2912" s="47"/>
      <c r="E2912" s="47"/>
      <c r="F2912" s="47"/>
      <c r="G2912" s="47"/>
    </row>
    <row r="2913" spans="1:7">
      <c r="A2913" s="47"/>
      <c r="B2913" s="47"/>
      <c r="C2913" s="47"/>
      <c r="D2913" s="47"/>
      <c r="E2913" s="47"/>
      <c r="F2913" s="47"/>
      <c r="G2913" s="47"/>
    </row>
    <row r="2914" spans="1:7">
      <c r="A2914" s="47"/>
      <c r="B2914" s="47"/>
      <c r="C2914" s="47"/>
      <c r="D2914" s="47"/>
      <c r="E2914" s="47"/>
      <c r="F2914" s="47"/>
      <c r="G2914" s="47"/>
    </row>
    <row r="2915" spans="1:7">
      <c r="A2915" s="47"/>
      <c r="B2915" s="47"/>
      <c r="C2915" s="47"/>
      <c r="D2915" s="47"/>
      <c r="E2915" s="47"/>
      <c r="F2915" s="47"/>
      <c r="G2915" s="47"/>
    </row>
    <row r="2916" spans="1:7">
      <c r="A2916" s="47"/>
      <c r="B2916" s="47"/>
      <c r="C2916" s="47"/>
      <c r="D2916" s="47"/>
      <c r="E2916" s="47"/>
      <c r="F2916" s="47"/>
      <c r="G2916" s="47"/>
    </row>
    <row r="2917" spans="1:7">
      <c r="A2917" s="47"/>
      <c r="B2917" s="47"/>
      <c r="C2917" s="47"/>
      <c r="D2917" s="47"/>
      <c r="E2917" s="47"/>
      <c r="F2917" s="47"/>
      <c r="G2917" s="47"/>
    </row>
    <row r="2918" spans="1:7">
      <c r="A2918" s="47"/>
      <c r="B2918" s="47"/>
      <c r="C2918" s="47"/>
      <c r="D2918" s="47"/>
      <c r="E2918" s="47"/>
      <c r="F2918" s="47"/>
      <c r="G2918" s="47"/>
    </row>
    <row r="2919" spans="1:7">
      <c r="A2919" s="47"/>
      <c r="B2919" s="47"/>
      <c r="C2919" s="47"/>
      <c r="D2919" s="47"/>
      <c r="E2919" s="47"/>
      <c r="F2919" s="47"/>
      <c r="G2919" s="47"/>
    </row>
    <row r="2920" spans="1:7">
      <c r="A2920" s="47"/>
      <c r="B2920" s="47"/>
      <c r="C2920" s="47"/>
      <c r="D2920" s="47"/>
      <c r="E2920" s="47"/>
      <c r="F2920" s="47"/>
      <c r="G2920" s="47"/>
    </row>
    <row r="2921" spans="1:7">
      <c r="A2921" s="47"/>
      <c r="B2921" s="47"/>
      <c r="C2921" s="47"/>
      <c r="D2921" s="47"/>
      <c r="E2921" s="47"/>
      <c r="F2921" s="47"/>
      <c r="G2921" s="47"/>
    </row>
    <row r="2922" spans="1:7">
      <c r="A2922" s="47"/>
      <c r="B2922" s="47"/>
      <c r="C2922" s="47"/>
      <c r="D2922" s="47"/>
      <c r="E2922" s="47"/>
      <c r="F2922" s="47"/>
      <c r="G2922" s="47"/>
    </row>
    <row r="2923" spans="1:7">
      <c r="A2923" s="47"/>
      <c r="B2923" s="47"/>
      <c r="C2923" s="47"/>
      <c r="D2923" s="47"/>
      <c r="E2923" s="47"/>
      <c r="F2923" s="47"/>
      <c r="G2923" s="47"/>
    </row>
    <row r="2924" spans="1:7">
      <c r="A2924" s="47"/>
      <c r="B2924" s="47"/>
      <c r="C2924" s="47"/>
      <c r="D2924" s="47"/>
      <c r="E2924" s="47"/>
      <c r="F2924" s="47"/>
      <c r="G2924" s="47"/>
    </row>
    <row r="2925" spans="1:7">
      <c r="A2925" s="47"/>
      <c r="B2925" s="47"/>
      <c r="C2925" s="47"/>
      <c r="D2925" s="47"/>
      <c r="E2925" s="47"/>
      <c r="F2925" s="47"/>
      <c r="G2925" s="47"/>
    </row>
    <row r="2926" spans="1:7">
      <c r="A2926" s="47"/>
      <c r="B2926" s="47"/>
      <c r="C2926" s="47"/>
      <c r="D2926" s="47"/>
      <c r="E2926" s="47"/>
      <c r="F2926" s="47"/>
      <c r="G2926" s="47"/>
    </row>
    <row r="2927" spans="1:7">
      <c r="A2927" s="47"/>
      <c r="B2927" s="47"/>
      <c r="C2927" s="47"/>
      <c r="D2927" s="47"/>
      <c r="E2927" s="47"/>
      <c r="F2927" s="47"/>
      <c r="G2927" s="47"/>
    </row>
    <row r="2928" spans="1:7">
      <c r="A2928" s="47"/>
      <c r="B2928" s="47"/>
      <c r="C2928" s="47"/>
      <c r="D2928" s="47"/>
      <c r="E2928" s="47"/>
      <c r="F2928" s="47"/>
      <c r="G2928" s="47"/>
    </row>
    <row r="2929" spans="1:7">
      <c r="A2929" s="47"/>
      <c r="B2929" s="47"/>
      <c r="C2929" s="47"/>
      <c r="D2929" s="47"/>
      <c r="E2929" s="47"/>
      <c r="F2929" s="47"/>
      <c r="G2929" s="47"/>
    </row>
    <row r="2930" spans="1:7">
      <c r="A2930" s="47"/>
      <c r="B2930" s="47"/>
      <c r="C2930" s="47"/>
      <c r="D2930" s="47"/>
      <c r="E2930" s="47"/>
      <c r="F2930" s="47"/>
      <c r="G2930" s="47"/>
    </row>
    <row r="2931" spans="1:7">
      <c r="A2931" s="47"/>
      <c r="B2931" s="47"/>
      <c r="C2931" s="47"/>
      <c r="D2931" s="47"/>
      <c r="E2931" s="47"/>
      <c r="F2931" s="47"/>
      <c r="G2931" s="47"/>
    </row>
    <row r="2932" spans="1:7">
      <c r="A2932" s="47"/>
      <c r="B2932" s="47"/>
      <c r="C2932" s="47"/>
      <c r="D2932" s="47"/>
      <c r="E2932" s="47"/>
      <c r="F2932" s="47"/>
      <c r="G2932" s="47"/>
    </row>
    <row r="2933" spans="1:7">
      <c r="A2933" s="47"/>
      <c r="B2933" s="47"/>
      <c r="C2933" s="47"/>
      <c r="D2933" s="47"/>
      <c r="E2933" s="47"/>
      <c r="F2933" s="47"/>
      <c r="G2933" s="47"/>
    </row>
    <row r="2934" spans="1:7">
      <c r="A2934" s="47"/>
      <c r="B2934" s="47"/>
      <c r="C2934" s="47"/>
      <c r="D2934" s="47"/>
      <c r="E2934" s="47"/>
      <c r="F2934" s="47"/>
      <c r="G2934" s="47"/>
    </row>
    <row r="2935" spans="1:7">
      <c r="A2935" s="47"/>
      <c r="B2935" s="47"/>
      <c r="C2935" s="47"/>
      <c r="D2935" s="47"/>
      <c r="E2935" s="47"/>
      <c r="F2935" s="47"/>
      <c r="G2935" s="47"/>
    </row>
    <row r="2936" spans="1:7">
      <c r="A2936" s="47"/>
      <c r="B2936" s="47"/>
      <c r="C2936" s="47"/>
      <c r="D2936" s="47"/>
      <c r="E2936" s="47"/>
      <c r="F2936" s="47"/>
      <c r="G2936" s="47"/>
    </row>
    <row r="2937" spans="1:7">
      <c r="A2937" s="47"/>
      <c r="B2937" s="47"/>
      <c r="C2937" s="47"/>
      <c r="D2937" s="47"/>
      <c r="E2937" s="47"/>
      <c r="F2937" s="47"/>
      <c r="G2937" s="47"/>
    </row>
    <row r="2938" spans="1:7">
      <c r="A2938" s="47"/>
      <c r="B2938" s="47"/>
      <c r="C2938" s="47"/>
      <c r="D2938" s="47"/>
      <c r="E2938" s="47"/>
      <c r="F2938" s="47"/>
      <c r="G2938" s="47"/>
    </row>
    <row r="2939" spans="1:7">
      <c r="A2939" s="47"/>
      <c r="B2939" s="47"/>
      <c r="C2939" s="47"/>
      <c r="D2939" s="47"/>
      <c r="E2939" s="47"/>
      <c r="F2939" s="47"/>
      <c r="G2939" s="47"/>
    </row>
    <row r="2940" spans="1:7">
      <c r="A2940" s="47"/>
      <c r="B2940" s="47"/>
      <c r="C2940" s="47"/>
      <c r="D2940" s="47"/>
      <c r="E2940" s="47"/>
      <c r="F2940" s="47"/>
      <c r="G2940" s="47"/>
    </row>
    <row r="2941" spans="1:7">
      <c r="A2941" s="47"/>
      <c r="B2941" s="47"/>
      <c r="C2941" s="47"/>
      <c r="D2941" s="47"/>
      <c r="E2941" s="47"/>
      <c r="F2941" s="47"/>
      <c r="G2941" s="47"/>
    </row>
    <row r="2942" spans="1:7">
      <c r="A2942" s="47"/>
      <c r="B2942" s="47"/>
      <c r="C2942" s="47"/>
      <c r="D2942" s="47"/>
      <c r="E2942" s="47"/>
      <c r="F2942" s="47"/>
      <c r="G2942" s="47"/>
    </row>
    <row r="2943" spans="1:7">
      <c r="A2943" s="47"/>
      <c r="B2943" s="47"/>
      <c r="C2943" s="47"/>
      <c r="D2943" s="47"/>
      <c r="E2943" s="47"/>
      <c r="F2943" s="47"/>
      <c r="G2943" s="47"/>
    </row>
    <row r="2944" spans="1:7">
      <c r="A2944" s="47"/>
      <c r="B2944" s="47"/>
      <c r="C2944" s="47"/>
      <c r="D2944" s="47"/>
      <c r="E2944" s="47"/>
      <c r="F2944" s="47"/>
      <c r="G2944" s="47"/>
    </row>
    <row r="2945" spans="1:7">
      <c r="A2945" s="47"/>
      <c r="B2945" s="47"/>
      <c r="C2945" s="47"/>
      <c r="D2945" s="47"/>
      <c r="E2945" s="47"/>
      <c r="F2945" s="47"/>
      <c r="G2945" s="47"/>
    </row>
    <row r="2946" spans="1:7">
      <c r="A2946" s="47"/>
      <c r="B2946" s="47"/>
      <c r="C2946" s="47"/>
      <c r="D2946" s="47"/>
      <c r="E2946" s="47"/>
      <c r="F2946" s="47"/>
      <c r="G2946" s="47"/>
    </row>
    <row r="2947" spans="1:7">
      <c r="A2947" s="47"/>
      <c r="B2947" s="47"/>
      <c r="C2947" s="47"/>
      <c r="D2947" s="47"/>
      <c r="E2947" s="47"/>
      <c r="F2947" s="47"/>
      <c r="G2947" s="47"/>
    </row>
    <row r="2948" spans="1:7">
      <c r="A2948" s="47"/>
      <c r="B2948" s="47"/>
      <c r="C2948" s="47"/>
      <c r="D2948" s="47"/>
      <c r="E2948" s="47"/>
      <c r="F2948" s="47"/>
      <c r="G2948" s="47"/>
    </row>
    <row r="2949" spans="1:7">
      <c r="A2949" s="47"/>
      <c r="B2949" s="47"/>
      <c r="C2949" s="47"/>
      <c r="D2949" s="47"/>
      <c r="E2949" s="47"/>
      <c r="F2949" s="47"/>
      <c r="G2949" s="47"/>
    </row>
    <row r="2950" spans="1:7">
      <c r="A2950" s="47"/>
      <c r="B2950" s="47"/>
      <c r="C2950" s="47"/>
      <c r="D2950" s="47"/>
      <c r="E2950" s="47"/>
      <c r="F2950" s="47"/>
      <c r="G2950" s="47"/>
    </row>
    <row r="2951" spans="1:7">
      <c r="A2951" s="47"/>
      <c r="B2951" s="47"/>
      <c r="C2951" s="47"/>
      <c r="D2951" s="47"/>
      <c r="E2951" s="47"/>
      <c r="F2951" s="47"/>
      <c r="G2951" s="47"/>
    </row>
    <row r="2952" spans="1:7">
      <c r="A2952" s="47"/>
      <c r="B2952" s="47"/>
      <c r="C2952" s="47"/>
      <c r="D2952" s="47"/>
      <c r="E2952" s="47"/>
      <c r="F2952" s="47"/>
      <c r="G2952" s="47"/>
    </row>
    <row r="2953" spans="1:7">
      <c r="A2953" s="47"/>
      <c r="B2953" s="47"/>
      <c r="C2953" s="47"/>
      <c r="D2953" s="47"/>
      <c r="E2953" s="47"/>
      <c r="F2953" s="47"/>
      <c r="G2953" s="47"/>
    </row>
    <row r="2954" spans="1:7">
      <c r="A2954" s="47"/>
      <c r="B2954" s="47"/>
      <c r="C2954" s="47"/>
      <c r="D2954" s="47"/>
      <c r="E2954" s="47"/>
      <c r="F2954" s="47"/>
      <c r="G2954" s="47"/>
    </row>
    <row r="2955" spans="1:7">
      <c r="A2955" s="47"/>
      <c r="B2955" s="47"/>
      <c r="C2955" s="47"/>
      <c r="D2955" s="47"/>
      <c r="E2955" s="47"/>
      <c r="F2955" s="47"/>
      <c r="G2955" s="47"/>
    </row>
    <row r="2956" spans="1:7">
      <c r="A2956" s="47"/>
      <c r="B2956" s="47"/>
      <c r="C2956" s="47"/>
      <c r="D2956" s="47"/>
      <c r="E2956" s="47"/>
      <c r="F2956" s="47"/>
      <c r="G2956" s="47"/>
    </row>
    <row r="2957" spans="1:7">
      <c r="A2957" s="47"/>
      <c r="B2957" s="47"/>
      <c r="C2957" s="47"/>
      <c r="D2957" s="47"/>
      <c r="E2957" s="47"/>
      <c r="F2957" s="47"/>
      <c r="G2957" s="47"/>
    </row>
    <row r="2958" spans="1:7">
      <c r="A2958" s="47"/>
      <c r="B2958" s="47"/>
      <c r="C2958" s="47"/>
      <c r="D2958" s="47"/>
      <c r="E2958" s="47"/>
      <c r="F2958" s="47"/>
      <c r="G2958" s="47"/>
    </row>
    <row r="2959" spans="1:7">
      <c r="A2959" s="47"/>
      <c r="B2959" s="47"/>
      <c r="C2959" s="47"/>
      <c r="D2959" s="47"/>
      <c r="E2959" s="47"/>
      <c r="F2959" s="47"/>
      <c r="G2959" s="47"/>
    </row>
    <row r="2960" spans="1:7">
      <c r="A2960" s="47"/>
      <c r="B2960" s="47"/>
      <c r="C2960" s="47"/>
      <c r="D2960" s="47"/>
      <c r="E2960" s="47"/>
      <c r="F2960" s="47"/>
      <c r="G2960" s="47"/>
    </row>
    <row r="2961" spans="1:7">
      <c r="A2961" s="47"/>
      <c r="B2961" s="47"/>
      <c r="C2961" s="47"/>
      <c r="D2961" s="47"/>
      <c r="E2961" s="47"/>
      <c r="F2961" s="47"/>
      <c r="G2961" s="47"/>
    </row>
    <row r="2962" spans="1:7">
      <c r="A2962" s="47"/>
      <c r="B2962" s="47"/>
      <c r="C2962" s="47"/>
      <c r="D2962" s="47"/>
      <c r="E2962" s="47"/>
      <c r="F2962" s="47"/>
      <c r="G2962" s="47"/>
    </row>
    <row r="2963" spans="1:7">
      <c r="A2963" s="47"/>
      <c r="B2963" s="47"/>
      <c r="C2963" s="47"/>
      <c r="D2963" s="47"/>
      <c r="E2963" s="47"/>
      <c r="F2963" s="47"/>
      <c r="G2963" s="47"/>
    </row>
    <row r="2964" spans="1:7">
      <c r="A2964" s="47"/>
      <c r="B2964" s="47"/>
      <c r="C2964" s="47"/>
      <c r="D2964" s="47"/>
      <c r="E2964" s="47"/>
      <c r="F2964" s="47"/>
      <c r="G2964" s="47"/>
    </row>
    <row r="2965" spans="1:7">
      <c r="A2965" s="47"/>
      <c r="B2965" s="47"/>
      <c r="C2965" s="47"/>
      <c r="D2965" s="47"/>
      <c r="E2965" s="47"/>
      <c r="F2965" s="47"/>
      <c r="G2965" s="47"/>
    </row>
    <row r="2966" spans="1:7">
      <c r="A2966" s="47"/>
      <c r="B2966" s="47"/>
      <c r="C2966" s="47"/>
      <c r="D2966" s="47"/>
      <c r="E2966" s="47"/>
      <c r="F2966" s="47"/>
      <c r="G2966" s="47"/>
    </row>
    <row r="2967" spans="1:7">
      <c r="A2967" s="47"/>
      <c r="B2967" s="47"/>
      <c r="C2967" s="47"/>
      <c r="D2967" s="47"/>
      <c r="E2967" s="47"/>
      <c r="F2967" s="47"/>
      <c r="G2967" s="47"/>
    </row>
    <row r="2968" spans="1:7">
      <c r="A2968" s="47"/>
      <c r="B2968" s="47"/>
      <c r="C2968" s="47"/>
      <c r="D2968" s="47"/>
      <c r="E2968" s="47"/>
      <c r="F2968" s="47"/>
      <c r="G2968" s="47"/>
    </row>
    <row r="2969" spans="1:7">
      <c r="A2969" s="47"/>
      <c r="B2969" s="47"/>
      <c r="C2969" s="47"/>
      <c r="D2969" s="47"/>
      <c r="E2969" s="47"/>
      <c r="F2969" s="47"/>
      <c r="G2969" s="47"/>
    </row>
    <row r="2970" spans="1:7">
      <c r="A2970" s="47"/>
      <c r="B2970" s="47"/>
      <c r="C2970" s="47"/>
      <c r="D2970" s="47"/>
      <c r="E2970" s="47"/>
      <c r="F2970" s="47"/>
      <c r="G2970" s="47"/>
    </row>
    <row r="2971" spans="1:7">
      <c r="A2971" s="47"/>
      <c r="B2971" s="47"/>
      <c r="C2971" s="47"/>
      <c r="D2971" s="47"/>
      <c r="E2971" s="47"/>
      <c r="F2971" s="47"/>
      <c r="G2971" s="47"/>
    </row>
    <row r="2972" spans="1:7">
      <c r="A2972" s="47"/>
      <c r="B2972" s="47"/>
      <c r="C2972" s="47"/>
      <c r="D2972" s="47"/>
      <c r="E2972" s="47"/>
      <c r="F2972" s="47"/>
      <c r="G2972" s="47"/>
    </row>
    <row r="2973" spans="1:7">
      <c r="A2973" s="47"/>
      <c r="B2973" s="47"/>
      <c r="C2973" s="47"/>
      <c r="D2973" s="47"/>
      <c r="E2973" s="47"/>
      <c r="F2973" s="47"/>
      <c r="G2973" s="47"/>
    </row>
    <row r="2974" spans="1:7">
      <c r="A2974" s="47"/>
      <c r="B2974" s="47"/>
      <c r="C2974" s="47"/>
      <c r="D2974" s="47"/>
      <c r="E2974" s="47"/>
      <c r="F2974" s="47"/>
      <c r="G2974" s="47"/>
    </row>
    <row r="2975" spans="1:7">
      <c r="A2975" s="47"/>
      <c r="B2975" s="47"/>
      <c r="C2975" s="47"/>
      <c r="D2975" s="47"/>
      <c r="E2975" s="47"/>
      <c r="F2975" s="47"/>
      <c r="G2975" s="47"/>
    </row>
    <row r="2976" spans="1:7">
      <c r="A2976" s="47"/>
      <c r="B2976" s="47"/>
      <c r="C2976" s="47"/>
      <c r="D2976" s="47"/>
      <c r="E2976" s="47"/>
      <c r="F2976" s="47"/>
      <c r="G2976" s="47"/>
    </row>
    <row r="2977" spans="1:7">
      <c r="A2977" s="47"/>
      <c r="B2977" s="47"/>
      <c r="C2977" s="47"/>
      <c r="D2977" s="47"/>
      <c r="E2977" s="47"/>
      <c r="F2977" s="47"/>
      <c r="G2977" s="47"/>
    </row>
    <row r="2978" spans="1:7">
      <c r="A2978" s="47"/>
      <c r="B2978" s="47"/>
      <c r="C2978" s="47"/>
      <c r="D2978" s="47"/>
      <c r="E2978" s="47"/>
      <c r="F2978" s="47"/>
      <c r="G2978" s="47"/>
    </row>
    <row r="2979" spans="1:7">
      <c r="A2979" s="47"/>
      <c r="B2979" s="47"/>
      <c r="C2979" s="47"/>
      <c r="D2979" s="47"/>
      <c r="E2979" s="47"/>
      <c r="F2979" s="47"/>
      <c r="G2979" s="47"/>
    </row>
    <row r="2980" spans="1:7">
      <c r="A2980" s="47"/>
      <c r="B2980" s="47"/>
      <c r="C2980" s="47"/>
      <c r="D2980" s="47"/>
      <c r="E2980" s="47"/>
      <c r="F2980" s="47"/>
      <c r="G2980" s="47"/>
    </row>
    <row r="2981" spans="1:7">
      <c r="A2981" s="47"/>
      <c r="B2981" s="47"/>
      <c r="C2981" s="47"/>
      <c r="D2981" s="47"/>
      <c r="E2981" s="47"/>
      <c r="F2981" s="47"/>
      <c r="G2981" s="47"/>
    </row>
    <row r="2982" spans="1:7">
      <c r="A2982" s="47"/>
      <c r="B2982" s="47"/>
      <c r="C2982" s="47"/>
      <c r="D2982" s="47"/>
      <c r="E2982" s="47"/>
      <c r="F2982" s="47"/>
      <c r="G2982" s="47"/>
    </row>
    <row r="2983" spans="1:7">
      <c r="A2983" s="47"/>
      <c r="B2983" s="47"/>
      <c r="C2983" s="47"/>
      <c r="D2983" s="47"/>
      <c r="E2983" s="47"/>
      <c r="F2983" s="47"/>
      <c r="G2983" s="47"/>
    </row>
    <row r="2984" spans="1:7">
      <c r="A2984" s="47"/>
      <c r="B2984" s="47"/>
      <c r="C2984" s="47"/>
      <c r="D2984" s="47"/>
      <c r="E2984" s="47"/>
      <c r="F2984" s="47"/>
      <c r="G2984" s="47"/>
    </row>
    <row r="2985" spans="1:7">
      <c r="A2985" s="47"/>
      <c r="B2985" s="47"/>
      <c r="C2985" s="47"/>
      <c r="D2985" s="47"/>
      <c r="E2985" s="47"/>
      <c r="F2985" s="47"/>
      <c r="G2985" s="47"/>
    </row>
    <row r="2986" spans="1:7">
      <c r="A2986" s="47"/>
      <c r="B2986" s="47"/>
      <c r="C2986" s="47"/>
      <c r="D2986" s="47"/>
      <c r="E2986" s="47"/>
      <c r="F2986" s="47"/>
      <c r="G2986" s="47"/>
    </row>
    <row r="2987" spans="1:7">
      <c r="A2987" s="47"/>
      <c r="B2987" s="47"/>
      <c r="C2987" s="47"/>
      <c r="D2987" s="47"/>
      <c r="E2987" s="47"/>
      <c r="F2987" s="47"/>
      <c r="G2987" s="47"/>
    </row>
    <row r="2988" spans="1:7">
      <c r="A2988" s="47"/>
      <c r="B2988" s="47"/>
      <c r="C2988" s="47"/>
      <c r="D2988" s="47"/>
      <c r="E2988" s="47"/>
      <c r="F2988" s="47"/>
      <c r="G2988" s="47"/>
    </row>
    <row r="2989" spans="1:7">
      <c r="A2989" s="47"/>
      <c r="B2989" s="47"/>
      <c r="C2989" s="47"/>
      <c r="D2989" s="47"/>
      <c r="E2989" s="47"/>
      <c r="F2989" s="47"/>
      <c r="G2989" s="47"/>
    </row>
    <row r="2990" spans="1:7">
      <c r="A2990" s="47"/>
      <c r="B2990" s="47"/>
      <c r="C2990" s="47"/>
      <c r="D2990" s="47"/>
      <c r="E2990" s="47"/>
      <c r="F2990" s="47"/>
      <c r="G2990" s="47"/>
    </row>
    <row r="2991" spans="1:7">
      <c r="A2991" s="47"/>
      <c r="B2991" s="47"/>
      <c r="C2991" s="47"/>
      <c r="D2991" s="47"/>
      <c r="E2991" s="47"/>
      <c r="F2991" s="47"/>
      <c r="G2991" s="47"/>
    </row>
    <row r="2992" spans="1:7">
      <c r="A2992" s="47"/>
      <c r="B2992" s="47"/>
      <c r="C2992" s="47"/>
      <c r="D2992" s="47"/>
      <c r="E2992" s="47"/>
      <c r="F2992" s="47"/>
      <c r="G2992" s="47"/>
    </row>
    <row r="2993" spans="1:7">
      <c r="A2993" s="47"/>
      <c r="B2993" s="47"/>
      <c r="C2993" s="47"/>
      <c r="D2993" s="47"/>
      <c r="E2993" s="47"/>
      <c r="F2993" s="47"/>
      <c r="G2993" s="47"/>
    </row>
    <row r="2994" spans="1:7">
      <c r="A2994" s="47"/>
      <c r="B2994" s="47"/>
      <c r="C2994" s="47"/>
      <c r="D2994" s="47"/>
      <c r="E2994" s="47"/>
      <c r="F2994" s="47"/>
      <c r="G2994" s="47"/>
    </row>
    <row r="2995" spans="1:7">
      <c r="A2995" s="47"/>
      <c r="B2995" s="47"/>
      <c r="C2995" s="47"/>
      <c r="D2995" s="47"/>
      <c r="E2995" s="47"/>
      <c r="F2995" s="47"/>
      <c r="G2995" s="47"/>
    </row>
    <row r="2996" spans="1:7">
      <c r="A2996" s="47"/>
      <c r="B2996" s="47"/>
      <c r="C2996" s="47"/>
      <c r="D2996" s="47"/>
      <c r="E2996" s="47"/>
      <c r="F2996" s="47"/>
      <c r="G2996" s="47"/>
    </row>
    <row r="2997" spans="1:7">
      <c r="A2997" s="47"/>
      <c r="B2997" s="47"/>
      <c r="C2997" s="47"/>
      <c r="D2997" s="47"/>
      <c r="E2997" s="47"/>
      <c r="F2997" s="47"/>
      <c r="G2997" s="47"/>
    </row>
    <row r="2998" spans="1:7">
      <c r="A2998" s="47"/>
      <c r="B2998" s="47"/>
      <c r="C2998" s="47"/>
      <c r="D2998" s="47"/>
      <c r="E2998" s="47"/>
      <c r="F2998" s="47"/>
      <c r="G2998" s="47"/>
    </row>
    <row r="2999" spans="1:7">
      <c r="A2999" s="47"/>
      <c r="B2999" s="47"/>
      <c r="C2999" s="47"/>
      <c r="D2999" s="47"/>
      <c r="E2999" s="47"/>
      <c r="F2999" s="47"/>
      <c r="G2999" s="47"/>
    </row>
    <row r="3000" spans="1:7">
      <c r="A3000" s="47"/>
      <c r="B3000" s="47"/>
      <c r="C3000" s="47"/>
      <c r="D3000" s="47"/>
      <c r="E3000" s="47"/>
      <c r="F3000" s="47"/>
      <c r="G3000" s="47"/>
    </row>
    <row r="3001" spans="1:7">
      <c r="A3001" s="47"/>
      <c r="B3001" s="47"/>
      <c r="C3001" s="47"/>
      <c r="D3001" s="47"/>
      <c r="E3001" s="47"/>
      <c r="F3001" s="47"/>
      <c r="G3001" s="47"/>
    </row>
    <row r="3002" spans="1:7">
      <c r="A3002" s="47"/>
      <c r="B3002" s="47"/>
      <c r="C3002" s="47"/>
      <c r="D3002" s="47"/>
      <c r="E3002" s="47"/>
      <c r="F3002" s="47"/>
      <c r="G3002" s="47"/>
    </row>
    <row r="3003" spans="1:7">
      <c r="A3003" s="47"/>
      <c r="B3003" s="47"/>
      <c r="C3003" s="47"/>
      <c r="D3003" s="47"/>
      <c r="E3003" s="47"/>
      <c r="F3003" s="47"/>
      <c r="G3003" s="47"/>
    </row>
    <row r="3004" spans="1:7">
      <c r="A3004" s="47"/>
      <c r="B3004" s="47"/>
      <c r="C3004" s="47"/>
      <c r="D3004" s="47"/>
      <c r="E3004" s="47"/>
      <c r="F3004" s="47"/>
      <c r="G3004" s="47"/>
    </row>
    <row r="3005" spans="1:7">
      <c r="A3005" s="47"/>
      <c r="B3005" s="47"/>
      <c r="C3005" s="47"/>
      <c r="D3005" s="47"/>
      <c r="E3005" s="47"/>
      <c r="F3005" s="47"/>
      <c r="G3005" s="47"/>
    </row>
    <row r="3006" spans="1:7">
      <c r="A3006" s="47"/>
      <c r="B3006" s="47"/>
      <c r="C3006" s="47"/>
      <c r="D3006" s="47"/>
      <c r="E3006" s="47"/>
      <c r="F3006" s="47"/>
      <c r="G3006" s="47"/>
    </row>
    <row r="3007" spans="1:7">
      <c r="A3007" s="47"/>
      <c r="B3007" s="47"/>
      <c r="C3007" s="47"/>
      <c r="D3007" s="47"/>
      <c r="E3007" s="47"/>
      <c r="F3007" s="47"/>
      <c r="G3007" s="47"/>
    </row>
    <row r="3008" spans="1:7">
      <c r="A3008" s="47"/>
      <c r="B3008" s="47"/>
      <c r="C3008" s="47"/>
      <c r="D3008" s="47"/>
      <c r="E3008" s="47"/>
      <c r="F3008" s="47"/>
      <c r="G3008" s="47"/>
    </row>
    <row r="3009" spans="1:7">
      <c r="A3009" s="47"/>
      <c r="B3009" s="47"/>
      <c r="C3009" s="47"/>
      <c r="D3009" s="47"/>
      <c r="E3009" s="47"/>
      <c r="F3009" s="47"/>
      <c r="G3009" s="47"/>
    </row>
    <row r="3010" spans="1:7">
      <c r="A3010" s="47"/>
      <c r="B3010" s="47"/>
      <c r="C3010" s="47"/>
      <c r="D3010" s="47"/>
      <c r="E3010" s="47"/>
      <c r="F3010" s="47"/>
      <c r="G3010" s="47"/>
    </row>
    <row r="3011" spans="1:7">
      <c r="A3011" s="47"/>
      <c r="B3011" s="47"/>
      <c r="C3011" s="47"/>
      <c r="D3011" s="47"/>
      <c r="E3011" s="47"/>
      <c r="F3011" s="47"/>
      <c r="G3011" s="47"/>
    </row>
    <row r="3012" spans="1:7">
      <c r="A3012" s="47"/>
      <c r="B3012" s="47"/>
      <c r="C3012" s="47"/>
      <c r="D3012" s="47"/>
      <c r="E3012" s="47"/>
      <c r="F3012" s="47"/>
      <c r="G3012" s="47"/>
    </row>
    <row r="3013" spans="1:7">
      <c r="A3013" s="47"/>
      <c r="B3013" s="47"/>
      <c r="C3013" s="47"/>
      <c r="D3013" s="47"/>
      <c r="E3013" s="47"/>
      <c r="F3013" s="47"/>
      <c r="G3013" s="47"/>
    </row>
    <row r="3014" spans="1:7">
      <c r="A3014" s="47"/>
      <c r="B3014" s="47"/>
      <c r="C3014" s="47"/>
      <c r="D3014" s="47"/>
      <c r="E3014" s="47"/>
      <c r="F3014" s="47"/>
      <c r="G3014" s="47"/>
    </row>
    <row r="3015" spans="1:7">
      <c r="A3015" s="47"/>
      <c r="B3015" s="47"/>
      <c r="C3015" s="47"/>
      <c r="D3015" s="47"/>
      <c r="E3015" s="47"/>
      <c r="F3015" s="47"/>
      <c r="G3015" s="47"/>
    </row>
    <row r="3016" spans="1:7">
      <c r="A3016" s="47"/>
      <c r="B3016" s="47"/>
      <c r="C3016" s="47"/>
      <c r="D3016" s="47"/>
      <c r="E3016" s="47"/>
      <c r="F3016" s="47"/>
      <c r="G3016" s="47"/>
    </row>
    <row r="3017" spans="1:7">
      <c r="A3017" s="47"/>
      <c r="B3017" s="47"/>
      <c r="C3017" s="47"/>
      <c r="D3017" s="47"/>
      <c r="E3017" s="47"/>
      <c r="F3017" s="47"/>
      <c r="G3017" s="47"/>
    </row>
    <row r="3018" spans="1:7">
      <c r="A3018" s="47"/>
      <c r="B3018" s="47"/>
      <c r="C3018" s="47"/>
      <c r="D3018" s="47"/>
      <c r="E3018" s="47"/>
      <c r="F3018" s="47"/>
      <c r="G3018" s="47"/>
    </row>
    <row r="3019" spans="1:7">
      <c r="A3019" s="47"/>
      <c r="B3019" s="47"/>
      <c r="C3019" s="47"/>
      <c r="D3019" s="47"/>
      <c r="E3019" s="47"/>
      <c r="F3019" s="47"/>
      <c r="G3019" s="47"/>
    </row>
    <row r="3020" spans="1:7">
      <c r="A3020" s="47"/>
      <c r="B3020" s="47"/>
      <c r="C3020" s="47"/>
      <c r="D3020" s="47"/>
      <c r="E3020" s="47"/>
      <c r="F3020" s="47"/>
      <c r="G3020" s="47"/>
    </row>
    <row r="3021" spans="1:7">
      <c r="A3021" s="47"/>
      <c r="B3021" s="47"/>
      <c r="C3021" s="47"/>
      <c r="D3021" s="47"/>
      <c r="E3021" s="47"/>
      <c r="F3021" s="47"/>
      <c r="G3021" s="47"/>
    </row>
    <row r="3022" spans="1:7">
      <c r="A3022" s="47"/>
      <c r="B3022" s="47"/>
      <c r="C3022" s="47"/>
      <c r="D3022" s="47"/>
      <c r="E3022" s="47"/>
      <c r="F3022" s="47"/>
      <c r="G3022" s="47"/>
    </row>
    <row r="3023" spans="1:7">
      <c r="A3023" s="47"/>
      <c r="B3023" s="47"/>
      <c r="C3023" s="47"/>
      <c r="D3023" s="47"/>
      <c r="E3023" s="47"/>
      <c r="F3023" s="47"/>
      <c r="G3023" s="47"/>
    </row>
    <row r="3024" spans="1:7">
      <c r="A3024" s="47"/>
      <c r="B3024" s="47"/>
      <c r="C3024" s="47"/>
      <c r="D3024" s="47"/>
      <c r="E3024" s="47"/>
      <c r="F3024" s="47"/>
      <c r="G3024" s="47"/>
    </row>
    <row r="3025" spans="1:7">
      <c r="A3025" s="47"/>
      <c r="B3025" s="47"/>
      <c r="C3025" s="47"/>
      <c r="D3025" s="47"/>
      <c r="E3025" s="47"/>
      <c r="F3025" s="47"/>
      <c r="G3025" s="47"/>
    </row>
    <row r="3026" spans="1:7">
      <c r="A3026" s="47"/>
      <c r="B3026" s="47"/>
      <c r="C3026" s="47"/>
      <c r="D3026" s="47"/>
      <c r="E3026" s="47"/>
      <c r="F3026" s="47"/>
      <c r="G3026" s="47"/>
    </row>
    <row r="3027" spans="1:7">
      <c r="A3027" s="47"/>
      <c r="B3027" s="47"/>
      <c r="C3027" s="47"/>
      <c r="D3027" s="47"/>
      <c r="E3027" s="47"/>
      <c r="F3027" s="47"/>
      <c r="G3027" s="47"/>
    </row>
    <row r="3028" spans="1:7">
      <c r="A3028" s="47"/>
      <c r="B3028" s="47"/>
      <c r="C3028" s="47"/>
      <c r="D3028" s="47"/>
      <c r="E3028" s="47"/>
      <c r="F3028" s="47"/>
      <c r="G3028" s="47"/>
    </row>
    <row r="3029" spans="1:7">
      <c r="A3029" s="47"/>
      <c r="B3029" s="47"/>
      <c r="C3029" s="47"/>
      <c r="D3029" s="47"/>
      <c r="E3029" s="47"/>
      <c r="F3029" s="47"/>
      <c r="G3029" s="47"/>
    </row>
    <row r="3030" spans="1:7">
      <c r="A3030" s="47"/>
      <c r="B3030" s="47"/>
      <c r="C3030" s="47"/>
      <c r="D3030" s="47"/>
      <c r="E3030" s="47"/>
      <c r="F3030" s="47"/>
      <c r="G3030" s="47"/>
    </row>
    <row r="3031" spans="1:7">
      <c r="A3031" s="47"/>
      <c r="B3031" s="47"/>
      <c r="C3031" s="47"/>
      <c r="D3031" s="47"/>
      <c r="E3031" s="47"/>
      <c r="F3031" s="47"/>
      <c r="G3031" s="47"/>
    </row>
    <row r="3032" spans="1:7">
      <c r="A3032" s="47"/>
      <c r="B3032" s="47"/>
      <c r="C3032" s="47"/>
      <c r="D3032" s="47"/>
      <c r="E3032" s="47"/>
      <c r="F3032" s="47"/>
      <c r="G3032" s="47"/>
    </row>
    <row r="3033" spans="1:7">
      <c r="A3033" s="47"/>
      <c r="B3033" s="47"/>
      <c r="C3033" s="47"/>
      <c r="D3033" s="47"/>
      <c r="E3033" s="47"/>
      <c r="F3033" s="47"/>
      <c r="G3033" s="47"/>
    </row>
    <row r="3034" spans="1:7">
      <c r="A3034" s="47"/>
      <c r="B3034" s="47"/>
      <c r="C3034" s="47"/>
      <c r="D3034" s="47"/>
      <c r="E3034" s="47"/>
      <c r="F3034" s="47"/>
      <c r="G3034" s="47"/>
    </row>
    <row r="3035" spans="1:7">
      <c r="A3035" s="47"/>
      <c r="B3035" s="47"/>
      <c r="C3035" s="47"/>
      <c r="D3035" s="47"/>
      <c r="E3035" s="47"/>
      <c r="F3035" s="47"/>
      <c r="G3035" s="47"/>
    </row>
    <row r="3036" spans="1:7">
      <c r="A3036" s="47"/>
      <c r="B3036" s="47"/>
      <c r="C3036" s="47"/>
      <c r="D3036" s="47"/>
      <c r="E3036" s="47"/>
      <c r="F3036" s="47"/>
      <c r="G3036" s="47"/>
    </row>
    <row r="3037" spans="1:7">
      <c r="A3037" s="47"/>
      <c r="B3037" s="47"/>
      <c r="C3037" s="47"/>
      <c r="D3037" s="47"/>
      <c r="E3037" s="47"/>
      <c r="F3037" s="47"/>
      <c r="G3037" s="47"/>
    </row>
    <row r="3038" spans="1:7">
      <c r="A3038" s="47"/>
      <c r="B3038" s="47"/>
      <c r="C3038" s="47"/>
      <c r="D3038" s="47"/>
      <c r="E3038" s="47"/>
      <c r="F3038" s="47"/>
      <c r="G3038" s="47"/>
    </row>
    <row r="3039" spans="1:7">
      <c r="A3039" s="47"/>
      <c r="B3039" s="47"/>
      <c r="C3039" s="47"/>
      <c r="D3039" s="47"/>
      <c r="E3039" s="47"/>
      <c r="F3039" s="47"/>
      <c r="G3039" s="47"/>
    </row>
    <row r="3040" spans="1:7">
      <c r="A3040" s="47"/>
      <c r="B3040" s="47"/>
      <c r="C3040" s="47"/>
      <c r="D3040" s="47"/>
      <c r="E3040" s="47"/>
      <c r="F3040" s="47"/>
      <c r="G3040" s="47"/>
    </row>
    <row r="3041" spans="1:7">
      <c r="A3041" s="47"/>
      <c r="B3041" s="47"/>
      <c r="C3041" s="47"/>
      <c r="D3041" s="47"/>
      <c r="E3041" s="47"/>
      <c r="F3041" s="47"/>
      <c r="G3041" s="47"/>
    </row>
    <row r="3042" spans="1:7">
      <c r="A3042" s="47"/>
      <c r="B3042" s="47"/>
      <c r="C3042" s="47"/>
      <c r="D3042" s="47"/>
      <c r="E3042" s="47"/>
      <c r="F3042" s="47"/>
      <c r="G3042" s="47"/>
    </row>
    <row r="3043" spans="1:7">
      <c r="A3043" s="47"/>
      <c r="B3043" s="47"/>
      <c r="C3043" s="47"/>
      <c r="D3043" s="47"/>
      <c r="E3043" s="47"/>
      <c r="F3043" s="47"/>
      <c r="G3043" s="47"/>
    </row>
    <row r="3044" spans="1:7">
      <c r="A3044" s="47"/>
      <c r="B3044" s="47"/>
      <c r="C3044" s="47"/>
      <c r="D3044" s="47"/>
      <c r="E3044" s="47"/>
      <c r="F3044" s="47"/>
      <c r="G3044" s="47"/>
    </row>
    <row r="3045" spans="1:7">
      <c r="A3045" s="47"/>
      <c r="B3045" s="47"/>
      <c r="C3045" s="47"/>
      <c r="D3045" s="47"/>
      <c r="E3045" s="47"/>
      <c r="F3045" s="47"/>
      <c r="G3045" s="47"/>
    </row>
    <row r="3046" spans="1:7">
      <c r="A3046" s="47"/>
      <c r="B3046" s="47"/>
      <c r="C3046" s="47"/>
      <c r="D3046" s="47"/>
      <c r="E3046" s="47"/>
      <c r="F3046" s="47"/>
      <c r="G3046" s="47"/>
    </row>
    <row r="3047" spans="1:7">
      <c r="A3047" s="47"/>
      <c r="B3047" s="47"/>
      <c r="C3047" s="47"/>
      <c r="D3047" s="47"/>
      <c r="E3047" s="47"/>
      <c r="F3047" s="47"/>
      <c r="G3047" s="47"/>
    </row>
    <row r="3048" spans="1:7">
      <c r="A3048" s="47"/>
      <c r="B3048" s="47"/>
      <c r="C3048" s="47"/>
      <c r="D3048" s="47"/>
      <c r="E3048" s="47"/>
      <c r="F3048" s="47"/>
      <c r="G3048" s="47"/>
    </row>
    <row r="3049" spans="1:7">
      <c r="A3049" s="47"/>
      <c r="B3049" s="47"/>
      <c r="C3049" s="47"/>
      <c r="D3049" s="47"/>
      <c r="E3049" s="47"/>
      <c r="F3049" s="47"/>
      <c r="G3049" s="47"/>
    </row>
    <row r="3050" spans="1:7">
      <c r="A3050" s="47"/>
      <c r="B3050" s="47"/>
      <c r="C3050" s="47"/>
      <c r="D3050" s="47"/>
      <c r="E3050" s="47"/>
      <c r="F3050" s="47"/>
      <c r="G3050" s="47"/>
    </row>
    <row r="3051" spans="1:7">
      <c r="A3051" s="47"/>
      <c r="B3051" s="47"/>
      <c r="C3051" s="47"/>
      <c r="D3051" s="47"/>
      <c r="E3051" s="47"/>
      <c r="F3051" s="47"/>
      <c r="G3051" s="47"/>
    </row>
    <row r="3052" spans="1:7">
      <c r="A3052" s="47"/>
      <c r="B3052" s="47"/>
      <c r="C3052" s="47"/>
      <c r="D3052" s="47"/>
      <c r="E3052" s="47"/>
      <c r="F3052" s="47"/>
      <c r="G3052" s="47"/>
    </row>
    <row r="3053" spans="1:7">
      <c r="A3053" s="47"/>
      <c r="B3053" s="47"/>
      <c r="C3053" s="47"/>
      <c r="D3053" s="47"/>
      <c r="E3053" s="47"/>
      <c r="F3053" s="47"/>
      <c r="G3053" s="47"/>
    </row>
    <row r="3054" spans="1:7">
      <c r="A3054" s="47"/>
      <c r="B3054" s="47"/>
      <c r="C3054" s="47"/>
      <c r="D3054" s="47"/>
      <c r="E3054" s="47"/>
      <c r="F3054" s="47"/>
      <c r="G3054" s="47"/>
    </row>
    <row r="3055" spans="1:7">
      <c r="A3055" s="47"/>
      <c r="B3055" s="47"/>
      <c r="C3055" s="47"/>
      <c r="D3055" s="47"/>
      <c r="E3055" s="47"/>
      <c r="F3055" s="47"/>
      <c r="G3055" s="47"/>
    </row>
    <row r="3056" spans="1:7">
      <c r="A3056" s="47"/>
      <c r="B3056" s="47"/>
      <c r="C3056" s="47"/>
      <c r="D3056" s="47"/>
      <c r="E3056" s="47"/>
      <c r="F3056" s="47"/>
      <c r="G3056" s="47"/>
    </row>
    <row r="3057" spans="1:7">
      <c r="A3057" s="47"/>
      <c r="B3057" s="47"/>
      <c r="C3057" s="47"/>
      <c r="D3057" s="47"/>
      <c r="E3057" s="47"/>
      <c r="F3057" s="47"/>
      <c r="G3057" s="47"/>
    </row>
    <row r="3058" spans="1:7">
      <c r="A3058" s="47"/>
      <c r="B3058" s="47"/>
      <c r="C3058" s="47"/>
      <c r="D3058" s="47"/>
      <c r="E3058" s="47"/>
      <c r="F3058" s="47"/>
      <c r="G3058" s="47"/>
    </row>
    <row r="3059" spans="1:7">
      <c r="A3059" s="47"/>
      <c r="B3059" s="47"/>
      <c r="C3059" s="47"/>
      <c r="D3059" s="47"/>
      <c r="E3059" s="47"/>
      <c r="F3059" s="47"/>
      <c r="G3059" s="47"/>
    </row>
    <row r="3060" spans="1:7">
      <c r="A3060" s="47"/>
      <c r="B3060" s="47"/>
      <c r="C3060" s="47"/>
      <c r="D3060" s="47"/>
      <c r="E3060" s="47"/>
      <c r="F3060" s="47"/>
      <c r="G3060" s="47"/>
    </row>
    <row r="3061" spans="1:7">
      <c r="A3061" s="47"/>
      <c r="B3061" s="47"/>
      <c r="C3061" s="47"/>
      <c r="D3061" s="47"/>
      <c r="E3061" s="47"/>
      <c r="F3061" s="47"/>
      <c r="G3061" s="47"/>
    </row>
    <row r="3062" spans="1:7">
      <c r="A3062" s="47"/>
      <c r="B3062" s="47"/>
      <c r="C3062" s="47"/>
      <c r="D3062" s="47"/>
      <c r="E3062" s="47"/>
      <c r="F3062" s="47"/>
      <c r="G3062" s="47"/>
    </row>
    <row r="3063" spans="1:7">
      <c r="A3063" s="47"/>
      <c r="B3063" s="47"/>
      <c r="C3063" s="47"/>
      <c r="D3063" s="47"/>
      <c r="E3063" s="47"/>
      <c r="F3063" s="47"/>
      <c r="G3063" s="47"/>
    </row>
    <row r="3064" spans="1:7">
      <c r="A3064" s="47"/>
      <c r="B3064" s="47"/>
      <c r="C3064" s="47"/>
      <c r="D3064" s="47"/>
      <c r="E3064" s="47"/>
      <c r="F3064" s="47"/>
      <c r="G3064" s="47"/>
    </row>
    <row r="3065" spans="1:7">
      <c r="A3065" s="47"/>
      <c r="B3065" s="47"/>
      <c r="C3065" s="47"/>
      <c r="D3065" s="47"/>
      <c r="E3065" s="47"/>
      <c r="F3065" s="47"/>
      <c r="G3065" s="47"/>
    </row>
    <row r="3066" spans="1:7">
      <c r="A3066" s="47"/>
      <c r="B3066" s="47"/>
      <c r="C3066" s="47"/>
      <c r="D3066" s="47"/>
      <c r="E3066" s="47"/>
      <c r="F3066" s="47"/>
      <c r="G3066" s="47"/>
    </row>
    <row r="3067" spans="1:7">
      <c r="A3067" s="47"/>
      <c r="B3067" s="47"/>
      <c r="C3067" s="47"/>
      <c r="D3067" s="47"/>
      <c r="E3067" s="47"/>
      <c r="F3067" s="47"/>
      <c r="G3067" s="47"/>
    </row>
    <row r="3068" spans="1:7">
      <c r="A3068" s="47"/>
      <c r="B3068" s="47"/>
      <c r="C3068" s="47"/>
      <c r="D3068" s="47"/>
      <c r="E3068" s="47"/>
      <c r="F3068" s="47"/>
      <c r="G3068" s="47"/>
    </row>
    <row r="3069" spans="1:7">
      <c r="A3069" s="47"/>
      <c r="B3069" s="47"/>
      <c r="C3069" s="47"/>
      <c r="D3069" s="47"/>
      <c r="E3069" s="47"/>
      <c r="F3069" s="47"/>
      <c r="G3069" s="47"/>
    </row>
    <row r="3070" spans="1:7">
      <c r="A3070" s="47"/>
      <c r="B3070" s="47"/>
      <c r="C3070" s="47"/>
      <c r="D3070" s="47"/>
      <c r="E3070" s="47"/>
      <c r="F3070" s="47"/>
      <c r="G3070" s="47"/>
    </row>
    <row r="3071" spans="1:7">
      <c r="A3071" s="47"/>
      <c r="B3071" s="47"/>
      <c r="C3071" s="47"/>
      <c r="D3071" s="47"/>
      <c r="E3071" s="47"/>
      <c r="F3071" s="47"/>
      <c r="G3071" s="47"/>
    </row>
    <row r="3072" spans="1:7">
      <c r="A3072" s="47"/>
      <c r="B3072" s="47"/>
      <c r="C3072" s="47"/>
      <c r="D3072" s="47"/>
      <c r="E3072" s="47"/>
      <c r="F3072" s="47"/>
      <c r="G3072" s="47"/>
    </row>
    <row r="3073" spans="1:7">
      <c r="A3073" s="47"/>
      <c r="B3073" s="47"/>
      <c r="C3073" s="47"/>
      <c r="D3073" s="47"/>
      <c r="E3073" s="47"/>
      <c r="F3073" s="47"/>
      <c r="G3073" s="47"/>
    </row>
    <row r="3074" spans="1:7">
      <c r="A3074" s="47"/>
      <c r="B3074" s="47"/>
      <c r="C3074" s="47"/>
      <c r="D3074" s="47"/>
      <c r="E3074" s="47"/>
      <c r="F3074" s="47"/>
      <c r="G3074" s="47"/>
    </row>
    <row r="3075" spans="1:7">
      <c r="A3075" s="47"/>
      <c r="B3075" s="47"/>
      <c r="C3075" s="47"/>
      <c r="D3075" s="47"/>
      <c r="E3075" s="47"/>
      <c r="F3075" s="47"/>
      <c r="G3075" s="47"/>
    </row>
    <row r="3076" spans="1:7">
      <c r="A3076" s="47"/>
      <c r="B3076" s="47"/>
      <c r="C3076" s="47"/>
      <c r="D3076" s="47"/>
      <c r="E3076" s="47"/>
      <c r="F3076" s="47"/>
      <c r="G3076" s="47"/>
    </row>
    <row r="3077" spans="1:7">
      <c r="A3077" s="47"/>
      <c r="B3077" s="47"/>
      <c r="C3077" s="47"/>
      <c r="D3077" s="47"/>
      <c r="E3077" s="47"/>
      <c r="F3077" s="47"/>
      <c r="G3077" s="47"/>
    </row>
    <row r="3078" spans="1:7">
      <c r="A3078" s="47"/>
      <c r="B3078" s="47"/>
      <c r="C3078" s="47"/>
      <c r="D3078" s="47"/>
      <c r="E3078" s="47"/>
      <c r="F3078" s="47"/>
      <c r="G3078" s="47"/>
    </row>
    <row r="3079" spans="1:7">
      <c r="A3079" s="47"/>
      <c r="B3079" s="47"/>
      <c r="C3079" s="47"/>
      <c r="D3079" s="47"/>
      <c r="E3079" s="47"/>
      <c r="F3079" s="47"/>
      <c r="G3079" s="47"/>
    </row>
    <row r="3080" spans="1:7">
      <c r="A3080" s="47"/>
      <c r="B3080" s="47"/>
      <c r="C3080" s="47"/>
      <c r="D3080" s="47"/>
      <c r="E3080" s="47"/>
      <c r="F3080" s="47"/>
      <c r="G3080" s="47"/>
    </row>
    <row r="3081" spans="1:7">
      <c r="A3081" s="47"/>
      <c r="B3081" s="47"/>
      <c r="C3081" s="47"/>
      <c r="D3081" s="47"/>
      <c r="E3081" s="47"/>
      <c r="F3081" s="47"/>
      <c r="G3081" s="47"/>
    </row>
    <row r="3082" spans="1:7">
      <c r="A3082" s="47"/>
      <c r="B3082" s="47"/>
      <c r="C3082" s="47"/>
      <c r="D3082" s="47"/>
      <c r="E3082" s="47"/>
      <c r="F3082" s="47"/>
      <c r="G3082" s="47"/>
    </row>
    <row r="3083" spans="1:7">
      <c r="A3083" s="47"/>
      <c r="B3083" s="47"/>
      <c r="C3083" s="47"/>
      <c r="D3083" s="47"/>
      <c r="E3083" s="47"/>
      <c r="F3083" s="47"/>
      <c r="G3083" s="47"/>
    </row>
    <row r="3084" spans="1:7">
      <c r="A3084" s="47"/>
      <c r="B3084" s="47"/>
      <c r="C3084" s="47"/>
      <c r="D3084" s="47"/>
      <c r="E3084" s="47"/>
      <c r="F3084" s="47"/>
      <c r="G3084" s="47"/>
    </row>
    <row r="3085" spans="1:7">
      <c r="A3085" s="47"/>
      <c r="B3085" s="47"/>
      <c r="C3085" s="47"/>
      <c r="D3085" s="47"/>
      <c r="E3085" s="47"/>
      <c r="F3085" s="47"/>
      <c r="G3085" s="47"/>
    </row>
    <row r="3086" spans="1:7">
      <c r="A3086" s="47"/>
      <c r="B3086" s="47"/>
      <c r="C3086" s="47"/>
      <c r="D3086" s="47"/>
      <c r="E3086" s="47"/>
      <c r="F3086" s="47"/>
      <c r="G3086" s="47"/>
    </row>
    <row r="3087" spans="1:7">
      <c r="A3087" s="47"/>
      <c r="B3087" s="47"/>
      <c r="C3087" s="47"/>
      <c r="D3087" s="47"/>
      <c r="E3087" s="47"/>
      <c r="F3087" s="47"/>
      <c r="G3087" s="47"/>
    </row>
    <row r="3088" spans="1:7">
      <c r="A3088" s="47"/>
      <c r="B3088" s="47"/>
      <c r="C3088" s="47"/>
      <c r="D3088" s="47"/>
      <c r="E3088" s="47"/>
      <c r="F3088" s="47"/>
      <c r="G3088" s="47"/>
    </row>
    <row r="3089" spans="1:7">
      <c r="A3089" s="47"/>
      <c r="B3089" s="47"/>
      <c r="C3089" s="47"/>
      <c r="D3089" s="47"/>
      <c r="E3089" s="47"/>
      <c r="F3089" s="47"/>
      <c r="G3089" s="47"/>
    </row>
    <row r="3090" spans="1:7">
      <c r="A3090" s="47"/>
      <c r="B3090" s="47"/>
      <c r="C3090" s="47"/>
      <c r="D3090" s="47"/>
      <c r="E3090" s="47"/>
      <c r="F3090" s="47"/>
      <c r="G3090" s="47"/>
    </row>
    <row r="3091" spans="1:7">
      <c r="A3091" s="47"/>
      <c r="B3091" s="47"/>
      <c r="C3091" s="47"/>
      <c r="D3091" s="47"/>
      <c r="E3091" s="47"/>
      <c r="F3091" s="47"/>
      <c r="G3091" s="47"/>
    </row>
    <row r="3092" spans="1:7">
      <c r="A3092" s="47"/>
      <c r="B3092" s="47"/>
      <c r="C3092" s="47"/>
      <c r="D3092" s="47"/>
      <c r="E3092" s="47"/>
      <c r="F3092" s="47"/>
      <c r="G3092" s="47"/>
    </row>
    <row r="3093" spans="1:7">
      <c r="A3093" s="47"/>
      <c r="B3093" s="47"/>
      <c r="C3093" s="47"/>
      <c r="D3093" s="47"/>
      <c r="E3093" s="47"/>
      <c r="F3093" s="47"/>
      <c r="G3093" s="47"/>
    </row>
    <row r="3094" spans="1:7">
      <c r="A3094" s="47"/>
      <c r="B3094" s="47"/>
      <c r="C3094" s="47"/>
      <c r="D3094" s="47"/>
      <c r="E3094" s="47"/>
      <c r="F3094" s="47"/>
      <c r="G3094" s="47"/>
    </row>
    <row r="3095" spans="1:7">
      <c r="A3095" s="47"/>
      <c r="B3095" s="47"/>
      <c r="C3095" s="47"/>
      <c r="D3095" s="47"/>
      <c r="E3095" s="47"/>
      <c r="F3095" s="47"/>
      <c r="G3095" s="47"/>
    </row>
    <row r="3096" spans="1:7">
      <c r="A3096" s="47"/>
      <c r="B3096" s="47"/>
      <c r="C3096" s="47"/>
      <c r="D3096" s="47"/>
      <c r="E3096" s="47"/>
      <c r="F3096" s="47"/>
      <c r="G3096" s="47"/>
    </row>
    <row r="3097" spans="1:7">
      <c r="A3097" s="47"/>
      <c r="B3097" s="47"/>
      <c r="C3097" s="47"/>
      <c r="D3097" s="47"/>
      <c r="E3097" s="47"/>
      <c r="F3097" s="47"/>
      <c r="G3097" s="47"/>
    </row>
    <row r="3098" spans="1:7">
      <c r="A3098" s="47"/>
      <c r="B3098" s="47"/>
      <c r="C3098" s="47"/>
      <c r="D3098" s="47"/>
      <c r="E3098" s="47"/>
      <c r="F3098" s="47"/>
      <c r="G3098" s="47"/>
    </row>
    <row r="3099" spans="1:7">
      <c r="A3099" s="47"/>
      <c r="B3099" s="47"/>
      <c r="C3099" s="47"/>
      <c r="D3099" s="47"/>
      <c r="E3099" s="47"/>
      <c r="F3099" s="47"/>
      <c r="G3099" s="47"/>
    </row>
    <row r="3100" spans="1:7">
      <c r="A3100" s="47"/>
      <c r="B3100" s="47"/>
      <c r="C3100" s="47"/>
      <c r="D3100" s="47"/>
      <c r="E3100" s="47"/>
      <c r="F3100" s="47"/>
      <c r="G3100" s="47"/>
    </row>
    <row r="3101" spans="1:7">
      <c r="A3101" s="47"/>
      <c r="B3101" s="47"/>
      <c r="C3101" s="47"/>
      <c r="D3101" s="47"/>
      <c r="E3101" s="47"/>
      <c r="F3101" s="47"/>
      <c r="G3101" s="47"/>
    </row>
    <row r="3102" spans="1:7">
      <c r="A3102" s="47"/>
      <c r="B3102" s="47"/>
      <c r="C3102" s="47"/>
      <c r="D3102" s="47"/>
      <c r="E3102" s="47"/>
      <c r="F3102" s="47"/>
      <c r="G3102" s="47"/>
    </row>
    <row r="3103" spans="1:7">
      <c r="A3103" s="47"/>
      <c r="B3103" s="47"/>
      <c r="C3103" s="47"/>
      <c r="D3103" s="47"/>
      <c r="E3103" s="47"/>
      <c r="F3103" s="47"/>
      <c r="G3103" s="47"/>
    </row>
    <row r="3104" spans="1:7">
      <c r="A3104" s="47"/>
      <c r="B3104" s="47"/>
      <c r="C3104" s="47"/>
      <c r="D3104" s="47"/>
      <c r="E3104" s="47"/>
      <c r="F3104" s="47"/>
      <c r="G3104" s="47"/>
    </row>
    <row r="3105" spans="1:7">
      <c r="A3105" s="47"/>
      <c r="B3105" s="47"/>
      <c r="C3105" s="47"/>
      <c r="D3105" s="47"/>
      <c r="E3105" s="47"/>
      <c r="F3105" s="47"/>
      <c r="G3105" s="47"/>
    </row>
    <row r="3106" spans="1:7">
      <c r="A3106" s="47"/>
      <c r="B3106" s="47"/>
      <c r="C3106" s="47"/>
      <c r="D3106" s="47"/>
      <c r="E3106" s="47"/>
      <c r="F3106" s="47"/>
      <c r="G3106" s="47"/>
    </row>
    <row r="3107" spans="1:7">
      <c r="A3107" s="47"/>
      <c r="B3107" s="47"/>
      <c r="C3107" s="47"/>
      <c r="D3107" s="47"/>
      <c r="E3107" s="47"/>
      <c r="F3107" s="47"/>
      <c r="G3107" s="47"/>
    </row>
    <row r="3108" spans="1:7">
      <c r="A3108" s="47"/>
      <c r="B3108" s="47"/>
      <c r="C3108" s="47"/>
      <c r="D3108" s="47"/>
      <c r="E3108" s="47"/>
      <c r="F3108" s="47"/>
      <c r="G3108" s="47"/>
    </row>
    <row r="3109" spans="1:7">
      <c r="A3109" s="47"/>
      <c r="B3109" s="47"/>
      <c r="C3109" s="47"/>
      <c r="D3109" s="47"/>
      <c r="E3109" s="47"/>
      <c r="F3109" s="47"/>
      <c r="G3109" s="47"/>
    </row>
    <row r="3110" spans="1:7">
      <c r="A3110" s="47"/>
      <c r="B3110" s="47"/>
      <c r="C3110" s="47"/>
      <c r="D3110" s="47"/>
      <c r="E3110" s="47"/>
      <c r="F3110" s="47"/>
      <c r="G3110" s="47"/>
    </row>
    <row r="3111" spans="1:7">
      <c r="A3111" s="47"/>
      <c r="B3111" s="47"/>
      <c r="C3111" s="47"/>
      <c r="D3111" s="47"/>
      <c r="E3111" s="47"/>
      <c r="F3111" s="47"/>
      <c r="G3111" s="47"/>
    </row>
    <row r="3112" spans="1:7">
      <c r="A3112" s="47"/>
      <c r="B3112" s="47"/>
      <c r="C3112" s="47"/>
      <c r="D3112" s="47"/>
      <c r="E3112" s="47"/>
      <c r="F3112" s="47"/>
      <c r="G3112" s="47"/>
    </row>
    <row r="3113" spans="1:7">
      <c r="A3113" s="47"/>
      <c r="B3113" s="47"/>
      <c r="C3113" s="47"/>
      <c r="D3113" s="47"/>
      <c r="E3113" s="47"/>
      <c r="F3113" s="47"/>
      <c r="G3113" s="47"/>
    </row>
    <row r="3114" spans="1:7">
      <c r="A3114" s="47"/>
      <c r="B3114" s="47"/>
      <c r="C3114" s="47"/>
      <c r="D3114" s="47"/>
      <c r="E3114" s="47"/>
      <c r="F3114" s="47"/>
      <c r="G3114" s="47"/>
    </row>
    <row r="3115" spans="1:7">
      <c r="A3115" s="47"/>
      <c r="B3115" s="47"/>
      <c r="C3115" s="47"/>
      <c r="D3115" s="47"/>
      <c r="E3115" s="47"/>
      <c r="F3115" s="47"/>
      <c r="G3115" s="47"/>
    </row>
    <row r="3116" spans="1:7">
      <c r="A3116" s="47"/>
      <c r="B3116" s="47"/>
      <c r="C3116" s="47"/>
      <c r="D3116" s="47"/>
      <c r="E3116" s="47"/>
      <c r="F3116" s="47"/>
      <c r="G3116" s="47"/>
    </row>
    <row r="3117" spans="1:7">
      <c r="A3117" s="47"/>
      <c r="B3117" s="47"/>
      <c r="C3117" s="47"/>
      <c r="D3117" s="47"/>
      <c r="E3117" s="47"/>
      <c r="F3117" s="47"/>
      <c r="G3117" s="47"/>
    </row>
    <row r="3118" spans="1:7">
      <c r="A3118" s="47"/>
      <c r="B3118" s="47"/>
      <c r="C3118" s="47"/>
      <c r="D3118" s="47"/>
      <c r="E3118" s="47"/>
      <c r="F3118" s="47"/>
      <c r="G3118" s="47"/>
    </row>
    <row r="3119" spans="1:7">
      <c r="A3119" s="47"/>
      <c r="B3119" s="47"/>
      <c r="C3119" s="47"/>
      <c r="D3119" s="47"/>
      <c r="E3119" s="47"/>
      <c r="F3119" s="47"/>
      <c r="G3119" s="47"/>
    </row>
    <row r="3120" spans="1:7">
      <c r="A3120" s="47"/>
      <c r="B3120" s="47"/>
      <c r="C3120" s="47"/>
      <c r="D3120" s="47"/>
      <c r="E3120" s="47"/>
      <c r="F3120" s="47"/>
      <c r="G3120" s="47"/>
    </row>
    <row r="3121" spans="1:7">
      <c r="A3121" s="47"/>
      <c r="B3121" s="47"/>
      <c r="C3121" s="47"/>
      <c r="D3121" s="47"/>
      <c r="E3121" s="47"/>
      <c r="F3121" s="47"/>
      <c r="G3121" s="47"/>
    </row>
    <row r="3122" spans="1:7">
      <c r="A3122" s="47"/>
      <c r="B3122" s="47"/>
      <c r="C3122" s="47"/>
      <c r="D3122" s="47"/>
      <c r="E3122" s="47"/>
      <c r="F3122" s="47"/>
      <c r="G3122" s="47"/>
    </row>
    <row r="3123" spans="1:7">
      <c r="A3123" s="47"/>
      <c r="B3123" s="47"/>
      <c r="C3123" s="47"/>
      <c r="D3123" s="47"/>
      <c r="E3123" s="47"/>
      <c r="F3123" s="47"/>
      <c r="G3123" s="47"/>
    </row>
    <row r="3124" spans="1:7">
      <c r="A3124" s="47"/>
      <c r="B3124" s="47"/>
      <c r="C3124" s="47"/>
      <c r="D3124" s="47"/>
      <c r="E3124" s="47"/>
      <c r="F3124" s="47"/>
      <c r="G3124" s="47"/>
    </row>
    <row r="3125" spans="1:7">
      <c r="A3125" s="47"/>
      <c r="B3125" s="47"/>
      <c r="C3125" s="47"/>
      <c r="D3125" s="47"/>
      <c r="E3125" s="47"/>
      <c r="F3125" s="47"/>
      <c r="G3125" s="47"/>
    </row>
    <row r="3126" spans="1:7">
      <c r="A3126" s="47"/>
      <c r="B3126" s="47"/>
      <c r="C3126" s="47"/>
      <c r="D3126" s="47"/>
      <c r="E3126" s="47"/>
      <c r="F3126" s="47"/>
      <c r="G3126" s="47"/>
    </row>
    <row r="3127" spans="1:7">
      <c r="A3127" s="47"/>
      <c r="B3127" s="47"/>
      <c r="C3127" s="47"/>
      <c r="D3127" s="47"/>
      <c r="E3127" s="47"/>
      <c r="F3127" s="47"/>
      <c r="G3127" s="47"/>
    </row>
    <row r="3128" spans="1:7">
      <c r="A3128" s="47"/>
      <c r="B3128" s="47"/>
      <c r="C3128" s="47"/>
      <c r="D3128" s="47"/>
      <c r="E3128" s="47"/>
      <c r="F3128" s="47"/>
      <c r="G3128" s="47"/>
    </row>
    <row r="3129" spans="1:7">
      <c r="A3129" s="47"/>
      <c r="B3129" s="47"/>
      <c r="C3129" s="47"/>
      <c r="D3129" s="47"/>
      <c r="E3129" s="47"/>
      <c r="F3129" s="47"/>
      <c r="G3129" s="47"/>
    </row>
    <row r="3130" spans="1:7">
      <c r="A3130" s="47"/>
      <c r="B3130" s="47"/>
      <c r="C3130" s="47"/>
      <c r="D3130" s="47"/>
      <c r="E3130" s="47"/>
      <c r="F3130" s="47"/>
      <c r="G3130" s="47"/>
    </row>
    <row r="3131" spans="1:7">
      <c r="A3131" s="47"/>
      <c r="B3131" s="47"/>
      <c r="C3131" s="47"/>
      <c r="D3131" s="47"/>
      <c r="E3131" s="47"/>
      <c r="F3131" s="47"/>
      <c r="G3131" s="47"/>
    </row>
    <row r="3132" spans="1:7">
      <c r="A3132" s="47"/>
      <c r="B3132" s="47"/>
      <c r="C3132" s="47"/>
      <c r="D3132" s="47"/>
      <c r="E3132" s="47"/>
      <c r="F3132" s="47"/>
      <c r="G3132" s="47"/>
    </row>
    <row r="3133" spans="1:7">
      <c r="A3133" s="47"/>
      <c r="B3133" s="47"/>
      <c r="C3133" s="47"/>
      <c r="D3133" s="47"/>
      <c r="E3133" s="47"/>
      <c r="F3133" s="47"/>
      <c r="G3133" s="47"/>
    </row>
    <row r="3134" spans="1:7">
      <c r="A3134" s="47"/>
      <c r="B3134" s="47"/>
      <c r="C3134" s="47"/>
      <c r="D3134" s="47"/>
      <c r="E3134" s="47"/>
      <c r="F3134" s="47"/>
      <c r="G3134" s="47"/>
    </row>
    <row r="3135" spans="1:7">
      <c r="A3135" s="47"/>
      <c r="B3135" s="47"/>
      <c r="C3135" s="47"/>
      <c r="D3135" s="47"/>
      <c r="E3135" s="47"/>
      <c r="F3135" s="47"/>
      <c r="G3135" s="47"/>
    </row>
    <row r="3136" spans="1:7">
      <c r="A3136" s="47"/>
      <c r="B3136" s="47"/>
      <c r="C3136" s="47"/>
      <c r="D3136" s="47"/>
      <c r="E3136" s="47"/>
      <c r="F3136" s="47"/>
      <c r="G3136" s="47"/>
    </row>
    <row r="3137" spans="1:7">
      <c r="A3137" s="47"/>
      <c r="B3137" s="47"/>
      <c r="C3137" s="47"/>
      <c r="D3137" s="47"/>
      <c r="E3137" s="47"/>
      <c r="F3137" s="47"/>
      <c r="G3137" s="47"/>
    </row>
    <row r="3138" spans="1:7">
      <c r="A3138" s="47"/>
      <c r="B3138" s="47"/>
      <c r="C3138" s="47"/>
      <c r="D3138" s="47"/>
      <c r="E3138" s="47"/>
      <c r="F3138" s="47"/>
      <c r="G3138" s="47"/>
    </row>
    <row r="3139" spans="1:7">
      <c r="A3139" s="47"/>
      <c r="B3139" s="47"/>
      <c r="C3139" s="47"/>
      <c r="D3139" s="47"/>
      <c r="E3139" s="47"/>
      <c r="F3139" s="47"/>
      <c r="G3139" s="47"/>
    </row>
    <row r="3140" spans="1:7">
      <c r="A3140" s="47"/>
      <c r="B3140" s="47"/>
      <c r="C3140" s="47"/>
      <c r="D3140" s="47"/>
      <c r="E3140" s="47"/>
      <c r="F3140" s="47"/>
      <c r="G3140" s="47"/>
    </row>
    <row r="3141" spans="1:7">
      <c r="A3141" s="47"/>
      <c r="B3141" s="47"/>
      <c r="C3141" s="47"/>
      <c r="D3141" s="47"/>
      <c r="E3141" s="47"/>
      <c r="F3141" s="47"/>
      <c r="G3141" s="47"/>
    </row>
    <row r="3142" spans="1:7">
      <c r="A3142" s="47"/>
      <c r="B3142" s="47"/>
      <c r="C3142" s="47"/>
      <c r="D3142" s="47"/>
      <c r="E3142" s="47"/>
      <c r="F3142" s="47"/>
      <c r="G3142" s="47"/>
    </row>
    <row r="3143" spans="1:7">
      <c r="A3143" s="47"/>
      <c r="B3143" s="47"/>
      <c r="C3143" s="47"/>
      <c r="D3143" s="47"/>
      <c r="E3143" s="47"/>
      <c r="F3143" s="47"/>
      <c r="G3143" s="47"/>
    </row>
    <row r="3144" spans="1:7">
      <c r="A3144" s="47"/>
      <c r="B3144" s="47"/>
      <c r="C3144" s="47"/>
      <c r="D3144" s="47"/>
      <c r="E3144" s="47"/>
      <c r="F3144" s="47"/>
      <c r="G3144" s="47"/>
    </row>
    <row r="3145" spans="1:7">
      <c r="A3145" s="47"/>
      <c r="B3145" s="47"/>
      <c r="C3145" s="47"/>
      <c r="D3145" s="47"/>
      <c r="E3145" s="47"/>
      <c r="F3145" s="47"/>
      <c r="G3145" s="47"/>
    </row>
    <row r="3146" spans="1:7">
      <c r="A3146" s="47"/>
      <c r="B3146" s="47"/>
      <c r="C3146" s="47"/>
      <c r="D3146" s="47"/>
      <c r="E3146" s="47"/>
      <c r="F3146" s="47"/>
      <c r="G3146" s="47"/>
    </row>
    <row r="3147" spans="1:7">
      <c r="A3147" s="47"/>
      <c r="B3147" s="47"/>
      <c r="C3147" s="47"/>
      <c r="D3147" s="47"/>
      <c r="E3147" s="47"/>
      <c r="F3147" s="47"/>
      <c r="G3147" s="47"/>
    </row>
    <row r="3148" spans="1:7">
      <c r="A3148" s="47"/>
      <c r="B3148" s="47"/>
      <c r="C3148" s="47"/>
      <c r="D3148" s="47"/>
      <c r="E3148" s="47"/>
      <c r="F3148" s="47"/>
      <c r="G3148" s="47"/>
    </row>
    <row r="3149" spans="1:7">
      <c r="A3149" s="47"/>
      <c r="B3149" s="47"/>
      <c r="C3149" s="47"/>
      <c r="D3149" s="47"/>
      <c r="E3149" s="47"/>
      <c r="F3149" s="47"/>
      <c r="G3149" s="47"/>
    </row>
    <row r="3150" spans="1:7">
      <c r="A3150" s="47"/>
      <c r="B3150" s="47"/>
      <c r="C3150" s="47"/>
      <c r="D3150" s="47"/>
      <c r="E3150" s="47"/>
      <c r="F3150" s="47"/>
      <c r="G3150" s="47"/>
    </row>
    <row r="3151" spans="1:7">
      <c r="A3151" s="47"/>
      <c r="B3151" s="47"/>
      <c r="C3151" s="47"/>
      <c r="D3151" s="47"/>
      <c r="E3151" s="47"/>
      <c r="F3151" s="47"/>
      <c r="G3151" s="47"/>
    </row>
    <row r="3152" spans="1:7">
      <c r="A3152" s="47"/>
      <c r="B3152" s="47"/>
      <c r="C3152" s="47"/>
      <c r="D3152" s="47"/>
      <c r="E3152" s="47"/>
      <c r="F3152" s="47"/>
      <c r="G3152" s="47"/>
    </row>
    <row r="3153" spans="1:7">
      <c r="A3153" s="47"/>
      <c r="B3153" s="47"/>
      <c r="C3153" s="47"/>
      <c r="D3153" s="47"/>
      <c r="E3153" s="47"/>
      <c r="F3153" s="47"/>
      <c r="G3153" s="47"/>
    </row>
    <row r="3154" spans="1:7">
      <c r="A3154" s="47"/>
      <c r="B3154" s="47"/>
      <c r="C3154" s="47"/>
      <c r="D3154" s="47"/>
      <c r="E3154" s="47"/>
      <c r="F3154" s="47"/>
      <c r="G3154" s="47"/>
    </row>
    <row r="3155" spans="1:7">
      <c r="A3155" s="47"/>
      <c r="B3155" s="47"/>
      <c r="C3155" s="47"/>
      <c r="D3155" s="47"/>
      <c r="E3155" s="47"/>
      <c r="F3155" s="47"/>
      <c r="G3155" s="47"/>
    </row>
    <row r="3156" spans="1:7">
      <c r="A3156" s="47"/>
      <c r="B3156" s="47"/>
      <c r="C3156" s="47"/>
      <c r="D3156" s="47"/>
      <c r="E3156" s="47"/>
      <c r="F3156" s="47"/>
      <c r="G3156" s="47"/>
    </row>
    <row r="3157" spans="1:7">
      <c r="A3157" s="47"/>
      <c r="B3157" s="47"/>
      <c r="C3157" s="47"/>
      <c r="D3157" s="47"/>
      <c r="E3157" s="47"/>
      <c r="F3157" s="47"/>
      <c r="G3157" s="47"/>
    </row>
    <row r="3158" spans="1:7">
      <c r="A3158" s="47"/>
      <c r="B3158" s="47"/>
      <c r="C3158" s="47"/>
      <c r="D3158" s="47"/>
      <c r="E3158" s="47"/>
      <c r="F3158" s="47"/>
      <c r="G3158" s="47"/>
    </row>
    <row r="3159" spans="1:7">
      <c r="A3159" s="47"/>
      <c r="B3159" s="47"/>
      <c r="C3159" s="47"/>
      <c r="D3159" s="47"/>
      <c r="E3159" s="47"/>
      <c r="F3159" s="47"/>
      <c r="G3159" s="47"/>
    </row>
    <row r="3160" spans="1:7">
      <c r="A3160" s="47"/>
      <c r="B3160" s="47"/>
      <c r="C3160" s="47"/>
      <c r="D3160" s="47"/>
      <c r="E3160" s="47"/>
      <c r="F3160" s="47"/>
      <c r="G3160" s="47"/>
    </row>
    <row r="3161" spans="1:7">
      <c r="A3161" s="47"/>
      <c r="B3161" s="47"/>
      <c r="C3161" s="47"/>
      <c r="D3161" s="47"/>
      <c r="E3161" s="47"/>
      <c r="F3161" s="47"/>
      <c r="G3161" s="47"/>
    </row>
    <row r="3162" spans="1:7">
      <c r="A3162" s="47"/>
      <c r="B3162" s="47"/>
      <c r="C3162" s="47"/>
      <c r="D3162" s="47"/>
      <c r="E3162" s="47"/>
      <c r="F3162" s="47"/>
      <c r="G3162" s="47"/>
    </row>
    <row r="3163" spans="1:7">
      <c r="A3163" s="47"/>
      <c r="B3163" s="47"/>
      <c r="C3163" s="47"/>
      <c r="D3163" s="47"/>
      <c r="E3163" s="47"/>
      <c r="F3163" s="47"/>
      <c r="G3163" s="47"/>
    </row>
    <row r="3164" spans="1:7">
      <c r="A3164" s="47"/>
      <c r="B3164" s="47"/>
      <c r="C3164" s="47"/>
      <c r="D3164" s="47"/>
      <c r="E3164" s="47"/>
      <c r="F3164" s="47"/>
      <c r="G3164" s="47"/>
    </row>
    <row r="3165" spans="1:7">
      <c r="A3165" s="47"/>
      <c r="B3165" s="47"/>
      <c r="C3165" s="47"/>
      <c r="D3165" s="47"/>
      <c r="E3165" s="47"/>
      <c r="F3165" s="47"/>
      <c r="G3165" s="47"/>
    </row>
    <row r="3166" spans="1:7">
      <c r="A3166" s="47"/>
      <c r="B3166" s="47"/>
      <c r="C3166" s="47"/>
      <c r="D3166" s="47"/>
      <c r="E3166" s="47"/>
      <c r="F3166" s="47"/>
      <c r="G3166" s="47"/>
    </row>
    <row r="3167" spans="1:7">
      <c r="A3167" s="47"/>
      <c r="B3167" s="47"/>
      <c r="C3167" s="47"/>
      <c r="D3167" s="47"/>
      <c r="E3167" s="47"/>
      <c r="F3167" s="47"/>
      <c r="G3167" s="47"/>
    </row>
    <row r="3168" spans="1:7">
      <c r="A3168" s="47"/>
      <c r="B3168" s="47"/>
      <c r="C3168" s="47"/>
      <c r="D3168" s="47"/>
      <c r="E3168" s="47"/>
      <c r="F3168" s="47"/>
      <c r="G3168" s="47"/>
    </row>
    <row r="3169" spans="1:7">
      <c r="A3169" s="47"/>
      <c r="B3169" s="47"/>
      <c r="C3169" s="47"/>
      <c r="D3169" s="47"/>
      <c r="E3169" s="47"/>
      <c r="F3169" s="47"/>
      <c r="G3169" s="47"/>
    </row>
    <row r="3170" spans="1:7">
      <c r="A3170" s="47"/>
      <c r="B3170" s="47"/>
      <c r="C3170" s="47"/>
      <c r="D3170" s="47"/>
      <c r="E3170" s="47"/>
      <c r="F3170" s="47"/>
      <c r="G3170" s="47"/>
    </row>
    <row r="3171" spans="1:7">
      <c r="A3171" s="47"/>
      <c r="B3171" s="47"/>
      <c r="C3171" s="47"/>
      <c r="D3171" s="47"/>
      <c r="E3171" s="47"/>
      <c r="F3171" s="47"/>
      <c r="G3171" s="47"/>
    </row>
    <row r="3172" spans="1:7">
      <c r="A3172" s="47"/>
      <c r="B3172" s="47"/>
      <c r="C3172" s="47"/>
      <c r="D3172" s="47"/>
      <c r="E3172" s="47"/>
      <c r="F3172" s="47"/>
      <c r="G3172" s="47"/>
    </row>
    <row r="3173" spans="1:7">
      <c r="A3173" s="47"/>
      <c r="B3173" s="47"/>
      <c r="C3173" s="47"/>
      <c r="D3173" s="47"/>
      <c r="E3173" s="47"/>
      <c r="F3173" s="47"/>
      <c r="G3173" s="47"/>
    </row>
    <row r="3174" spans="1:7">
      <c r="A3174" s="47"/>
      <c r="B3174" s="47"/>
      <c r="C3174" s="47"/>
      <c r="D3174" s="47"/>
      <c r="E3174" s="47"/>
      <c r="F3174" s="47"/>
      <c r="G3174" s="47"/>
    </row>
    <row r="3175" spans="1:7">
      <c r="A3175" s="47"/>
      <c r="B3175" s="47"/>
      <c r="C3175" s="47"/>
      <c r="D3175" s="47"/>
      <c r="E3175" s="47"/>
      <c r="F3175" s="47"/>
      <c r="G3175" s="47"/>
    </row>
    <row r="3176" spans="1:7">
      <c r="A3176" s="47"/>
      <c r="B3176" s="47"/>
      <c r="C3176" s="47"/>
      <c r="D3176" s="47"/>
      <c r="E3176" s="47"/>
      <c r="F3176" s="47"/>
      <c r="G3176" s="47"/>
    </row>
    <row r="3177" spans="1:7">
      <c r="A3177" s="47"/>
      <c r="B3177" s="47"/>
      <c r="C3177" s="47"/>
      <c r="D3177" s="47"/>
      <c r="E3177" s="47"/>
      <c r="F3177" s="47"/>
      <c r="G3177" s="47"/>
    </row>
    <row r="3178" spans="1:7">
      <c r="A3178" s="47"/>
      <c r="B3178" s="47"/>
      <c r="C3178" s="47"/>
      <c r="D3178" s="47"/>
      <c r="E3178" s="47"/>
      <c r="F3178" s="47"/>
      <c r="G3178" s="47"/>
    </row>
    <row r="3179" spans="1:7">
      <c r="A3179" s="47"/>
      <c r="B3179" s="47"/>
      <c r="C3179" s="47"/>
      <c r="D3179" s="47"/>
      <c r="E3179" s="47"/>
      <c r="F3179" s="47"/>
      <c r="G3179" s="47"/>
    </row>
    <row r="3180" spans="1:7">
      <c r="A3180" s="47"/>
      <c r="B3180" s="47"/>
      <c r="C3180" s="47"/>
      <c r="D3180" s="47"/>
      <c r="E3180" s="47"/>
      <c r="F3180" s="47"/>
      <c r="G3180" s="47"/>
    </row>
    <row r="3181" spans="1:7">
      <c r="A3181" s="47"/>
      <c r="B3181" s="47"/>
      <c r="C3181" s="47"/>
      <c r="D3181" s="47"/>
      <c r="E3181" s="47"/>
      <c r="F3181" s="47"/>
      <c r="G3181" s="47"/>
    </row>
    <row r="3182" spans="1:7">
      <c r="A3182" s="47"/>
      <c r="B3182" s="47"/>
      <c r="C3182" s="47"/>
      <c r="D3182" s="47"/>
      <c r="E3182" s="47"/>
      <c r="F3182" s="47"/>
      <c r="G3182" s="47"/>
    </row>
    <row r="3183" spans="1:7">
      <c r="A3183" s="47"/>
      <c r="B3183" s="47"/>
      <c r="C3183" s="47"/>
      <c r="D3183" s="47"/>
      <c r="E3183" s="47"/>
      <c r="F3183" s="47"/>
      <c r="G3183" s="47"/>
    </row>
    <row r="3184" spans="1:7">
      <c r="A3184" s="47"/>
      <c r="B3184" s="47"/>
      <c r="C3184" s="47"/>
      <c r="D3184" s="47"/>
      <c r="E3184" s="47"/>
      <c r="F3184" s="47"/>
      <c r="G3184" s="47"/>
    </row>
    <row r="3185" spans="1:7">
      <c r="A3185" s="47"/>
      <c r="B3185" s="47"/>
      <c r="C3185" s="47"/>
      <c r="D3185" s="47"/>
      <c r="E3185" s="47"/>
      <c r="F3185" s="47"/>
      <c r="G3185" s="47"/>
    </row>
    <row r="3186" spans="1:7">
      <c r="A3186" s="47"/>
      <c r="B3186" s="47"/>
      <c r="C3186" s="47"/>
      <c r="D3186" s="47"/>
      <c r="E3186" s="47"/>
      <c r="F3186" s="47"/>
      <c r="G3186" s="47"/>
    </row>
    <row r="3187" spans="1:7">
      <c r="A3187" s="47"/>
      <c r="B3187" s="47"/>
      <c r="C3187" s="47"/>
      <c r="D3187" s="47"/>
      <c r="E3187" s="47"/>
      <c r="F3187" s="47"/>
      <c r="G3187" s="47"/>
    </row>
    <row r="3188" spans="1:7">
      <c r="A3188" s="47"/>
      <c r="B3188" s="47"/>
      <c r="C3188" s="47"/>
      <c r="D3188" s="47"/>
      <c r="E3188" s="47"/>
      <c r="F3188" s="47"/>
      <c r="G3188" s="47"/>
    </row>
    <row r="3189" spans="1:7">
      <c r="A3189" s="47"/>
      <c r="B3189" s="47"/>
      <c r="C3189" s="47"/>
      <c r="D3189" s="47"/>
      <c r="E3189" s="47"/>
      <c r="F3189" s="47"/>
      <c r="G3189" s="47"/>
    </row>
    <row r="3190" spans="1:7">
      <c r="A3190" s="47"/>
      <c r="B3190" s="47"/>
      <c r="C3190" s="47"/>
      <c r="D3190" s="47"/>
      <c r="E3190" s="47"/>
      <c r="F3190" s="47"/>
      <c r="G3190" s="47"/>
    </row>
    <row r="3191" spans="1:7">
      <c r="A3191" s="47"/>
      <c r="B3191" s="47"/>
      <c r="C3191" s="47"/>
      <c r="D3191" s="47"/>
      <c r="E3191" s="47"/>
      <c r="F3191" s="47"/>
      <c r="G3191" s="47"/>
    </row>
    <row r="3192" spans="1:7">
      <c r="A3192" s="47"/>
      <c r="B3192" s="47"/>
      <c r="C3192" s="47"/>
      <c r="D3192" s="47"/>
      <c r="E3192" s="47"/>
      <c r="F3192" s="47"/>
      <c r="G3192" s="47"/>
    </row>
    <row r="3193" spans="1:7">
      <c r="A3193" s="47"/>
      <c r="B3193" s="47"/>
      <c r="C3193" s="47"/>
      <c r="D3193" s="47"/>
      <c r="E3193" s="47"/>
      <c r="F3193" s="47"/>
      <c r="G3193" s="47"/>
    </row>
    <row r="3194" spans="1:7">
      <c r="A3194" s="47"/>
      <c r="B3194" s="47"/>
      <c r="C3194" s="47"/>
      <c r="D3194" s="47"/>
      <c r="E3194" s="47"/>
      <c r="F3194" s="47"/>
      <c r="G3194" s="47"/>
    </row>
    <row r="3195" spans="1:7">
      <c r="A3195" s="47"/>
      <c r="B3195" s="47"/>
      <c r="C3195" s="47"/>
      <c r="D3195" s="47"/>
      <c r="E3195" s="47"/>
      <c r="F3195" s="47"/>
      <c r="G3195" s="47"/>
    </row>
    <row r="3196" spans="1:7">
      <c r="A3196" s="47"/>
      <c r="B3196" s="47"/>
      <c r="C3196" s="47"/>
      <c r="D3196" s="47"/>
      <c r="E3196" s="47"/>
      <c r="F3196" s="47"/>
      <c r="G3196" s="47"/>
    </row>
    <row r="3197" spans="1:7">
      <c r="A3197" s="47"/>
      <c r="B3197" s="47"/>
      <c r="C3197" s="47"/>
      <c r="D3197" s="47"/>
      <c r="E3197" s="47"/>
      <c r="F3197" s="47"/>
      <c r="G3197" s="47"/>
    </row>
    <row r="3198" spans="1:7">
      <c r="A3198" s="47"/>
      <c r="B3198" s="47"/>
      <c r="C3198" s="47"/>
      <c r="D3198" s="47"/>
      <c r="E3198" s="47"/>
      <c r="F3198" s="47"/>
      <c r="G3198" s="47"/>
    </row>
    <row r="3199" spans="1:7">
      <c r="A3199" s="47"/>
      <c r="B3199" s="47"/>
      <c r="C3199" s="47"/>
      <c r="D3199" s="47"/>
      <c r="E3199" s="47"/>
      <c r="F3199" s="47"/>
      <c r="G3199" s="47"/>
    </row>
    <row r="3200" spans="1:7">
      <c r="A3200" s="47"/>
      <c r="B3200" s="47"/>
      <c r="C3200" s="47"/>
      <c r="D3200" s="47"/>
      <c r="E3200" s="47"/>
      <c r="F3200" s="47"/>
      <c r="G3200" s="47"/>
    </row>
    <row r="3201" spans="1:7">
      <c r="A3201" s="47"/>
      <c r="B3201" s="47"/>
      <c r="C3201" s="47"/>
      <c r="D3201" s="47"/>
      <c r="E3201" s="47"/>
      <c r="F3201" s="47"/>
      <c r="G3201" s="47"/>
    </row>
    <row r="3202" spans="1:7">
      <c r="A3202" s="47"/>
      <c r="B3202" s="47"/>
      <c r="C3202" s="47"/>
      <c r="D3202" s="47"/>
      <c r="E3202" s="47"/>
      <c r="F3202" s="47"/>
      <c r="G3202" s="47"/>
    </row>
    <row r="3203" spans="1:7">
      <c r="A3203" s="47"/>
      <c r="B3203" s="47"/>
      <c r="C3203" s="47"/>
      <c r="D3203" s="47"/>
      <c r="E3203" s="47"/>
      <c r="F3203" s="47"/>
      <c r="G3203" s="47"/>
    </row>
    <row r="3204" spans="1:7">
      <c r="A3204" s="47"/>
      <c r="B3204" s="47"/>
      <c r="C3204" s="47"/>
      <c r="D3204" s="47"/>
      <c r="E3204" s="47"/>
      <c r="F3204" s="47"/>
      <c r="G3204" s="47"/>
    </row>
    <row r="3205" spans="1:7">
      <c r="A3205" s="47"/>
      <c r="B3205" s="47"/>
      <c r="C3205" s="47"/>
      <c r="D3205" s="47"/>
      <c r="E3205" s="47"/>
      <c r="F3205" s="47"/>
      <c r="G3205" s="47"/>
    </row>
    <row r="3206" spans="1:7">
      <c r="A3206" s="47"/>
      <c r="B3206" s="47"/>
      <c r="C3206" s="47"/>
      <c r="D3206" s="47"/>
      <c r="E3206" s="47"/>
      <c r="F3206" s="47"/>
      <c r="G3206" s="47"/>
    </row>
    <row r="3207" spans="1:7">
      <c r="A3207" s="47"/>
      <c r="B3207" s="47"/>
      <c r="C3207" s="47"/>
      <c r="D3207" s="47"/>
      <c r="E3207" s="47"/>
      <c r="F3207" s="47"/>
      <c r="G3207" s="47"/>
    </row>
    <row r="3208" spans="1:7">
      <c r="A3208" s="47"/>
      <c r="B3208" s="47"/>
      <c r="C3208" s="47"/>
      <c r="D3208" s="47"/>
      <c r="E3208" s="47"/>
      <c r="F3208" s="47"/>
      <c r="G3208" s="47"/>
    </row>
    <row r="3209" spans="1:7">
      <c r="A3209" s="47"/>
      <c r="B3209" s="47"/>
      <c r="C3209" s="47"/>
      <c r="D3209" s="47"/>
      <c r="E3209" s="47"/>
      <c r="F3209" s="47"/>
      <c r="G3209" s="47"/>
    </row>
    <row r="3210" spans="1:7">
      <c r="A3210" s="47"/>
      <c r="B3210" s="47"/>
      <c r="C3210" s="47"/>
      <c r="D3210" s="47"/>
      <c r="E3210" s="47"/>
      <c r="F3210" s="47"/>
      <c r="G3210" s="47"/>
    </row>
    <row r="3211" spans="1:7">
      <c r="A3211" s="47"/>
      <c r="B3211" s="47"/>
      <c r="C3211" s="47"/>
      <c r="D3211" s="47"/>
      <c r="E3211" s="47"/>
      <c r="F3211" s="47"/>
      <c r="G3211" s="47"/>
    </row>
    <row r="3212" spans="1:7">
      <c r="A3212" s="47"/>
      <c r="B3212" s="47"/>
      <c r="C3212" s="47"/>
      <c r="D3212" s="47"/>
      <c r="E3212" s="47"/>
      <c r="F3212" s="47"/>
      <c r="G3212" s="47"/>
    </row>
    <row r="3213" spans="1:7">
      <c r="A3213" s="47"/>
      <c r="B3213" s="47"/>
      <c r="C3213" s="47"/>
      <c r="D3213" s="47"/>
      <c r="E3213" s="47"/>
      <c r="F3213" s="47"/>
      <c r="G3213" s="47"/>
    </row>
    <row r="3214" spans="1:7">
      <c r="A3214" s="47"/>
      <c r="B3214" s="47"/>
      <c r="C3214" s="47"/>
      <c r="D3214" s="47"/>
      <c r="E3214" s="47"/>
      <c r="F3214" s="47"/>
      <c r="G3214" s="47"/>
    </row>
    <row r="3215" spans="1:7">
      <c r="A3215" s="47"/>
      <c r="B3215" s="47"/>
      <c r="C3215" s="47"/>
      <c r="D3215" s="47"/>
      <c r="E3215" s="47"/>
      <c r="F3215" s="47"/>
      <c r="G3215" s="47"/>
    </row>
    <row r="3216" spans="1:7">
      <c r="A3216" s="47"/>
      <c r="B3216" s="47"/>
      <c r="C3216" s="47"/>
      <c r="D3216" s="47"/>
      <c r="E3216" s="47"/>
      <c r="F3216" s="47"/>
      <c r="G3216" s="47"/>
    </row>
    <row r="3217" spans="1:7">
      <c r="A3217" s="47"/>
      <c r="B3217" s="47"/>
      <c r="C3217" s="47"/>
      <c r="D3217" s="47"/>
      <c r="E3217" s="47"/>
      <c r="F3217" s="47"/>
      <c r="G3217" s="47"/>
    </row>
    <row r="3218" spans="1:7">
      <c r="A3218" s="47"/>
      <c r="B3218" s="47"/>
      <c r="C3218" s="47"/>
      <c r="D3218" s="47"/>
      <c r="E3218" s="47"/>
      <c r="F3218" s="47"/>
      <c r="G3218" s="47"/>
    </row>
    <row r="3219" spans="1:7">
      <c r="A3219" s="47"/>
      <c r="B3219" s="47"/>
      <c r="C3219" s="47"/>
      <c r="D3219" s="47"/>
      <c r="E3219" s="47"/>
      <c r="F3219" s="47"/>
      <c r="G3219" s="47"/>
    </row>
    <row r="3220" spans="1:7">
      <c r="A3220" s="47"/>
      <c r="B3220" s="47"/>
      <c r="C3220" s="47"/>
      <c r="D3220" s="47"/>
      <c r="E3220" s="47"/>
      <c r="F3220" s="47"/>
      <c r="G3220" s="47"/>
    </row>
    <row r="3221" spans="1:7">
      <c r="A3221" s="47"/>
      <c r="B3221" s="47"/>
      <c r="C3221" s="47"/>
      <c r="D3221" s="47"/>
      <c r="E3221" s="47"/>
      <c r="F3221" s="47"/>
      <c r="G3221" s="47"/>
    </row>
    <row r="3222" spans="1:7">
      <c r="A3222" s="47"/>
      <c r="B3222" s="47"/>
      <c r="C3222" s="47"/>
      <c r="D3222" s="47"/>
      <c r="E3222" s="47"/>
      <c r="F3222" s="47"/>
      <c r="G3222" s="47"/>
    </row>
    <row r="3223" spans="1:7">
      <c r="A3223" s="47"/>
      <c r="B3223" s="47"/>
      <c r="C3223" s="47"/>
      <c r="D3223" s="47"/>
      <c r="E3223" s="47"/>
      <c r="F3223" s="47"/>
      <c r="G3223" s="47"/>
    </row>
    <row r="3224" spans="1:7">
      <c r="A3224" s="47"/>
      <c r="B3224" s="47"/>
      <c r="C3224" s="47"/>
      <c r="D3224" s="47"/>
      <c r="E3224" s="47"/>
      <c r="F3224" s="47"/>
      <c r="G3224" s="47"/>
    </row>
    <row r="3225" spans="1:7">
      <c r="A3225" s="47"/>
      <c r="B3225" s="47"/>
      <c r="C3225" s="47"/>
      <c r="D3225" s="47"/>
      <c r="E3225" s="47"/>
      <c r="F3225" s="47"/>
      <c r="G3225" s="47"/>
    </row>
    <row r="3226" spans="1:7">
      <c r="A3226" s="47"/>
      <c r="B3226" s="47"/>
      <c r="C3226" s="47"/>
      <c r="D3226" s="47"/>
      <c r="E3226" s="47"/>
      <c r="F3226" s="47"/>
      <c r="G3226" s="47"/>
    </row>
    <row r="3227" spans="1:7">
      <c r="A3227" s="47"/>
      <c r="B3227" s="47"/>
      <c r="C3227" s="47"/>
      <c r="D3227" s="47"/>
      <c r="E3227" s="47"/>
      <c r="F3227" s="47"/>
      <c r="G3227" s="47"/>
    </row>
    <row r="3228" spans="1:7">
      <c r="A3228" s="47"/>
      <c r="B3228" s="47"/>
      <c r="C3228" s="47"/>
      <c r="D3228" s="47"/>
      <c r="E3228" s="47"/>
      <c r="F3228" s="47"/>
      <c r="G3228" s="47"/>
    </row>
    <row r="3229" spans="1:7">
      <c r="A3229" s="47"/>
      <c r="B3229" s="47"/>
      <c r="C3229" s="47"/>
      <c r="D3229" s="47"/>
      <c r="E3229" s="47"/>
      <c r="F3229" s="47"/>
      <c r="G3229" s="47"/>
    </row>
    <row r="3230" spans="1:7">
      <c r="A3230" s="47"/>
      <c r="B3230" s="47"/>
      <c r="C3230" s="47"/>
      <c r="D3230" s="47"/>
      <c r="E3230" s="47"/>
      <c r="F3230" s="47"/>
      <c r="G3230" s="47"/>
    </row>
    <row r="3231" spans="1:7">
      <c r="A3231" s="47"/>
      <c r="B3231" s="47"/>
      <c r="C3231" s="47"/>
      <c r="D3231" s="47"/>
      <c r="E3231" s="47"/>
      <c r="F3231" s="47"/>
      <c r="G3231" s="47"/>
    </row>
    <row r="3232" spans="1:7">
      <c r="A3232" s="47"/>
      <c r="B3232" s="47"/>
      <c r="C3232" s="47"/>
      <c r="D3232" s="47"/>
      <c r="E3232" s="47"/>
      <c r="F3232" s="47"/>
      <c r="G3232" s="47"/>
    </row>
    <row r="3233" spans="1:7">
      <c r="A3233" s="47"/>
      <c r="B3233" s="47"/>
      <c r="C3233" s="47"/>
      <c r="D3233" s="47"/>
      <c r="E3233" s="47"/>
      <c r="F3233" s="47"/>
      <c r="G3233" s="47"/>
    </row>
    <row r="3234" spans="1:7">
      <c r="A3234" s="47"/>
      <c r="B3234" s="47"/>
      <c r="C3234" s="47"/>
      <c r="D3234" s="47"/>
      <c r="E3234" s="47"/>
      <c r="F3234" s="47"/>
      <c r="G3234" s="47"/>
    </row>
    <row r="3235" spans="1:7">
      <c r="A3235" s="47"/>
      <c r="B3235" s="47"/>
      <c r="C3235" s="47"/>
      <c r="D3235" s="47"/>
      <c r="E3235" s="47"/>
      <c r="F3235" s="47"/>
      <c r="G3235" s="47"/>
    </row>
    <row r="3236" spans="1:7">
      <c r="A3236" s="47"/>
      <c r="B3236" s="47"/>
      <c r="C3236" s="47"/>
      <c r="D3236" s="47"/>
      <c r="E3236" s="47"/>
      <c r="F3236" s="47"/>
      <c r="G3236" s="47"/>
    </row>
    <row r="3237" spans="1:7">
      <c r="A3237" s="47"/>
      <c r="B3237" s="47"/>
      <c r="C3237" s="47"/>
      <c r="D3237" s="47"/>
      <c r="E3237" s="47"/>
      <c r="F3237" s="47"/>
      <c r="G3237" s="47"/>
    </row>
    <row r="3238" spans="1:7">
      <c r="A3238" s="47"/>
      <c r="B3238" s="47"/>
      <c r="C3238" s="47"/>
      <c r="D3238" s="47"/>
      <c r="E3238" s="47"/>
      <c r="F3238" s="47"/>
      <c r="G3238" s="47"/>
    </row>
    <row r="3239" spans="1:7">
      <c r="A3239" s="47"/>
      <c r="B3239" s="47"/>
      <c r="C3239" s="47"/>
      <c r="D3239" s="47"/>
      <c r="E3239" s="47"/>
      <c r="F3239" s="47"/>
      <c r="G3239" s="47"/>
    </row>
    <row r="3240" spans="1:7">
      <c r="A3240" s="47"/>
      <c r="B3240" s="47"/>
      <c r="C3240" s="47"/>
      <c r="D3240" s="47"/>
      <c r="E3240" s="47"/>
      <c r="F3240" s="47"/>
      <c r="G3240" s="47"/>
    </row>
    <row r="3241" spans="1:7">
      <c r="A3241" s="47"/>
      <c r="B3241" s="47"/>
      <c r="C3241" s="47"/>
      <c r="D3241" s="47"/>
      <c r="E3241" s="47"/>
      <c r="F3241" s="47"/>
      <c r="G3241" s="47"/>
    </row>
    <row r="3242" spans="1:7">
      <c r="A3242" s="47"/>
      <c r="B3242" s="47"/>
      <c r="C3242" s="47"/>
      <c r="D3242" s="47"/>
      <c r="E3242" s="47"/>
      <c r="F3242" s="47"/>
      <c r="G3242" s="47"/>
    </row>
    <row r="3243" spans="1:7">
      <c r="A3243" s="47"/>
      <c r="B3243" s="47"/>
      <c r="C3243" s="47"/>
      <c r="D3243" s="47"/>
      <c r="E3243" s="47"/>
      <c r="F3243" s="47"/>
      <c r="G3243" s="47"/>
    </row>
    <row r="3244" spans="1:7">
      <c r="A3244" s="47"/>
      <c r="B3244" s="47"/>
      <c r="C3244" s="47"/>
      <c r="D3244" s="47"/>
      <c r="E3244" s="47"/>
      <c r="F3244" s="47"/>
      <c r="G3244" s="47"/>
    </row>
    <row r="3245" spans="1:7">
      <c r="A3245" s="47"/>
      <c r="B3245" s="47"/>
      <c r="C3245" s="47"/>
      <c r="D3245" s="47"/>
      <c r="E3245" s="47"/>
      <c r="F3245" s="47"/>
      <c r="G3245" s="47"/>
    </row>
    <row r="3246" spans="1:7">
      <c r="A3246" s="47"/>
      <c r="B3246" s="47"/>
      <c r="C3246" s="47"/>
      <c r="D3246" s="47"/>
      <c r="E3246" s="47"/>
      <c r="F3246" s="47"/>
      <c r="G3246" s="47"/>
    </row>
    <row r="3247" spans="1:7">
      <c r="A3247" s="47"/>
      <c r="B3247" s="47"/>
      <c r="C3247" s="47"/>
      <c r="D3247" s="47"/>
      <c r="E3247" s="47"/>
      <c r="F3247" s="47"/>
      <c r="G3247" s="47"/>
    </row>
    <row r="3248" spans="1:7">
      <c r="A3248" s="47"/>
      <c r="B3248" s="47"/>
      <c r="C3248" s="47"/>
      <c r="D3248" s="47"/>
      <c r="E3248" s="47"/>
      <c r="F3248" s="47"/>
      <c r="G3248" s="47"/>
    </row>
    <row r="3249" spans="1:7">
      <c r="A3249" s="47"/>
      <c r="B3249" s="47"/>
      <c r="C3249" s="47"/>
      <c r="D3249" s="47"/>
      <c r="E3249" s="47"/>
      <c r="F3249" s="47"/>
      <c r="G3249" s="47"/>
    </row>
    <row r="3250" spans="1:7">
      <c r="A3250" s="47"/>
      <c r="B3250" s="47"/>
      <c r="C3250" s="47"/>
      <c r="D3250" s="47"/>
      <c r="E3250" s="47"/>
      <c r="F3250" s="47"/>
      <c r="G3250" s="47"/>
    </row>
    <row r="3251" spans="1:7">
      <c r="A3251" s="47"/>
      <c r="B3251" s="47"/>
      <c r="C3251" s="47"/>
      <c r="D3251" s="47"/>
      <c r="E3251" s="47"/>
      <c r="F3251" s="47"/>
      <c r="G3251" s="47"/>
    </row>
    <row r="3252" spans="1:7">
      <c r="A3252" s="47"/>
      <c r="B3252" s="47"/>
      <c r="C3252" s="47"/>
      <c r="D3252" s="47"/>
      <c r="E3252" s="47"/>
      <c r="F3252" s="47"/>
      <c r="G3252" s="47"/>
    </row>
    <row r="3253" spans="1:7">
      <c r="A3253" s="47"/>
      <c r="B3253" s="47"/>
      <c r="C3253" s="47"/>
      <c r="D3253" s="47"/>
      <c r="E3253" s="47"/>
      <c r="F3253" s="47"/>
      <c r="G3253" s="47"/>
    </row>
    <row r="3254" spans="1:7">
      <c r="A3254" s="47"/>
      <c r="B3254" s="47"/>
      <c r="C3254" s="47"/>
      <c r="D3254" s="47"/>
      <c r="E3254" s="47"/>
      <c r="F3254" s="47"/>
      <c r="G3254" s="47"/>
    </row>
    <row r="3255" spans="1:7">
      <c r="A3255" s="47"/>
      <c r="B3255" s="47"/>
      <c r="C3255" s="47"/>
      <c r="D3255" s="47"/>
      <c r="E3255" s="47"/>
      <c r="F3255" s="47"/>
      <c r="G3255" s="47"/>
    </row>
    <row r="3256" spans="1:7">
      <c r="A3256" s="47"/>
      <c r="B3256" s="47"/>
      <c r="C3256" s="47"/>
      <c r="D3256" s="47"/>
      <c r="E3256" s="47"/>
      <c r="F3256" s="47"/>
      <c r="G3256" s="47"/>
    </row>
    <row r="3257" spans="1:7">
      <c r="A3257" s="47"/>
      <c r="B3257" s="47"/>
      <c r="C3257" s="47"/>
      <c r="D3257" s="47"/>
      <c r="E3257" s="47"/>
      <c r="F3257" s="47"/>
      <c r="G3257" s="47"/>
    </row>
    <row r="3258" spans="1:7">
      <c r="A3258" s="47"/>
      <c r="B3258" s="47"/>
      <c r="C3258" s="47"/>
      <c r="D3258" s="47"/>
      <c r="E3258" s="47"/>
      <c r="F3258" s="47"/>
      <c r="G3258" s="47"/>
    </row>
    <row r="3259" spans="1:7">
      <c r="A3259" s="47"/>
      <c r="B3259" s="47"/>
      <c r="C3259" s="47"/>
      <c r="D3259" s="47"/>
      <c r="E3259" s="47"/>
      <c r="F3259" s="47"/>
      <c r="G3259" s="47"/>
    </row>
    <row r="3260" spans="1:7">
      <c r="A3260" s="47"/>
      <c r="B3260" s="47"/>
      <c r="C3260" s="47"/>
      <c r="D3260" s="47"/>
      <c r="E3260" s="47"/>
      <c r="F3260" s="47"/>
      <c r="G3260" s="47"/>
    </row>
    <row r="3261" spans="1:7">
      <c r="A3261" s="47"/>
      <c r="B3261" s="47"/>
      <c r="C3261" s="47"/>
      <c r="D3261" s="47"/>
      <c r="E3261" s="47"/>
      <c r="F3261" s="47"/>
      <c r="G3261" s="47"/>
    </row>
    <row r="3262" spans="1:7">
      <c r="A3262" s="47"/>
      <c r="B3262" s="47"/>
      <c r="C3262" s="47"/>
      <c r="D3262" s="47"/>
      <c r="E3262" s="47"/>
      <c r="F3262" s="47"/>
      <c r="G3262" s="47"/>
    </row>
    <row r="3263" spans="1:7">
      <c r="A3263" s="47"/>
      <c r="B3263" s="47"/>
      <c r="C3263" s="47"/>
      <c r="D3263" s="47"/>
      <c r="E3263" s="47"/>
      <c r="F3263" s="47"/>
      <c r="G3263" s="47"/>
    </row>
    <row r="3264" spans="1:7">
      <c r="A3264" s="47"/>
      <c r="B3264" s="47"/>
      <c r="C3264" s="47"/>
      <c r="D3264" s="47"/>
      <c r="E3264" s="47"/>
      <c r="F3264" s="47"/>
      <c r="G3264" s="47"/>
    </row>
    <row r="3265" spans="1:7">
      <c r="A3265" s="47"/>
      <c r="B3265" s="47"/>
      <c r="C3265" s="47"/>
      <c r="D3265" s="47"/>
      <c r="E3265" s="47"/>
      <c r="F3265" s="47"/>
      <c r="G3265" s="47"/>
    </row>
    <row r="3266" spans="1:7">
      <c r="A3266" s="47"/>
      <c r="B3266" s="47"/>
      <c r="C3266" s="47"/>
      <c r="D3266" s="47"/>
      <c r="E3266" s="47"/>
      <c r="F3266" s="47"/>
      <c r="G3266" s="47"/>
    </row>
    <row r="3267" spans="1:7">
      <c r="A3267" s="47"/>
      <c r="B3267" s="47"/>
      <c r="C3267" s="47"/>
      <c r="D3267" s="47"/>
      <c r="E3267" s="47"/>
      <c r="F3267" s="47"/>
      <c r="G3267" s="47"/>
    </row>
    <row r="3268" spans="1:7">
      <c r="A3268" s="47"/>
      <c r="B3268" s="47"/>
      <c r="C3268" s="47"/>
      <c r="D3268" s="47"/>
      <c r="E3268" s="47"/>
      <c r="F3268" s="47"/>
      <c r="G3268" s="47"/>
    </row>
    <row r="3269" spans="1:7">
      <c r="A3269" s="47"/>
      <c r="B3269" s="47"/>
      <c r="C3269" s="47"/>
      <c r="D3269" s="47"/>
      <c r="E3269" s="47"/>
      <c r="F3269" s="47"/>
      <c r="G3269" s="47"/>
    </row>
    <row r="3270" spans="1:7">
      <c r="A3270" s="47"/>
      <c r="B3270" s="47"/>
      <c r="C3270" s="47"/>
      <c r="D3270" s="47"/>
      <c r="E3270" s="47"/>
      <c r="F3270" s="47"/>
      <c r="G3270" s="47"/>
    </row>
    <row r="3271" spans="1:7">
      <c r="A3271" s="47"/>
      <c r="B3271" s="47"/>
      <c r="C3271" s="47"/>
      <c r="D3271" s="47"/>
      <c r="E3271" s="47"/>
      <c r="F3271" s="47"/>
      <c r="G3271" s="47"/>
    </row>
    <row r="3272" spans="1:7">
      <c r="A3272" s="47"/>
      <c r="B3272" s="47"/>
      <c r="C3272" s="47"/>
      <c r="D3272" s="47"/>
      <c r="E3272" s="47"/>
      <c r="F3272" s="47"/>
      <c r="G3272" s="47"/>
    </row>
    <row r="3273" spans="1:7">
      <c r="A3273" s="47"/>
      <c r="B3273" s="47"/>
      <c r="C3273" s="47"/>
      <c r="D3273" s="47"/>
      <c r="E3273" s="47"/>
      <c r="F3273" s="47"/>
      <c r="G3273" s="47"/>
    </row>
    <row r="3274" spans="1:7">
      <c r="A3274" s="47"/>
      <c r="B3274" s="47"/>
      <c r="C3274" s="47"/>
      <c r="D3274" s="47"/>
      <c r="E3274" s="47"/>
      <c r="F3274" s="47"/>
      <c r="G3274" s="47"/>
    </row>
    <row r="3275" spans="1:7">
      <c r="A3275" s="47"/>
      <c r="B3275" s="47"/>
      <c r="C3275" s="47"/>
      <c r="D3275" s="47"/>
      <c r="E3275" s="47"/>
      <c r="F3275" s="47"/>
      <c r="G3275" s="47"/>
    </row>
    <row r="3276" spans="1:7">
      <c r="A3276" s="47"/>
      <c r="B3276" s="47"/>
      <c r="C3276" s="47"/>
      <c r="D3276" s="47"/>
      <c r="E3276" s="47"/>
      <c r="F3276" s="47"/>
      <c r="G3276" s="47"/>
    </row>
    <row r="3277" spans="1:7">
      <c r="A3277" s="47"/>
      <c r="B3277" s="47"/>
      <c r="C3277" s="47"/>
      <c r="D3277" s="47"/>
      <c r="E3277" s="47"/>
      <c r="F3277" s="47"/>
      <c r="G3277" s="47"/>
    </row>
    <row r="3278" spans="1:7">
      <c r="A3278" s="47"/>
      <c r="B3278" s="47"/>
      <c r="C3278" s="47"/>
      <c r="D3278" s="47"/>
      <c r="E3278" s="47"/>
      <c r="F3278" s="47"/>
      <c r="G3278" s="47"/>
    </row>
    <row r="3279" spans="1:7">
      <c r="A3279" s="47"/>
      <c r="B3279" s="47"/>
      <c r="C3279" s="47"/>
      <c r="D3279" s="47"/>
      <c r="E3279" s="47"/>
      <c r="F3279" s="47"/>
      <c r="G3279" s="47"/>
    </row>
    <row r="3280" spans="1:7">
      <c r="A3280" s="47"/>
      <c r="B3280" s="47"/>
      <c r="C3280" s="47"/>
      <c r="D3280" s="47"/>
      <c r="E3280" s="47"/>
      <c r="F3280" s="47"/>
      <c r="G3280" s="47"/>
    </row>
    <row r="3281" spans="1:7">
      <c r="A3281" s="47"/>
      <c r="B3281" s="47"/>
      <c r="C3281" s="47"/>
      <c r="D3281" s="47"/>
      <c r="E3281" s="47"/>
      <c r="F3281" s="47"/>
      <c r="G3281" s="47"/>
    </row>
    <row r="3282" spans="1:7">
      <c r="A3282" s="47"/>
      <c r="B3282" s="47"/>
      <c r="C3282" s="47"/>
      <c r="D3282" s="47"/>
      <c r="E3282" s="47"/>
      <c r="F3282" s="47"/>
      <c r="G3282" s="47"/>
    </row>
    <row r="3283" spans="1:7">
      <c r="A3283" s="47"/>
      <c r="B3283" s="47"/>
      <c r="C3283" s="47"/>
      <c r="D3283" s="47"/>
      <c r="E3283" s="47"/>
      <c r="F3283" s="47"/>
      <c r="G3283" s="47"/>
    </row>
    <row r="3284" spans="1:7">
      <c r="A3284" s="47"/>
      <c r="B3284" s="47"/>
      <c r="C3284" s="47"/>
      <c r="D3284" s="47"/>
      <c r="E3284" s="47"/>
      <c r="F3284" s="47"/>
      <c r="G3284" s="47"/>
    </row>
    <row r="3285" spans="1:7">
      <c r="A3285" s="47"/>
      <c r="B3285" s="47"/>
      <c r="C3285" s="47"/>
      <c r="D3285" s="47"/>
      <c r="E3285" s="47"/>
      <c r="F3285" s="47"/>
      <c r="G3285" s="47"/>
    </row>
    <row r="3286" spans="1:7">
      <c r="A3286" s="47"/>
      <c r="B3286" s="47"/>
      <c r="C3286" s="47"/>
      <c r="D3286" s="47"/>
      <c r="E3286" s="47"/>
      <c r="F3286" s="47"/>
      <c r="G3286" s="47"/>
    </row>
    <row r="3287" spans="1:7">
      <c r="A3287" s="47"/>
      <c r="B3287" s="47"/>
      <c r="C3287" s="47"/>
      <c r="D3287" s="47"/>
      <c r="E3287" s="47"/>
      <c r="F3287" s="47"/>
      <c r="G3287" s="47"/>
    </row>
    <row r="3288" spans="1:7">
      <c r="A3288" s="47"/>
      <c r="B3288" s="47"/>
      <c r="C3288" s="47"/>
      <c r="D3288" s="47"/>
      <c r="E3288" s="47"/>
      <c r="F3288" s="47"/>
      <c r="G3288" s="47"/>
    </row>
    <row r="3289" spans="1:7">
      <c r="A3289" s="47"/>
      <c r="B3289" s="47"/>
      <c r="C3289" s="47"/>
      <c r="D3289" s="47"/>
      <c r="E3289" s="47"/>
      <c r="F3289" s="47"/>
      <c r="G3289" s="47"/>
    </row>
    <row r="3290" spans="1:7">
      <c r="A3290" s="47"/>
      <c r="B3290" s="47"/>
      <c r="C3290" s="47"/>
      <c r="D3290" s="47"/>
      <c r="E3290" s="47"/>
      <c r="F3290" s="47"/>
      <c r="G3290" s="47"/>
    </row>
    <row r="3291" spans="1:7">
      <c r="A3291" s="47"/>
      <c r="B3291" s="47"/>
      <c r="C3291" s="47"/>
      <c r="D3291" s="47"/>
      <c r="E3291" s="47"/>
      <c r="F3291" s="47"/>
      <c r="G3291" s="47"/>
    </row>
    <row r="3292" spans="1:7">
      <c r="A3292" s="47"/>
      <c r="B3292" s="47"/>
      <c r="C3292" s="47"/>
      <c r="D3292" s="47"/>
      <c r="E3292" s="47"/>
      <c r="F3292" s="47"/>
      <c r="G3292" s="47"/>
    </row>
    <row r="3293" spans="1:7">
      <c r="A3293" s="47"/>
      <c r="B3293" s="47"/>
      <c r="C3293" s="47"/>
      <c r="D3293" s="47"/>
      <c r="E3293" s="47"/>
      <c r="F3293" s="47"/>
      <c r="G3293" s="47"/>
    </row>
    <row r="3294" spans="1:7">
      <c r="A3294" s="47"/>
      <c r="B3294" s="47"/>
      <c r="C3294" s="47"/>
      <c r="D3294" s="47"/>
      <c r="E3294" s="47"/>
      <c r="F3294" s="47"/>
      <c r="G3294" s="47"/>
    </row>
    <row r="3295" spans="1:7">
      <c r="A3295" s="47"/>
      <c r="B3295" s="47"/>
      <c r="C3295" s="47"/>
      <c r="D3295" s="47"/>
      <c r="E3295" s="47"/>
      <c r="F3295" s="47"/>
      <c r="G3295" s="47"/>
    </row>
    <row r="3296" spans="1:7">
      <c r="A3296" s="47"/>
      <c r="B3296" s="47"/>
      <c r="C3296" s="47"/>
      <c r="D3296" s="47"/>
      <c r="E3296" s="47"/>
      <c r="F3296" s="47"/>
      <c r="G3296" s="47"/>
    </row>
    <row r="3297" spans="1:7">
      <c r="A3297" s="47"/>
      <c r="B3297" s="47"/>
      <c r="C3297" s="47"/>
      <c r="D3297" s="47"/>
      <c r="E3297" s="47"/>
      <c r="F3297" s="47"/>
      <c r="G3297" s="47"/>
    </row>
    <row r="3298" spans="1:7">
      <c r="A3298" s="47"/>
      <c r="B3298" s="47"/>
      <c r="C3298" s="47"/>
      <c r="D3298" s="47"/>
      <c r="E3298" s="47"/>
      <c r="F3298" s="47"/>
      <c r="G3298" s="47"/>
    </row>
    <row r="3299" spans="1:7">
      <c r="A3299" s="47"/>
      <c r="B3299" s="47"/>
      <c r="C3299" s="47"/>
      <c r="D3299" s="47"/>
      <c r="E3299" s="47"/>
      <c r="F3299" s="47"/>
      <c r="G3299" s="47"/>
    </row>
    <row r="3300" spans="1:7">
      <c r="A3300" s="47"/>
      <c r="B3300" s="47"/>
      <c r="C3300" s="47"/>
      <c r="D3300" s="47"/>
      <c r="E3300" s="47"/>
      <c r="F3300" s="47"/>
      <c r="G3300" s="47"/>
    </row>
    <row r="3301" spans="1:7">
      <c r="A3301" s="47"/>
      <c r="B3301" s="47"/>
      <c r="C3301" s="47"/>
      <c r="D3301" s="47"/>
      <c r="E3301" s="47"/>
      <c r="F3301" s="47"/>
      <c r="G3301" s="47"/>
    </row>
    <row r="3302" spans="1:7">
      <c r="A3302" s="47"/>
      <c r="B3302" s="47"/>
      <c r="C3302" s="47"/>
      <c r="D3302" s="47"/>
      <c r="E3302" s="47"/>
      <c r="F3302" s="47"/>
      <c r="G3302" s="47"/>
    </row>
    <row r="3303" spans="1:7">
      <c r="A3303" s="47"/>
      <c r="B3303" s="47"/>
      <c r="C3303" s="47"/>
      <c r="D3303" s="47"/>
      <c r="E3303" s="47"/>
      <c r="F3303" s="47"/>
      <c r="G3303" s="47"/>
    </row>
    <row r="3304" spans="1:7">
      <c r="A3304" s="47"/>
      <c r="B3304" s="47"/>
      <c r="C3304" s="47"/>
      <c r="D3304" s="47"/>
      <c r="E3304" s="47"/>
      <c r="F3304" s="47"/>
      <c r="G3304" s="47"/>
    </row>
    <row r="3305" spans="1:7">
      <c r="A3305" s="47"/>
      <c r="B3305" s="47"/>
      <c r="C3305" s="47"/>
      <c r="D3305" s="47"/>
      <c r="E3305" s="47"/>
      <c r="F3305" s="47"/>
      <c r="G3305" s="47"/>
    </row>
    <row r="3306" spans="1:7">
      <c r="A3306" s="47"/>
      <c r="B3306" s="47"/>
      <c r="C3306" s="47"/>
      <c r="D3306" s="47"/>
      <c r="E3306" s="47"/>
      <c r="F3306" s="47"/>
      <c r="G3306" s="47"/>
    </row>
    <row r="3307" spans="1:7">
      <c r="A3307" s="47"/>
      <c r="B3307" s="47"/>
      <c r="C3307" s="47"/>
      <c r="D3307" s="47"/>
      <c r="E3307" s="47"/>
      <c r="F3307" s="47"/>
      <c r="G3307" s="47"/>
    </row>
    <row r="3308" spans="1:7">
      <c r="A3308" s="47"/>
      <c r="B3308" s="47"/>
      <c r="C3308" s="47"/>
      <c r="D3308" s="47"/>
      <c r="E3308" s="47"/>
      <c r="F3308" s="47"/>
      <c r="G3308" s="47"/>
    </row>
    <row r="3309" spans="1:7">
      <c r="A3309" s="47"/>
      <c r="B3309" s="47"/>
      <c r="C3309" s="47"/>
      <c r="D3309" s="47"/>
      <c r="E3309" s="47"/>
      <c r="F3309" s="47"/>
      <c r="G3309" s="47"/>
    </row>
    <row r="3310" spans="1:7">
      <c r="A3310" s="47"/>
      <c r="B3310" s="47"/>
      <c r="C3310" s="47"/>
      <c r="D3310" s="47"/>
      <c r="E3310" s="47"/>
      <c r="F3310" s="47"/>
      <c r="G3310" s="47"/>
    </row>
    <row r="3311" spans="1:7">
      <c r="A3311" s="47"/>
      <c r="B3311" s="47"/>
      <c r="C3311" s="47"/>
      <c r="D3311" s="47"/>
      <c r="E3311" s="47"/>
      <c r="F3311" s="47"/>
      <c r="G3311" s="47"/>
    </row>
    <row r="3312" spans="1:7">
      <c r="A3312" s="47"/>
      <c r="B3312" s="47"/>
      <c r="C3312" s="47"/>
      <c r="D3312" s="47"/>
      <c r="E3312" s="47"/>
      <c r="F3312" s="47"/>
      <c r="G3312" s="47"/>
    </row>
    <row r="3313" spans="1:7">
      <c r="A3313" s="47"/>
      <c r="B3313" s="47"/>
      <c r="C3313" s="47"/>
      <c r="D3313" s="47"/>
      <c r="E3313" s="47"/>
      <c r="F3313" s="47"/>
      <c r="G3313" s="47"/>
    </row>
    <row r="3314" spans="1:7">
      <c r="A3314" s="47"/>
      <c r="B3314" s="47"/>
      <c r="C3314" s="47"/>
      <c r="D3314" s="47"/>
      <c r="E3314" s="47"/>
      <c r="F3314" s="47"/>
      <c r="G3314" s="47"/>
    </row>
    <row r="3315" spans="1:7">
      <c r="A3315" s="47"/>
      <c r="B3315" s="47"/>
      <c r="C3315" s="47"/>
      <c r="D3315" s="47"/>
      <c r="E3315" s="47"/>
      <c r="F3315" s="47"/>
      <c r="G3315" s="47"/>
    </row>
    <row r="3316" spans="1:7">
      <c r="A3316" s="47"/>
      <c r="B3316" s="47"/>
      <c r="C3316" s="47"/>
      <c r="D3316" s="47"/>
      <c r="E3316" s="47"/>
      <c r="F3316" s="47"/>
      <c r="G3316" s="47"/>
    </row>
    <row r="3317" spans="1:7">
      <c r="A3317" s="47"/>
      <c r="B3317" s="47"/>
      <c r="C3317" s="47"/>
      <c r="D3317" s="47"/>
      <c r="E3317" s="47"/>
      <c r="F3317" s="47"/>
      <c r="G3317" s="47"/>
    </row>
    <row r="3318" spans="1:7">
      <c r="A3318" s="47"/>
      <c r="B3318" s="47"/>
      <c r="C3318" s="47"/>
      <c r="D3318" s="47"/>
      <c r="E3318" s="47"/>
      <c r="F3318" s="47"/>
      <c r="G3318" s="47"/>
    </row>
    <row r="3319" spans="1:7">
      <c r="A3319" s="47"/>
      <c r="B3319" s="47"/>
      <c r="C3319" s="47"/>
      <c r="D3319" s="47"/>
      <c r="E3319" s="47"/>
      <c r="F3319" s="47"/>
      <c r="G3319" s="47"/>
    </row>
    <row r="3320" spans="1:7">
      <c r="A3320" s="47"/>
      <c r="B3320" s="47"/>
      <c r="C3320" s="47"/>
      <c r="D3320" s="47"/>
      <c r="E3320" s="47"/>
      <c r="F3320" s="47"/>
      <c r="G3320" s="47"/>
    </row>
    <row r="3321" spans="1:7">
      <c r="A3321" s="47"/>
      <c r="B3321" s="47"/>
      <c r="C3321" s="47"/>
      <c r="D3321" s="47"/>
      <c r="E3321" s="47"/>
      <c r="F3321" s="47"/>
      <c r="G3321" s="47"/>
    </row>
    <row r="3322" spans="1:7">
      <c r="A3322" s="47"/>
      <c r="B3322" s="47"/>
      <c r="C3322" s="47"/>
      <c r="D3322" s="47"/>
      <c r="E3322" s="47"/>
      <c r="F3322" s="47"/>
      <c r="G3322" s="47"/>
    </row>
    <row r="3323" spans="1:7">
      <c r="A3323" s="47"/>
      <c r="B3323" s="47"/>
      <c r="C3323" s="47"/>
      <c r="D3323" s="47"/>
      <c r="E3323" s="47"/>
      <c r="F3323" s="47"/>
      <c r="G3323" s="47"/>
    </row>
    <row r="3324" spans="1:7">
      <c r="A3324" s="47"/>
      <c r="B3324" s="47"/>
      <c r="C3324" s="47"/>
      <c r="D3324" s="47"/>
      <c r="E3324" s="47"/>
      <c r="F3324" s="47"/>
      <c r="G3324" s="47"/>
    </row>
    <row r="3325" spans="1:7">
      <c r="A3325" s="47"/>
      <c r="B3325" s="47"/>
      <c r="C3325" s="47"/>
      <c r="D3325" s="47"/>
      <c r="E3325" s="47"/>
      <c r="F3325" s="47"/>
      <c r="G3325" s="47"/>
    </row>
    <row r="3326" spans="1:7">
      <c r="A3326" s="47"/>
      <c r="B3326" s="47"/>
      <c r="C3326" s="47"/>
      <c r="D3326" s="47"/>
      <c r="E3326" s="47"/>
      <c r="F3326" s="47"/>
      <c r="G3326" s="47"/>
    </row>
    <row r="3327" spans="1:7">
      <c r="A3327" s="47"/>
      <c r="B3327" s="47"/>
      <c r="C3327" s="47"/>
      <c r="D3327" s="47"/>
      <c r="E3327" s="47"/>
      <c r="F3327" s="47"/>
      <c r="G3327" s="47"/>
    </row>
    <row r="3328" spans="1:7">
      <c r="A3328" s="47"/>
      <c r="B3328" s="47"/>
      <c r="C3328" s="47"/>
      <c r="D3328" s="47"/>
      <c r="E3328" s="47"/>
      <c r="F3328" s="47"/>
      <c r="G3328" s="47"/>
    </row>
    <row r="3329" spans="1:7">
      <c r="A3329" s="47"/>
      <c r="B3329" s="47"/>
      <c r="C3329" s="47"/>
      <c r="D3329" s="47"/>
      <c r="E3329" s="47"/>
      <c r="F3329" s="47"/>
      <c r="G3329" s="47"/>
    </row>
    <row r="3330" spans="1:7">
      <c r="A3330" s="47"/>
      <c r="B3330" s="47"/>
      <c r="C3330" s="47"/>
      <c r="D3330" s="47"/>
      <c r="E3330" s="47"/>
      <c r="F3330" s="47"/>
      <c r="G3330" s="47"/>
    </row>
    <row r="3331" spans="1:7">
      <c r="A3331" s="47"/>
      <c r="B3331" s="47"/>
      <c r="C3331" s="47"/>
      <c r="D3331" s="47"/>
      <c r="E3331" s="47"/>
      <c r="F3331" s="47"/>
      <c r="G3331" s="47"/>
    </row>
    <row r="3332" spans="1:7">
      <c r="A3332" s="47"/>
      <c r="B3332" s="47"/>
      <c r="C3332" s="47"/>
      <c r="D3332" s="47"/>
      <c r="E3332" s="47"/>
      <c r="F3332" s="47"/>
      <c r="G3332" s="47"/>
    </row>
    <row r="3333" spans="1:7">
      <c r="A3333" s="47"/>
      <c r="B3333" s="47"/>
      <c r="C3333" s="47"/>
      <c r="D3333" s="47"/>
      <c r="E3333" s="47"/>
      <c r="F3333" s="47"/>
      <c r="G3333" s="47"/>
    </row>
    <row r="3334" spans="1:7">
      <c r="A3334" s="47"/>
      <c r="B3334" s="47"/>
      <c r="C3334" s="47"/>
      <c r="D3334" s="47"/>
      <c r="E3334" s="47"/>
      <c r="F3334" s="47"/>
      <c r="G3334" s="47"/>
    </row>
    <row r="3335" spans="1:7">
      <c r="A3335" s="47"/>
      <c r="B3335" s="47"/>
      <c r="C3335" s="47"/>
      <c r="D3335" s="47"/>
      <c r="E3335" s="47"/>
      <c r="F3335" s="47"/>
      <c r="G3335" s="47"/>
    </row>
    <row r="3336" spans="1:7">
      <c r="A3336" s="47"/>
      <c r="B3336" s="47"/>
      <c r="C3336" s="47"/>
      <c r="D3336" s="47"/>
      <c r="E3336" s="47"/>
      <c r="F3336" s="47"/>
      <c r="G3336" s="47"/>
    </row>
    <row r="3337" spans="1:7">
      <c r="A3337" s="47"/>
      <c r="B3337" s="47"/>
      <c r="C3337" s="47"/>
      <c r="D3337" s="47"/>
      <c r="E3337" s="47"/>
      <c r="F3337" s="47"/>
      <c r="G3337" s="47"/>
    </row>
    <row r="3338" spans="1:7">
      <c r="A3338" s="47"/>
      <c r="B3338" s="47"/>
      <c r="C3338" s="47"/>
      <c r="D3338" s="47"/>
      <c r="E3338" s="47"/>
      <c r="F3338" s="47"/>
      <c r="G3338" s="47"/>
    </row>
    <row r="3339" spans="1:7">
      <c r="A3339" s="47"/>
      <c r="B3339" s="47"/>
      <c r="C3339" s="47"/>
      <c r="D3339" s="47"/>
      <c r="E3339" s="47"/>
      <c r="F3339" s="47"/>
      <c r="G3339" s="47"/>
    </row>
    <row r="3340" spans="1:7">
      <c r="A3340" s="47"/>
      <c r="B3340" s="47"/>
      <c r="C3340" s="47"/>
      <c r="D3340" s="47"/>
      <c r="E3340" s="47"/>
      <c r="F3340" s="47"/>
      <c r="G3340" s="47"/>
    </row>
    <row r="3341" spans="1:7">
      <c r="A3341" s="47"/>
      <c r="B3341" s="47"/>
      <c r="C3341" s="47"/>
      <c r="D3341" s="47"/>
      <c r="E3341" s="47"/>
      <c r="F3341" s="47"/>
      <c r="G3341" s="47"/>
    </row>
    <row r="3342" spans="1:7">
      <c r="A3342" s="47"/>
      <c r="B3342" s="47"/>
      <c r="C3342" s="47"/>
      <c r="D3342" s="47"/>
      <c r="E3342" s="47"/>
      <c r="F3342" s="47"/>
      <c r="G3342" s="47"/>
    </row>
    <row r="3343" spans="1:7">
      <c r="A3343" s="47"/>
      <c r="B3343" s="47"/>
      <c r="C3343" s="47"/>
      <c r="D3343" s="47"/>
      <c r="E3343" s="47"/>
      <c r="F3343" s="47"/>
      <c r="G3343" s="47"/>
    </row>
    <row r="3344" spans="1:7">
      <c r="A3344" s="47"/>
      <c r="B3344" s="47"/>
      <c r="C3344" s="47"/>
      <c r="D3344" s="47"/>
      <c r="E3344" s="47"/>
      <c r="F3344" s="47"/>
      <c r="G3344" s="47"/>
    </row>
    <row r="3345" spans="1:7">
      <c r="A3345" s="47"/>
      <c r="B3345" s="47"/>
      <c r="C3345" s="47"/>
      <c r="D3345" s="47"/>
      <c r="E3345" s="47"/>
      <c r="F3345" s="47"/>
      <c r="G3345" s="47"/>
    </row>
    <row r="3346" spans="1:7">
      <c r="A3346" s="47"/>
      <c r="B3346" s="47"/>
      <c r="C3346" s="47"/>
      <c r="D3346" s="47"/>
      <c r="E3346" s="47"/>
      <c r="F3346" s="47"/>
      <c r="G3346" s="47"/>
    </row>
    <row r="3347" spans="1:7">
      <c r="A3347" s="47"/>
      <c r="B3347" s="47"/>
      <c r="C3347" s="47"/>
      <c r="D3347" s="47"/>
      <c r="E3347" s="47"/>
      <c r="F3347" s="47"/>
      <c r="G3347" s="47"/>
    </row>
    <row r="3348" spans="1:7">
      <c r="A3348" s="47"/>
      <c r="B3348" s="47"/>
      <c r="C3348" s="47"/>
      <c r="D3348" s="47"/>
      <c r="E3348" s="47"/>
      <c r="F3348" s="47"/>
      <c r="G3348" s="47"/>
    </row>
    <row r="3349" spans="1:7">
      <c r="A3349" s="47"/>
      <c r="B3349" s="47"/>
      <c r="C3349" s="47"/>
      <c r="D3349" s="47"/>
      <c r="E3349" s="47"/>
      <c r="F3349" s="47"/>
      <c r="G3349" s="47"/>
    </row>
    <row r="3350" spans="1:7">
      <c r="A3350" s="47"/>
      <c r="B3350" s="47"/>
      <c r="C3350" s="47"/>
      <c r="D3350" s="47"/>
      <c r="E3350" s="47"/>
      <c r="F3350" s="47"/>
      <c r="G3350" s="47"/>
    </row>
    <row r="3351" spans="1:7">
      <c r="A3351" s="47"/>
      <c r="B3351" s="47"/>
      <c r="C3351" s="47"/>
      <c r="D3351" s="47"/>
      <c r="E3351" s="47"/>
      <c r="F3351" s="47"/>
      <c r="G3351" s="47"/>
    </row>
    <row r="3352" spans="1:7">
      <c r="A3352" s="47"/>
      <c r="B3352" s="47"/>
      <c r="C3352" s="47"/>
      <c r="D3352" s="47"/>
      <c r="E3352" s="47"/>
      <c r="F3352" s="47"/>
      <c r="G3352" s="47"/>
    </row>
    <row r="3353" spans="1:7">
      <c r="A3353" s="47"/>
      <c r="B3353" s="47"/>
      <c r="C3353" s="47"/>
      <c r="D3353" s="47"/>
      <c r="E3353" s="47"/>
      <c r="F3353" s="47"/>
      <c r="G3353" s="47"/>
    </row>
    <row r="3354" spans="1:7">
      <c r="A3354" s="47"/>
      <c r="B3354" s="47"/>
      <c r="C3354" s="47"/>
      <c r="D3354" s="47"/>
      <c r="E3354" s="47"/>
      <c r="F3354" s="47"/>
      <c r="G3354" s="47"/>
    </row>
    <row r="3355" spans="1:7">
      <c r="A3355" s="47"/>
      <c r="B3355" s="47"/>
      <c r="C3355" s="47"/>
      <c r="D3355" s="47"/>
      <c r="E3355" s="47"/>
      <c r="F3355" s="47"/>
      <c r="G3355" s="47"/>
    </row>
    <row r="3356" spans="1:7">
      <c r="A3356" s="47"/>
      <c r="B3356" s="47"/>
      <c r="C3356" s="47"/>
      <c r="D3356" s="47"/>
      <c r="E3356" s="47"/>
      <c r="F3356" s="47"/>
      <c r="G3356" s="47"/>
    </row>
    <row r="3357" spans="1:7">
      <c r="A3357" s="47"/>
      <c r="B3357" s="47"/>
      <c r="C3357" s="47"/>
      <c r="D3357" s="47"/>
      <c r="E3357" s="47"/>
      <c r="F3357" s="47"/>
      <c r="G3357" s="47"/>
    </row>
    <row r="3358" spans="1:7">
      <c r="A3358" s="47"/>
      <c r="B3358" s="47"/>
      <c r="C3358" s="47"/>
      <c r="D3358" s="47"/>
      <c r="E3358" s="47"/>
      <c r="F3358" s="47"/>
      <c r="G3358" s="47"/>
    </row>
    <row r="3359" spans="1:7">
      <c r="A3359" s="47"/>
      <c r="B3359" s="47"/>
      <c r="C3359" s="47"/>
      <c r="D3359" s="47"/>
      <c r="E3359" s="47"/>
      <c r="F3359" s="47"/>
      <c r="G3359" s="47"/>
    </row>
    <row r="3360" spans="1:7">
      <c r="A3360" s="47"/>
      <c r="B3360" s="47"/>
      <c r="C3360" s="47"/>
      <c r="D3360" s="47"/>
      <c r="E3360" s="47"/>
      <c r="F3360" s="47"/>
      <c r="G3360" s="47"/>
    </row>
    <row r="3361" spans="1:7">
      <c r="A3361" s="47"/>
      <c r="B3361" s="47"/>
      <c r="C3361" s="47"/>
      <c r="D3361" s="47"/>
      <c r="E3361" s="47"/>
      <c r="F3361" s="47"/>
      <c r="G3361" s="47"/>
    </row>
    <row r="3362" spans="1:7">
      <c r="A3362" s="47"/>
      <c r="B3362" s="47"/>
      <c r="C3362" s="47"/>
      <c r="D3362" s="47"/>
      <c r="E3362" s="47"/>
      <c r="F3362" s="47"/>
      <c r="G3362" s="47"/>
    </row>
    <row r="3363" spans="1:7">
      <c r="A3363" s="47"/>
      <c r="B3363" s="47"/>
      <c r="C3363" s="47"/>
      <c r="D3363" s="47"/>
      <c r="E3363" s="47"/>
      <c r="F3363" s="47"/>
      <c r="G3363" s="47"/>
    </row>
    <row r="3364" spans="1:7">
      <c r="A3364" s="47"/>
      <c r="B3364" s="47"/>
      <c r="C3364" s="47"/>
      <c r="D3364" s="47"/>
      <c r="E3364" s="47"/>
      <c r="F3364" s="47"/>
      <c r="G3364" s="47"/>
    </row>
    <row r="3365" spans="1:7">
      <c r="A3365" s="47"/>
      <c r="B3365" s="47"/>
      <c r="C3365" s="47"/>
      <c r="D3365" s="47"/>
      <c r="E3365" s="47"/>
      <c r="F3365" s="47"/>
      <c r="G3365" s="47"/>
    </row>
    <row r="3366" spans="1:7">
      <c r="A3366" s="47"/>
      <c r="B3366" s="47"/>
      <c r="C3366" s="47"/>
      <c r="D3366" s="47"/>
      <c r="E3366" s="47"/>
      <c r="F3366" s="47"/>
      <c r="G3366" s="47"/>
    </row>
    <row r="3367" spans="1:7">
      <c r="A3367" s="47"/>
      <c r="B3367" s="47"/>
      <c r="C3367" s="47"/>
      <c r="D3367" s="47"/>
      <c r="E3367" s="47"/>
      <c r="F3367" s="47"/>
      <c r="G3367" s="47"/>
    </row>
    <row r="3368" spans="1:7">
      <c r="A3368" s="47"/>
      <c r="B3368" s="47"/>
      <c r="C3368" s="47"/>
      <c r="D3368" s="47"/>
      <c r="E3368" s="47"/>
      <c r="F3368" s="47"/>
      <c r="G3368" s="47"/>
    </row>
    <row r="3369" spans="1:7">
      <c r="A3369" s="47"/>
      <c r="B3369" s="47"/>
      <c r="C3369" s="47"/>
      <c r="D3369" s="47"/>
      <c r="E3369" s="47"/>
      <c r="F3369" s="47"/>
      <c r="G3369" s="47"/>
    </row>
    <row r="3370" spans="1:7">
      <c r="A3370" s="47"/>
      <c r="B3370" s="47"/>
      <c r="C3370" s="47"/>
      <c r="D3370" s="47"/>
      <c r="E3370" s="47"/>
      <c r="F3370" s="47"/>
      <c r="G3370" s="47"/>
    </row>
    <row r="3371" spans="1:7">
      <c r="A3371" s="47"/>
      <c r="B3371" s="47"/>
      <c r="C3371" s="47"/>
      <c r="D3371" s="47"/>
      <c r="E3371" s="47"/>
      <c r="F3371" s="47"/>
      <c r="G3371" s="47"/>
    </row>
    <row r="3372" spans="1:7">
      <c r="A3372" s="47"/>
      <c r="B3372" s="47"/>
      <c r="C3372" s="47"/>
      <c r="D3372" s="47"/>
      <c r="E3372" s="47"/>
      <c r="F3372" s="47"/>
      <c r="G3372" s="47"/>
    </row>
    <row r="3373" spans="1:7">
      <c r="A3373" s="47"/>
      <c r="B3373" s="47"/>
      <c r="C3373" s="47"/>
      <c r="D3373" s="47"/>
      <c r="E3373" s="47"/>
      <c r="F3373" s="47"/>
      <c r="G3373" s="47"/>
    </row>
    <row r="3374" spans="1:7">
      <c r="A3374" s="47"/>
      <c r="B3374" s="47"/>
      <c r="C3374" s="47"/>
      <c r="D3374" s="47"/>
      <c r="E3374" s="47"/>
      <c r="F3374" s="47"/>
      <c r="G3374" s="47"/>
    </row>
    <row r="3375" spans="1:7">
      <c r="A3375" s="47"/>
      <c r="B3375" s="47"/>
      <c r="C3375" s="47"/>
      <c r="D3375" s="47"/>
      <c r="E3375" s="47"/>
      <c r="F3375" s="47"/>
      <c r="G3375" s="47"/>
    </row>
    <row r="3376" spans="1:7">
      <c r="A3376" s="47"/>
      <c r="B3376" s="47"/>
      <c r="C3376" s="47"/>
      <c r="D3376" s="47"/>
      <c r="E3376" s="47"/>
      <c r="F3376" s="47"/>
      <c r="G3376" s="47"/>
    </row>
    <row r="3377" spans="1:7">
      <c r="A3377" s="47"/>
      <c r="B3377" s="47"/>
      <c r="C3377" s="47"/>
      <c r="D3377" s="47"/>
      <c r="E3377" s="47"/>
      <c r="F3377" s="47"/>
      <c r="G3377" s="47"/>
    </row>
    <row r="3378" spans="1:7">
      <c r="A3378" s="47"/>
      <c r="B3378" s="47"/>
      <c r="C3378" s="47"/>
      <c r="D3378" s="47"/>
      <c r="E3378" s="47"/>
      <c r="F3378" s="47"/>
      <c r="G3378" s="47"/>
    </row>
    <row r="3379" spans="1:7">
      <c r="A3379" s="47"/>
      <c r="B3379" s="47"/>
      <c r="C3379" s="47"/>
      <c r="D3379" s="47"/>
      <c r="E3379" s="47"/>
      <c r="F3379" s="47"/>
      <c r="G3379" s="47"/>
    </row>
    <row r="3380" spans="1:7">
      <c r="A3380" s="47"/>
      <c r="B3380" s="47"/>
      <c r="C3380" s="47"/>
      <c r="D3380" s="47"/>
      <c r="E3380" s="47"/>
      <c r="F3380" s="47"/>
      <c r="G3380" s="47"/>
    </row>
    <row r="3381" spans="1:7">
      <c r="A3381" s="47"/>
      <c r="B3381" s="47"/>
      <c r="C3381" s="47"/>
      <c r="D3381" s="47"/>
      <c r="E3381" s="47"/>
      <c r="F3381" s="47"/>
      <c r="G3381" s="47"/>
    </row>
    <row r="3382" spans="1:7">
      <c r="A3382" s="47"/>
      <c r="B3382" s="47"/>
      <c r="C3382" s="47"/>
      <c r="D3382" s="47"/>
      <c r="E3382" s="47"/>
      <c r="F3382" s="47"/>
      <c r="G3382" s="47"/>
    </row>
    <row r="3383" spans="1:7">
      <c r="A3383" s="47"/>
      <c r="B3383" s="47"/>
      <c r="C3383" s="47"/>
      <c r="D3383" s="47"/>
      <c r="E3383" s="47"/>
      <c r="F3383" s="47"/>
      <c r="G3383" s="47"/>
    </row>
    <row r="3384" spans="1:7">
      <c r="A3384" s="47"/>
      <c r="B3384" s="47"/>
      <c r="C3384" s="47"/>
      <c r="D3384" s="47"/>
      <c r="E3384" s="47"/>
      <c r="F3384" s="47"/>
      <c r="G3384" s="47"/>
    </row>
    <row r="3385" spans="1:7">
      <c r="A3385" s="47"/>
      <c r="B3385" s="47"/>
      <c r="C3385" s="47"/>
      <c r="D3385" s="47"/>
      <c r="E3385" s="47"/>
      <c r="F3385" s="47"/>
      <c r="G3385" s="47"/>
    </row>
    <row r="3386" spans="1:7">
      <c r="A3386" s="47"/>
      <c r="B3386" s="47"/>
      <c r="C3386" s="47"/>
      <c r="D3386" s="47"/>
      <c r="E3386" s="47"/>
      <c r="F3386" s="47"/>
      <c r="G3386" s="47"/>
    </row>
    <row r="3387" spans="1:7">
      <c r="A3387" s="47"/>
      <c r="B3387" s="47"/>
      <c r="C3387" s="47"/>
      <c r="D3387" s="47"/>
      <c r="E3387" s="47"/>
      <c r="F3387" s="47"/>
      <c r="G3387" s="47"/>
    </row>
    <row r="3388" spans="1:7">
      <c r="A3388" s="47"/>
      <c r="B3388" s="47"/>
      <c r="C3388" s="47"/>
      <c r="D3388" s="47"/>
      <c r="E3388" s="47"/>
      <c r="F3388" s="47"/>
      <c r="G3388" s="47"/>
    </row>
    <row r="3389" spans="1:7">
      <c r="A3389" s="47"/>
      <c r="B3389" s="47"/>
      <c r="C3389" s="47"/>
      <c r="D3389" s="47"/>
      <c r="E3389" s="47"/>
      <c r="F3389" s="47"/>
      <c r="G3389" s="47"/>
    </row>
    <row r="3390" spans="1:7">
      <c r="A3390" s="47"/>
      <c r="B3390" s="47"/>
      <c r="C3390" s="47"/>
      <c r="D3390" s="47"/>
      <c r="E3390" s="47"/>
      <c r="F3390" s="47"/>
      <c r="G3390" s="47"/>
    </row>
    <row r="3391" spans="1:7">
      <c r="A3391" s="47"/>
      <c r="B3391" s="47"/>
      <c r="C3391" s="47"/>
      <c r="D3391" s="47"/>
      <c r="E3391" s="47"/>
      <c r="F3391" s="47"/>
      <c r="G3391" s="47"/>
    </row>
    <row r="3392" spans="1:7">
      <c r="A3392" s="47"/>
      <c r="B3392" s="47"/>
      <c r="C3392" s="47"/>
      <c r="D3392" s="47"/>
      <c r="E3392" s="47"/>
      <c r="F3392" s="47"/>
      <c r="G3392" s="47"/>
    </row>
    <row r="3393" spans="1:7">
      <c r="A3393" s="47"/>
      <c r="B3393" s="47"/>
      <c r="C3393" s="47"/>
      <c r="D3393" s="47"/>
      <c r="E3393" s="47"/>
      <c r="F3393" s="47"/>
      <c r="G3393" s="47"/>
    </row>
    <row r="3394" spans="1:7">
      <c r="A3394" s="47"/>
      <c r="B3394" s="47"/>
      <c r="C3394" s="47"/>
      <c r="D3394" s="47"/>
      <c r="E3394" s="47"/>
      <c r="F3394" s="47"/>
      <c r="G3394" s="47"/>
    </row>
    <row r="3395" spans="1:7">
      <c r="A3395" s="47"/>
      <c r="B3395" s="47"/>
      <c r="C3395" s="47"/>
      <c r="D3395" s="47"/>
      <c r="E3395" s="47"/>
      <c r="F3395" s="47"/>
      <c r="G3395" s="47"/>
    </row>
    <row r="3396" spans="1:7">
      <c r="A3396" s="47"/>
      <c r="B3396" s="47"/>
      <c r="C3396" s="47"/>
      <c r="D3396" s="47"/>
      <c r="E3396" s="47"/>
      <c r="F3396" s="47"/>
      <c r="G3396" s="47"/>
    </row>
    <row r="3397" spans="1:7">
      <c r="A3397" s="47"/>
      <c r="B3397" s="47"/>
      <c r="C3397" s="47"/>
      <c r="D3397" s="47"/>
      <c r="E3397" s="47"/>
      <c r="F3397" s="47"/>
      <c r="G3397" s="47"/>
    </row>
    <row r="3398" spans="1:7">
      <c r="A3398" s="47"/>
      <c r="B3398" s="47"/>
      <c r="C3398" s="47"/>
      <c r="D3398" s="47"/>
      <c r="E3398" s="47"/>
      <c r="F3398" s="47"/>
      <c r="G3398" s="47"/>
    </row>
    <row r="3399" spans="1:7">
      <c r="A3399" s="47"/>
      <c r="B3399" s="47"/>
      <c r="C3399" s="47"/>
      <c r="D3399" s="47"/>
      <c r="E3399" s="47"/>
      <c r="F3399" s="47"/>
      <c r="G3399" s="47"/>
    </row>
    <row r="3400" spans="1:7">
      <c r="A3400" s="47"/>
      <c r="B3400" s="47"/>
      <c r="C3400" s="47"/>
      <c r="D3400" s="47"/>
      <c r="E3400" s="47"/>
      <c r="F3400" s="47"/>
      <c r="G3400" s="47"/>
    </row>
    <row r="3401" spans="1:7">
      <c r="A3401" s="47"/>
      <c r="B3401" s="47"/>
      <c r="C3401" s="47"/>
      <c r="D3401" s="47"/>
      <c r="E3401" s="47"/>
      <c r="F3401" s="47"/>
      <c r="G3401" s="47"/>
    </row>
    <row r="3402" spans="1:7">
      <c r="A3402" s="47"/>
      <c r="B3402" s="47"/>
      <c r="C3402" s="47"/>
      <c r="D3402" s="47"/>
      <c r="E3402" s="47"/>
      <c r="F3402" s="47"/>
      <c r="G3402" s="47"/>
    </row>
    <row r="3403" spans="1:7">
      <c r="A3403" s="47"/>
      <c r="B3403" s="47"/>
      <c r="C3403" s="47"/>
      <c r="D3403" s="47"/>
      <c r="E3403" s="47"/>
      <c r="F3403" s="47"/>
      <c r="G3403" s="47"/>
    </row>
    <row r="3404" spans="1:7">
      <c r="A3404" s="47"/>
      <c r="B3404" s="47"/>
      <c r="C3404" s="47"/>
      <c r="D3404" s="47"/>
      <c r="E3404" s="47"/>
      <c r="F3404" s="47"/>
      <c r="G3404" s="47"/>
    </row>
    <row r="3405" spans="1:7">
      <c r="A3405" s="47"/>
      <c r="B3405" s="47"/>
      <c r="C3405" s="47"/>
      <c r="D3405" s="47"/>
      <c r="E3405" s="47"/>
      <c r="F3405" s="47"/>
      <c r="G3405" s="47"/>
    </row>
    <row r="3406" spans="1:7">
      <c r="A3406" s="47"/>
      <c r="B3406" s="47"/>
      <c r="C3406" s="47"/>
      <c r="D3406" s="47"/>
      <c r="E3406" s="47"/>
      <c r="F3406" s="47"/>
      <c r="G3406" s="47"/>
    </row>
    <row r="3407" spans="1:7">
      <c r="A3407" s="47"/>
      <c r="B3407" s="47"/>
      <c r="C3407" s="47"/>
      <c r="D3407" s="47"/>
      <c r="E3407" s="47"/>
      <c r="F3407" s="47"/>
      <c r="G3407" s="47"/>
    </row>
    <row r="3408" spans="1:7">
      <c r="A3408" s="47"/>
      <c r="B3408" s="47"/>
      <c r="C3408" s="47"/>
      <c r="D3408" s="47"/>
      <c r="E3408" s="47"/>
      <c r="F3408" s="47"/>
      <c r="G3408" s="47"/>
    </row>
    <row r="3409" spans="1:7">
      <c r="A3409" s="47"/>
      <c r="B3409" s="47"/>
      <c r="C3409" s="47"/>
      <c r="D3409" s="47"/>
      <c r="E3409" s="47"/>
      <c r="F3409" s="47"/>
      <c r="G3409" s="47"/>
    </row>
    <row r="3410" spans="1:7">
      <c r="A3410" s="47"/>
      <c r="B3410" s="47"/>
      <c r="C3410" s="47"/>
      <c r="D3410" s="47"/>
      <c r="E3410" s="47"/>
      <c r="F3410" s="47"/>
      <c r="G3410" s="47"/>
    </row>
    <row r="3411" spans="1:7">
      <c r="A3411" s="47"/>
      <c r="B3411" s="47"/>
      <c r="C3411" s="47"/>
      <c r="D3411" s="47"/>
      <c r="E3411" s="47"/>
      <c r="F3411" s="47"/>
      <c r="G3411" s="47"/>
    </row>
    <row r="3412" spans="1:7">
      <c r="A3412" s="47"/>
      <c r="B3412" s="47"/>
      <c r="C3412" s="47"/>
      <c r="D3412" s="47"/>
      <c r="E3412" s="47"/>
      <c r="F3412" s="47"/>
      <c r="G3412" s="47"/>
    </row>
    <row r="3413" spans="1:7">
      <c r="A3413" s="47"/>
      <c r="B3413" s="47"/>
      <c r="C3413" s="47"/>
      <c r="D3413" s="47"/>
      <c r="E3413" s="47"/>
      <c r="F3413" s="47"/>
      <c r="G3413" s="47"/>
    </row>
    <row r="3414" spans="1:7">
      <c r="A3414" s="47"/>
      <c r="B3414" s="47"/>
      <c r="C3414" s="47"/>
      <c r="D3414" s="47"/>
      <c r="E3414" s="47"/>
      <c r="F3414" s="47"/>
      <c r="G3414" s="47"/>
    </row>
    <row r="3415" spans="1:7">
      <c r="A3415" s="47"/>
      <c r="B3415" s="47"/>
      <c r="C3415" s="47"/>
      <c r="D3415" s="47"/>
      <c r="E3415" s="47"/>
      <c r="F3415" s="47"/>
      <c r="G3415" s="47"/>
    </row>
    <row r="3416" spans="1:7">
      <c r="A3416" s="47"/>
      <c r="B3416" s="47"/>
      <c r="C3416" s="47"/>
      <c r="D3416" s="47"/>
      <c r="E3416" s="47"/>
      <c r="F3416" s="47"/>
      <c r="G3416" s="47"/>
    </row>
    <row r="3417" spans="1:7">
      <c r="A3417" s="47"/>
      <c r="B3417" s="47"/>
      <c r="C3417" s="47"/>
      <c r="D3417" s="47"/>
      <c r="E3417" s="47"/>
      <c r="F3417" s="47"/>
      <c r="G3417" s="47"/>
    </row>
    <row r="3418" spans="1:7">
      <c r="A3418" s="47"/>
      <c r="B3418" s="47"/>
      <c r="C3418" s="47"/>
      <c r="D3418" s="47"/>
      <c r="E3418" s="47"/>
      <c r="F3418" s="47"/>
      <c r="G3418" s="47"/>
    </row>
    <row r="3419" spans="1:7">
      <c r="A3419" s="47"/>
      <c r="B3419" s="47"/>
      <c r="C3419" s="47"/>
      <c r="D3419" s="47"/>
      <c r="E3419" s="47"/>
      <c r="F3419" s="47"/>
      <c r="G3419" s="47"/>
    </row>
    <row r="3420" spans="1:7">
      <c r="A3420" s="47"/>
      <c r="B3420" s="47"/>
      <c r="C3420" s="47"/>
      <c r="D3420" s="47"/>
      <c r="E3420" s="47"/>
      <c r="F3420" s="47"/>
      <c r="G3420" s="47"/>
    </row>
    <row r="3421" spans="1:7">
      <c r="A3421" s="47"/>
      <c r="B3421" s="47"/>
      <c r="C3421" s="47"/>
      <c r="D3421" s="47"/>
      <c r="E3421" s="47"/>
      <c r="F3421" s="47"/>
      <c r="G3421" s="47"/>
    </row>
    <row r="3422" spans="1:7">
      <c r="A3422" s="47"/>
      <c r="B3422" s="47"/>
      <c r="C3422" s="47"/>
      <c r="D3422" s="47"/>
      <c r="E3422" s="47"/>
      <c r="F3422" s="47"/>
      <c r="G3422" s="47"/>
    </row>
    <row r="3423" spans="1:7">
      <c r="A3423" s="47"/>
      <c r="B3423" s="47"/>
      <c r="C3423" s="47"/>
      <c r="D3423" s="47"/>
      <c r="E3423" s="47"/>
      <c r="F3423" s="47"/>
      <c r="G3423" s="47"/>
    </row>
    <row r="3424" spans="1:7">
      <c r="A3424" s="47"/>
      <c r="B3424" s="47"/>
      <c r="C3424" s="47"/>
      <c r="D3424" s="47"/>
      <c r="E3424" s="47"/>
      <c r="F3424" s="47"/>
      <c r="G3424" s="47"/>
    </row>
    <row r="3425" spans="1:7">
      <c r="A3425" s="47"/>
      <c r="B3425" s="47"/>
      <c r="C3425" s="47"/>
      <c r="D3425" s="47"/>
      <c r="E3425" s="47"/>
      <c r="F3425" s="47"/>
      <c r="G3425" s="47"/>
    </row>
    <row r="3426" spans="1:7">
      <c r="A3426" s="47"/>
      <c r="B3426" s="47"/>
      <c r="C3426" s="47"/>
      <c r="D3426" s="47"/>
      <c r="E3426" s="47"/>
      <c r="F3426" s="47"/>
      <c r="G3426" s="47"/>
    </row>
    <row r="3427" spans="1:7">
      <c r="A3427" s="47"/>
      <c r="B3427" s="47"/>
      <c r="C3427" s="47"/>
      <c r="D3427" s="47"/>
      <c r="E3427" s="47"/>
      <c r="F3427" s="47"/>
      <c r="G3427" s="47"/>
    </row>
    <row r="3428" spans="1:7">
      <c r="A3428" s="47"/>
      <c r="B3428" s="47"/>
      <c r="C3428" s="47"/>
      <c r="D3428" s="47"/>
      <c r="E3428" s="47"/>
      <c r="F3428" s="47"/>
      <c r="G3428" s="47"/>
    </row>
    <row r="3429" spans="1:7">
      <c r="A3429" s="47"/>
      <c r="B3429" s="47"/>
      <c r="C3429" s="47"/>
      <c r="D3429" s="47"/>
      <c r="E3429" s="47"/>
      <c r="F3429" s="47"/>
      <c r="G3429" s="47"/>
    </row>
    <row r="3430" spans="1:7">
      <c r="A3430" s="47"/>
      <c r="B3430" s="47"/>
      <c r="C3430" s="47"/>
      <c r="D3430" s="47"/>
      <c r="E3430" s="47"/>
      <c r="F3430" s="47"/>
      <c r="G3430" s="47"/>
    </row>
    <row r="3431" spans="1:7">
      <c r="A3431" s="47"/>
      <c r="B3431" s="47"/>
      <c r="C3431" s="47"/>
      <c r="D3431" s="47"/>
      <c r="E3431" s="47"/>
      <c r="F3431" s="47"/>
      <c r="G3431" s="47"/>
    </row>
    <row r="3432" spans="1:7">
      <c r="A3432" s="47"/>
      <c r="B3432" s="47"/>
      <c r="C3432" s="47"/>
      <c r="D3432" s="47"/>
      <c r="E3432" s="47"/>
      <c r="F3432" s="47"/>
      <c r="G3432" s="47"/>
    </row>
    <row r="3433" spans="1:7">
      <c r="A3433" s="47"/>
      <c r="B3433" s="47"/>
      <c r="C3433" s="47"/>
      <c r="D3433" s="47"/>
      <c r="E3433" s="47"/>
      <c r="F3433" s="47"/>
      <c r="G3433" s="47"/>
    </row>
    <row r="3434" spans="1:7">
      <c r="A3434" s="47"/>
      <c r="B3434" s="47"/>
      <c r="C3434" s="47"/>
      <c r="D3434" s="47"/>
      <c r="E3434" s="47"/>
      <c r="F3434" s="47"/>
      <c r="G3434" s="47"/>
    </row>
    <row r="3435" spans="1:7">
      <c r="A3435" s="47"/>
      <c r="B3435" s="47"/>
      <c r="C3435" s="47"/>
      <c r="D3435" s="47"/>
      <c r="E3435" s="47"/>
      <c r="F3435" s="47"/>
      <c r="G3435" s="47"/>
    </row>
    <row r="3436" spans="1:7">
      <c r="A3436" s="47"/>
      <c r="B3436" s="47"/>
      <c r="C3436" s="47"/>
      <c r="D3436" s="47"/>
      <c r="E3436" s="47"/>
      <c r="F3436" s="47"/>
      <c r="G3436" s="47"/>
    </row>
    <row r="3437" spans="1:7">
      <c r="A3437" s="47"/>
      <c r="B3437" s="47"/>
      <c r="C3437" s="47"/>
      <c r="D3437" s="47"/>
      <c r="E3437" s="47"/>
      <c r="F3437" s="47"/>
      <c r="G3437" s="47"/>
    </row>
    <row r="3438" spans="1:7">
      <c r="A3438" s="47"/>
      <c r="B3438" s="47"/>
      <c r="C3438" s="47"/>
      <c r="D3438" s="47"/>
      <c r="E3438" s="47"/>
      <c r="F3438" s="47"/>
      <c r="G3438" s="47"/>
    </row>
    <row r="3439" spans="1:7">
      <c r="A3439" s="47"/>
      <c r="B3439" s="47"/>
      <c r="C3439" s="47"/>
      <c r="D3439" s="47"/>
      <c r="E3439" s="47"/>
      <c r="F3439" s="47"/>
      <c r="G3439" s="47"/>
    </row>
    <row r="3440" spans="1:7">
      <c r="A3440" s="47"/>
      <c r="B3440" s="47"/>
      <c r="C3440" s="47"/>
      <c r="D3440" s="47"/>
      <c r="E3440" s="47"/>
      <c r="F3440" s="47"/>
      <c r="G3440" s="47"/>
    </row>
    <row r="3441" spans="1:7">
      <c r="A3441" s="47"/>
      <c r="B3441" s="47"/>
      <c r="C3441" s="47"/>
      <c r="D3441" s="47"/>
      <c r="E3441" s="47"/>
      <c r="F3441" s="47"/>
      <c r="G3441" s="47"/>
    </row>
    <row r="3442" spans="1:7">
      <c r="A3442" s="47"/>
      <c r="B3442" s="47"/>
      <c r="C3442" s="47"/>
      <c r="D3442" s="47"/>
      <c r="E3442" s="47"/>
      <c r="F3442" s="47"/>
      <c r="G3442" s="47"/>
    </row>
    <row r="3443" spans="1:7">
      <c r="A3443" s="47"/>
      <c r="B3443" s="47"/>
      <c r="C3443" s="47"/>
      <c r="D3443" s="47"/>
      <c r="E3443" s="47"/>
      <c r="F3443" s="47"/>
      <c r="G3443" s="47"/>
    </row>
    <row r="3444" spans="1:7">
      <c r="A3444" s="47"/>
      <c r="B3444" s="47"/>
      <c r="C3444" s="47"/>
      <c r="D3444" s="47"/>
      <c r="E3444" s="47"/>
      <c r="F3444" s="47"/>
      <c r="G3444" s="47"/>
    </row>
    <row r="3445" spans="1:7">
      <c r="A3445" s="47"/>
      <c r="B3445" s="47"/>
      <c r="C3445" s="47"/>
      <c r="D3445" s="47"/>
      <c r="E3445" s="47"/>
      <c r="F3445" s="47"/>
      <c r="G3445" s="47"/>
    </row>
    <row r="3446" spans="1:7">
      <c r="A3446" s="47"/>
      <c r="B3446" s="47"/>
      <c r="C3446" s="47"/>
      <c r="D3446" s="47"/>
      <c r="E3446" s="47"/>
      <c r="F3446" s="47"/>
      <c r="G3446" s="47"/>
    </row>
    <row r="3447" spans="1:7">
      <c r="A3447" s="47"/>
      <c r="B3447" s="47"/>
      <c r="C3447" s="47"/>
      <c r="D3447" s="47"/>
      <c r="E3447" s="47"/>
      <c r="F3447" s="47"/>
      <c r="G3447" s="47"/>
    </row>
    <row r="3448" spans="1:7">
      <c r="A3448" s="47"/>
      <c r="B3448" s="47"/>
      <c r="C3448" s="47"/>
      <c r="D3448" s="47"/>
      <c r="E3448" s="47"/>
      <c r="F3448" s="47"/>
      <c r="G3448" s="47"/>
    </row>
    <row r="3449" spans="1:7">
      <c r="A3449" s="47"/>
      <c r="B3449" s="47"/>
      <c r="C3449" s="47"/>
      <c r="D3449" s="47"/>
      <c r="E3449" s="47"/>
      <c r="F3449" s="47"/>
      <c r="G3449" s="47"/>
    </row>
    <row r="3450" spans="1:7">
      <c r="A3450" s="47"/>
      <c r="B3450" s="47"/>
      <c r="C3450" s="47"/>
      <c r="D3450" s="47"/>
      <c r="E3450" s="47"/>
      <c r="F3450" s="47"/>
      <c r="G3450" s="47"/>
    </row>
    <row r="3451" spans="1:7">
      <c r="A3451" s="47"/>
      <c r="B3451" s="47"/>
      <c r="C3451" s="47"/>
      <c r="D3451" s="47"/>
      <c r="E3451" s="47"/>
      <c r="F3451" s="47"/>
      <c r="G3451" s="47"/>
    </row>
    <row r="3452" spans="1:7">
      <c r="A3452" s="47"/>
      <c r="B3452" s="47"/>
      <c r="C3452" s="47"/>
      <c r="D3452" s="47"/>
      <c r="E3452" s="47"/>
      <c r="F3452" s="47"/>
      <c r="G3452" s="47"/>
    </row>
    <row r="3453" spans="1:7">
      <c r="A3453" s="47"/>
      <c r="B3453" s="47"/>
      <c r="C3453" s="47"/>
      <c r="D3453" s="47"/>
      <c r="E3453" s="47"/>
      <c r="F3453" s="47"/>
      <c r="G3453" s="47"/>
    </row>
    <row r="3454" spans="1:7">
      <c r="A3454" s="47"/>
      <c r="B3454" s="47"/>
      <c r="C3454" s="47"/>
      <c r="D3454" s="47"/>
      <c r="E3454" s="47"/>
      <c r="F3454" s="47"/>
      <c r="G3454" s="47"/>
    </row>
    <row r="3455" spans="1:7">
      <c r="A3455" s="47"/>
      <c r="B3455" s="47"/>
      <c r="C3455" s="47"/>
      <c r="D3455" s="47"/>
      <c r="E3455" s="47"/>
      <c r="F3455" s="47"/>
      <c r="G3455" s="47"/>
    </row>
    <row r="3456" spans="1:7">
      <c r="A3456" s="47"/>
      <c r="B3456" s="47"/>
      <c r="C3456" s="47"/>
      <c r="D3456" s="47"/>
      <c r="E3456" s="47"/>
      <c r="F3456" s="47"/>
      <c r="G3456" s="47"/>
    </row>
    <row r="3457" spans="1:7">
      <c r="A3457" s="47"/>
      <c r="B3457" s="47"/>
      <c r="C3457" s="47"/>
      <c r="D3457" s="47"/>
      <c r="E3457" s="47"/>
      <c r="F3457" s="47"/>
      <c r="G3457" s="47"/>
    </row>
    <row r="3458" spans="1:7">
      <c r="A3458" s="47"/>
      <c r="B3458" s="47"/>
      <c r="C3458" s="47"/>
      <c r="D3458" s="47"/>
      <c r="E3458" s="47"/>
      <c r="F3458" s="47"/>
      <c r="G3458" s="47"/>
    </row>
    <row r="3459" spans="1:7">
      <c r="A3459" s="47"/>
      <c r="B3459" s="47"/>
      <c r="C3459" s="47"/>
      <c r="D3459" s="47"/>
      <c r="E3459" s="47"/>
      <c r="F3459" s="47"/>
      <c r="G3459" s="47"/>
    </row>
    <row r="3460" spans="1:7">
      <c r="A3460" s="47"/>
      <c r="B3460" s="47"/>
      <c r="C3460" s="47"/>
      <c r="D3460" s="47"/>
      <c r="E3460" s="47"/>
      <c r="F3460" s="47"/>
      <c r="G3460" s="47"/>
    </row>
    <row r="3461" spans="1:7">
      <c r="A3461" s="47"/>
      <c r="B3461" s="47"/>
      <c r="C3461" s="47"/>
      <c r="D3461" s="47"/>
      <c r="E3461" s="47"/>
      <c r="F3461" s="47"/>
      <c r="G3461" s="47"/>
    </row>
    <row r="3462" spans="1:7">
      <c r="A3462" s="47"/>
      <c r="B3462" s="47"/>
      <c r="C3462" s="47"/>
      <c r="D3462" s="47"/>
      <c r="E3462" s="47"/>
      <c r="F3462" s="47"/>
      <c r="G3462" s="47"/>
    </row>
    <row r="3463" spans="1:7">
      <c r="A3463" s="47"/>
      <c r="B3463" s="47"/>
      <c r="C3463" s="47"/>
      <c r="D3463" s="47"/>
      <c r="E3463" s="47"/>
      <c r="F3463" s="47"/>
      <c r="G3463" s="47"/>
    </row>
    <row r="3464" spans="1:7">
      <c r="A3464" s="47"/>
      <c r="B3464" s="47"/>
      <c r="C3464" s="47"/>
      <c r="D3464" s="47"/>
      <c r="E3464" s="47"/>
      <c r="F3464" s="47"/>
      <c r="G3464" s="47"/>
    </row>
    <row r="3465" spans="1:7">
      <c r="A3465" s="47"/>
      <c r="B3465" s="47"/>
      <c r="C3465" s="47"/>
      <c r="D3465" s="47"/>
      <c r="E3465" s="47"/>
      <c r="F3465" s="47"/>
      <c r="G3465" s="47"/>
    </row>
    <row r="3466" spans="1:7">
      <c r="A3466" s="47"/>
      <c r="B3466" s="47"/>
      <c r="C3466" s="47"/>
      <c r="D3466" s="47"/>
      <c r="E3466" s="47"/>
      <c r="F3466" s="47"/>
      <c r="G3466" s="47"/>
    </row>
    <row r="3467" spans="1:7">
      <c r="A3467" s="47"/>
      <c r="B3467" s="47"/>
      <c r="C3467" s="47"/>
      <c r="D3467" s="47"/>
      <c r="E3467" s="47"/>
      <c r="F3467" s="47"/>
      <c r="G3467" s="47"/>
    </row>
    <row r="3468" spans="1:7">
      <c r="A3468" s="47"/>
      <c r="B3468" s="47"/>
      <c r="C3468" s="47"/>
      <c r="D3468" s="47"/>
      <c r="E3468" s="47"/>
      <c r="F3468" s="47"/>
      <c r="G3468" s="47"/>
    </row>
    <row r="3469" spans="1:7">
      <c r="A3469" s="47"/>
      <c r="B3469" s="47"/>
      <c r="C3469" s="47"/>
      <c r="D3469" s="47"/>
      <c r="E3469" s="47"/>
      <c r="F3469" s="47"/>
      <c r="G3469" s="47"/>
    </row>
    <row r="3470" spans="1:7">
      <c r="A3470" s="47"/>
      <c r="B3470" s="47"/>
      <c r="C3470" s="47"/>
      <c r="D3470" s="47"/>
      <c r="E3470" s="47"/>
      <c r="F3470" s="47"/>
      <c r="G3470" s="47"/>
    </row>
    <row r="3471" spans="1:7">
      <c r="A3471" s="47"/>
      <c r="B3471" s="47"/>
      <c r="C3471" s="47"/>
      <c r="D3471" s="47"/>
      <c r="E3471" s="47"/>
      <c r="F3471" s="47"/>
      <c r="G3471" s="47"/>
    </row>
    <row r="3472" spans="1:7">
      <c r="A3472" s="47"/>
      <c r="B3472" s="47"/>
      <c r="C3472" s="47"/>
      <c r="D3472" s="47"/>
      <c r="E3472" s="47"/>
      <c r="F3472" s="47"/>
      <c r="G3472" s="47"/>
    </row>
    <row r="3473" spans="1:7">
      <c r="A3473" s="47"/>
      <c r="B3473" s="47"/>
      <c r="C3473" s="47"/>
      <c r="D3473" s="47"/>
      <c r="E3473" s="47"/>
      <c r="F3473" s="47"/>
      <c r="G3473" s="47"/>
    </row>
    <row r="3474" spans="1:7">
      <c r="A3474" s="47"/>
      <c r="B3474" s="47"/>
      <c r="C3474" s="47"/>
      <c r="D3474" s="47"/>
      <c r="E3474" s="47"/>
      <c r="F3474" s="47"/>
      <c r="G3474" s="47"/>
    </row>
    <row r="3475" spans="1:7">
      <c r="A3475" s="47"/>
      <c r="B3475" s="47"/>
      <c r="C3475" s="47"/>
      <c r="D3475" s="47"/>
      <c r="E3475" s="47"/>
      <c r="F3475" s="47"/>
      <c r="G3475" s="47"/>
    </row>
    <row r="3476" spans="1:7">
      <c r="A3476" s="47"/>
      <c r="B3476" s="47"/>
      <c r="C3476" s="47"/>
      <c r="D3476" s="47"/>
      <c r="E3476" s="47"/>
      <c r="F3476" s="47"/>
      <c r="G3476" s="47"/>
    </row>
    <row r="3477" spans="1:7">
      <c r="A3477" s="47"/>
      <c r="B3477" s="47"/>
      <c r="C3477" s="47"/>
      <c r="D3477" s="47"/>
      <c r="E3477" s="47"/>
      <c r="F3477" s="47"/>
      <c r="G3477" s="47"/>
    </row>
    <row r="3478" spans="1:7">
      <c r="A3478" s="47"/>
      <c r="B3478" s="47"/>
      <c r="C3478" s="47"/>
      <c r="D3478" s="47"/>
      <c r="E3478" s="47"/>
      <c r="F3478" s="47"/>
      <c r="G3478" s="47"/>
    </row>
    <row r="3479" spans="1:7">
      <c r="A3479" s="47"/>
      <c r="B3479" s="47"/>
      <c r="C3479" s="47"/>
      <c r="D3479" s="47"/>
      <c r="E3479" s="47"/>
      <c r="F3479" s="47"/>
      <c r="G3479" s="47"/>
    </row>
    <row r="3480" spans="1:7">
      <c r="A3480" s="47"/>
      <c r="B3480" s="47"/>
      <c r="C3480" s="47"/>
      <c r="D3480" s="47"/>
      <c r="E3480" s="47"/>
      <c r="F3480" s="47"/>
      <c r="G3480" s="47"/>
    </row>
    <row r="3481" spans="1:7">
      <c r="A3481" s="47"/>
      <c r="B3481" s="47"/>
      <c r="C3481" s="47"/>
      <c r="D3481" s="47"/>
      <c r="E3481" s="47"/>
      <c r="F3481" s="47"/>
      <c r="G3481" s="47"/>
    </row>
    <row r="3482" spans="1:7">
      <c r="A3482" s="47"/>
      <c r="B3482" s="47"/>
      <c r="C3482" s="47"/>
      <c r="D3482" s="47"/>
      <c r="E3482" s="47"/>
      <c r="F3482" s="47"/>
      <c r="G3482" s="47"/>
    </row>
    <row r="3483" spans="1:7">
      <c r="A3483" s="47"/>
      <c r="B3483" s="47"/>
      <c r="C3483" s="47"/>
      <c r="D3483" s="47"/>
      <c r="E3483" s="47"/>
      <c r="F3483" s="47"/>
      <c r="G3483" s="47"/>
    </row>
    <row r="3484" spans="1:7">
      <c r="A3484" s="47"/>
      <c r="B3484" s="47"/>
      <c r="C3484" s="47"/>
      <c r="D3484" s="47"/>
      <c r="E3484" s="47"/>
      <c r="F3484" s="47"/>
      <c r="G3484" s="47"/>
    </row>
    <row r="3485" spans="1:7">
      <c r="A3485" s="47"/>
      <c r="B3485" s="47"/>
      <c r="C3485" s="47"/>
      <c r="D3485" s="47"/>
      <c r="E3485" s="47"/>
      <c r="F3485" s="47"/>
      <c r="G3485" s="47"/>
    </row>
    <row r="3486" spans="1:7">
      <c r="A3486" s="47"/>
      <c r="B3486" s="47"/>
      <c r="C3486" s="47"/>
      <c r="D3486" s="47"/>
      <c r="E3486" s="47"/>
      <c r="F3486" s="47"/>
      <c r="G3486" s="47"/>
    </row>
    <row r="3487" spans="1:7">
      <c r="A3487" s="47"/>
      <c r="B3487" s="47"/>
      <c r="C3487" s="47"/>
      <c r="D3487" s="47"/>
      <c r="E3487" s="47"/>
      <c r="F3487" s="47"/>
      <c r="G3487" s="47"/>
    </row>
    <row r="3488" spans="1:7">
      <c r="A3488" s="47"/>
      <c r="B3488" s="47"/>
      <c r="C3488" s="47"/>
      <c r="D3488" s="47"/>
      <c r="E3488" s="47"/>
      <c r="F3488" s="47"/>
      <c r="G3488" s="47"/>
    </row>
    <row r="3489" spans="1:7">
      <c r="A3489" s="47"/>
      <c r="B3489" s="47"/>
      <c r="C3489" s="47"/>
      <c r="D3489" s="47"/>
      <c r="E3489" s="47"/>
      <c r="F3489" s="47"/>
      <c r="G3489" s="47"/>
    </row>
    <row r="3490" spans="1:7">
      <c r="A3490" s="47"/>
      <c r="B3490" s="47"/>
      <c r="C3490" s="47"/>
      <c r="D3490" s="47"/>
      <c r="E3490" s="47"/>
      <c r="F3490" s="47"/>
      <c r="G3490" s="47"/>
    </row>
    <row r="3491" spans="1:7">
      <c r="A3491" s="47"/>
      <c r="B3491" s="47"/>
      <c r="C3491" s="47"/>
      <c r="D3491" s="47"/>
      <c r="E3491" s="47"/>
      <c r="F3491" s="47"/>
      <c r="G3491" s="47"/>
    </row>
    <row r="3492" spans="1:7">
      <c r="A3492" s="47"/>
      <c r="B3492" s="47"/>
      <c r="C3492" s="47"/>
      <c r="D3492" s="47"/>
      <c r="E3492" s="47"/>
      <c r="F3492" s="47"/>
      <c r="G3492" s="47"/>
    </row>
    <row r="3493" spans="1:7">
      <c r="A3493" s="47"/>
      <c r="B3493" s="47"/>
      <c r="C3493" s="47"/>
      <c r="D3493" s="47"/>
      <c r="E3493" s="47"/>
      <c r="F3493" s="47"/>
      <c r="G3493" s="47"/>
    </row>
    <row r="3494" spans="1:7">
      <c r="A3494" s="47"/>
      <c r="B3494" s="47"/>
      <c r="C3494" s="47"/>
      <c r="D3494" s="47"/>
      <c r="E3494" s="47"/>
      <c r="F3494" s="47"/>
      <c r="G3494" s="47"/>
    </row>
    <row r="3495" spans="1:7">
      <c r="A3495" s="47"/>
      <c r="B3495" s="47"/>
      <c r="C3495" s="47"/>
      <c r="D3495" s="47"/>
      <c r="E3495" s="47"/>
      <c r="F3495" s="47"/>
      <c r="G3495" s="47"/>
    </row>
    <row r="3496" spans="1:7">
      <c r="A3496" s="47"/>
      <c r="B3496" s="47"/>
      <c r="C3496" s="47"/>
      <c r="D3496" s="47"/>
      <c r="E3496" s="47"/>
      <c r="F3496" s="47"/>
      <c r="G3496" s="47"/>
    </row>
    <row r="3497" spans="1:7">
      <c r="A3497" s="47"/>
      <c r="B3497" s="47"/>
      <c r="C3497" s="47"/>
      <c r="D3497" s="47"/>
      <c r="E3497" s="47"/>
      <c r="F3497" s="47"/>
      <c r="G3497" s="47"/>
    </row>
    <row r="3498" spans="1:7">
      <c r="A3498" s="47"/>
      <c r="B3498" s="47"/>
      <c r="C3498" s="47"/>
      <c r="D3498" s="47"/>
      <c r="E3498" s="47"/>
      <c r="F3498" s="47"/>
      <c r="G3498" s="47"/>
    </row>
    <row r="3499" spans="1:7">
      <c r="A3499" s="47"/>
      <c r="B3499" s="47"/>
      <c r="C3499" s="47"/>
      <c r="D3499" s="47"/>
      <c r="E3499" s="47"/>
      <c r="F3499" s="47"/>
      <c r="G3499" s="47"/>
    </row>
    <row r="3500" spans="1:7">
      <c r="A3500" s="47"/>
      <c r="B3500" s="47"/>
      <c r="C3500" s="47"/>
      <c r="D3500" s="47"/>
      <c r="E3500" s="47"/>
      <c r="F3500" s="47"/>
      <c r="G3500" s="47"/>
    </row>
    <row r="3501" spans="1:7">
      <c r="A3501" s="47"/>
      <c r="B3501" s="47"/>
      <c r="C3501" s="47"/>
      <c r="D3501" s="47"/>
      <c r="E3501" s="47"/>
      <c r="F3501" s="47"/>
      <c r="G3501" s="47"/>
    </row>
    <row r="3502" spans="1:7">
      <c r="A3502" s="47"/>
      <c r="B3502" s="47"/>
      <c r="C3502" s="47"/>
      <c r="D3502" s="47"/>
      <c r="E3502" s="47"/>
      <c r="F3502" s="47"/>
      <c r="G3502" s="47"/>
    </row>
    <row r="3503" spans="1:7">
      <c r="A3503" s="47"/>
      <c r="B3503" s="47"/>
      <c r="C3503" s="47"/>
      <c r="D3503" s="47"/>
      <c r="E3503" s="47"/>
      <c r="F3503" s="47"/>
      <c r="G3503" s="47"/>
    </row>
    <row r="3504" spans="1:7">
      <c r="A3504" s="47"/>
      <c r="B3504" s="47"/>
      <c r="C3504" s="47"/>
      <c r="D3504" s="47"/>
      <c r="E3504" s="47"/>
      <c r="F3504" s="47"/>
      <c r="G3504" s="47"/>
    </row>
    <row r="3505" spans="1:7">
      <c r="A3505" s="47"/>
      <c r="B3505" s="47"/>
      <c r="C3505" s="47"/>
      <c r="D3505" s="47"/>
      <c r="E3505" s="47"/>
      <c r="F3505" s="47"/>
      <c r="G3505" s="47"/>
    </row>
    <row r="3506" spans="1:7">
      <c r="A3506" s="47"/>
      <c r="B3506" s="47"/>
      <c r="C3506" s="47"/>
      <c r="D3506" s="47"/>
      <c r="E3506" s="47"/>
      <c r="F3506" s="47"/>
      <c r="G3506" s="47"/>
    </row>
    <row r="3507" spans="1:7">
      <c r="A3507" s="47"/>
      <c r="B3507" s="47"/>
      <c r="C3507" s="47"/>
      <c r="D3507" s="47"/>
      <c r="E3507" s="47"/>
      <c r="F3507" s="47"/>
      <c r="G3507" s="47"/>
    </row>
    <row r="3508" spans="1:7">
      <c r="A3508" s="47"/>
      <c r="B3508" s="47"/>
      <c r="C3508" s="47"/>
      <c r="D3508" s="47"/>
      <c r="E3508" s="47"/>
      <c r="F3508" s="47"/>
      <c r="G3508" s="47"/>
    </row>
    <row r="3509" spans="1:7">
      <c r="A3509" s="47"/>
      <c r="B3509" s="47"/>
      <c r="C3509" s="47"/>
      <c r="D3509" s="47"/>
      <c r="E3509" s="47"/>
      <c r="F3509" s="47"/>
      <c r="G3509" s="47"/>
    </row>
    <row r="3510" spans="1:7">
      <c r="A3510" s="47"/>
      <c r="B3510" s="47"/>
      <c r="C3510" s="47"/>
      <c r="D3510" s="47"/>
      <c r="E3510" s="47"/>
      <c r="F3510" s="47"/>
      <c r="G3510" s="47"/>
    </row>
    <row r="3511" spans="1:7">
      <c r="A3511" s="47"/>
      <c r="B3511" s="47"/>
      <c r="C3511" s="47"/>
      <c r="D3511" s="47"/>
      <c r="E3511" s="47"/>
      <c r="F3511" s="47"/>
      <c r="G3511" s="47"/>
    </row>
    <row r="3512" spans="1:7">
      <c r="A3512" s="47"/>
      <c r="B3512" s="47"/>
      <c r="C3512" s="47"/>
      <c r="D3512" s="47"/>
      <c r="E3512" s="47"/>
      <c r="F3512" s="47"/>
      <c r="G3512" s="47"/>
    </row>
    <row r="3513" spans="1:7">
      <c r="A3513" s="47"/>
      <c r="B3513" s="47"/>
      <c r="C3513" s="47"/>
      <c r="D3513" s="47"/>
      <c r="E3513" s="47"/>
      <c r="F3513" s="47"/>
      <c r="G3513" s="47"/>
    </row>
    <row r="3514" spans="1:7">
      <c r="A3514" s="47"/>
      <c r="B3514" s="47"/>
      <c r="C3514" s="47"/>
      <c r="D3514" s="47"/>
      <c r="E3514" s="47"/>
      <c r="F3514" s="47"/>
      <c r="G3514" s="47"/>
    </row>
    <row r="3515" spans="1:7">
      <c r="A3515" s="47"/>
      <c r="B3515" s="47"/>
      <c r="C3515" s="47"/>
      <c r="D3515" s="47"/>
      <c r="E3515" s="47"/>
      <c r="F3515" s="47"/>
      <c r="G3515" s="47"/>
    </row>
    <row r="3516" spans="1:7">
      <c r="A3516" s="47"/>
      <c r="B3516" s="47"/>
      <c r="C3516" s="47"/>
      <c r="D3516" s="47"/>
      <c r="E3516" s="47"/>
      <c r="F3516" s="47"/>
      <c r="G3516" s="47"/>
    </row>
    <row r="3517" spans="1:7">
      <c r="A3517" s="47"/>
      <c r="B3517" s="47"/>
      <c r="C3517" s="47"/>
      <c r="D3517" s="47"/>
      <c r="E3517" s="47"/>
      <c r="F3517" s="47"/>
      <c r="G3517" s="47"/>
    </row>
    <row r="3518" spans="1:7">
      <c r="A3518" s="47"/>
      <c r="B3518" s="47"/>
      <c r="C3518" s="47"/>
      <c r="D3518" s="47"/>
      <c r="E3518" s="47"/>
      <c r="F3518" s="47"/>
      <c r="G3518" s="47"/>
    </row>
    <row r="3519" spans="1:7">
      <c r="A3519" s="47"/>
      <c r="B3519" s="47"/>
      <c r="C3519" s="47"/>
      <c r="D3519" s="47"/>
      <c r="E3519" s="47"/>
      <c r="F3519" s="47"/>
      <c r="G3519" s="47"/>
    </row>
    <row r="3520" spans="1:7">
      <c r="A3520" s="47"/>
      <c r="B3520" s="47"/>
      <c r="C3520" s="47"/>
      <c r="D3520" s="47"/>
      <c r="E3520" s="47"/>
      <c r="F3520" s="47"/>
      <c r="G3520" s="47"/>
    </row>
    <row r="3521" spans="1:7">
      <c r="A3521" s="47"/>
      <c r="B3521" s="47"/>
      <c r="C3521" s="47"/>
      <c r="D3521" s="47"/>
      <c r="E3521" s="47"/>
      <c r="F3521" s="47"/>
      <c r="G3521" s="47"/>
    </row>
    <row r="3522" spans="1:7">
      <c r="A3522" s="47"/>
      <c r="B3522" s="47"/>
      <c r="C3522" s="47"/>
      <c r="D3522" s="47"/>
      <c r="E3522" s="47"/>
      <c r="F3522" s="47"/>
      <c r="G3522" s="47"/>
    </row>
    <row r="3523" spans="1:7">
      <c r="A3523" s="47"/>
      <c r="B3523" s="47"/>
      <c r="C3523" s="47"/>
      <c r="D3523" s="47"/>
      <c r="E3523" s="47"/>
      <c r="F3523" s="47"/>
      <c r="G3523" s="47"/>
    </row>
    <row r="3524" spans="1:7">
      <c r="A3524" s="47"/>
      <c r="B3524" s="47"/>
      <c r="C3524" s="47"/>
      <c r="D3524" s="47"/>
      <c r="E3524" s="47"/>
      <c r="F3524" s="47"/>
      <c r="G3524" s="47"/>
    </row>
    <row r="3525" spans="1:7">
      <c r="A3525" s="47"/>
      <c r="B3525" s="47"/>
      <c r="C3525" s="47"/>
      <c r="D3525" s="47"/>
      <c r="E3525" s="47"/>
      <c r="F3525" s="47"/>
      <c r="G3525" s="47"/>
    </row>
    <row r="3526" spans="1:7">
      <c r="A3526" s="47"/>
      <c r="B3526" s="47"/>
      <c r="C3526" s="47"/>
      <c r="D3526" s="47"/>
      <c r="E3526" s="47"/>
      <c r="F3526" s="47"/>
      <c r="G3526" s="47"/>
    </row>
    <row r="3527" spans="1:7">
      <c r="A3527" s="47"/>
      <c r="B3527" s="47"/>
      <c r="C3527" s="47"/>
      <c r="D3527" s="47"/>
      <c r="E3527" s="47"/>
      <c r="F3527" s="47"/>
      <c r="G3527" s="47"/>
    </row>
    <row r="3528" spans="1:7">
      <c r="A3528" s="47"/>
      <c r="B3528" s="47"/>
      <c r="C3528" s="47"/>
      <c r="D3528" s="47"/>
      <c r="E3528" s="47"/>
      <c r="F3528" s="47"/>
      <c r="G3528" s="47"/>
    </row>
    <row r="3529" spans="1:7">
      <c r="A3529" s="47"/>
      <c r="B3529" s="47"/>
      <c r="C3529" s="47"/>
      <c r="D3529" s="47"/>
      <c r="E3529" s="47"/>
      <c r="F3529" s="47"/>
      <c r="G3529" s="47"/>
    </row>
    <row r="3530" spans="1:7">
      <c r="A3530" s="47"/>
      <c r="B3530" s="47"/>
      <c r="C3530" s="47"/>
      <c r="D3530" s="47"/>
      <c r="E3530" s="47"/>
      <c r="F3530" s="47"/>
      <c r="G3530" s="47"/>
    </row>
    <row r="3531" spans="1:7">
      <c r="A3531" s="47"/>
      <c r="B3531" s="47"/>
      <c r="C3531" s="47"/>
      <c r="D3531" s="47"/>
      <c r="E3531" s="47"/>
      <c r="F3531" s="47"/>
      <c r="G3531" s="47"/>
    </row>
    <row r="3532" spans="1:7">
      <c r="A3532" s="47"/>
      <c r="B3532" s="47"/>
      <c r="C3532" s="47"/>
      <c r="D3532" s="47"/>
      <c r="E3532" s="47"/>
      <c r="F3532" s="47"/>
      <c r="G3532" s="47"/>
    </row>
    <row r="3533" spans="1:7">
      <c r="A3533" s="47"/>
      <c r="B3533" s="47"/>
      <c r="C3533" s="47"/>
      <c r="D3533" s="47"/>
      <c r="E3533" s="47"/>
      <c r="F3533" s="47"/>
      <c r="G3533" s="47"/>
    </row>
    <row r="3534" spans="1:7">
      <c r="A3534" s="47"/>
      <c r="B3534" s="47"/>
      <c r="C3534" s="47"/>
      <c r="D3534" s="47"/>
      <c r="E3534" s="47"/>
      <c r="F3534" s="47"/>
      <c r="G3534" s="47"/>
    </row>
  </sheetData>
  <mergeCells count="7">
    <mergeCell ref="F1:G1"/>
    <mergeCell ref="A6:G6"/>
    <mergeCell ref="A11:B11"/>
    <mergeCell ref="A9:A10"/>
    <mergeCell ref="B9:B10"/>
    <mergeCell ref="C9:C10"/>
    <mergeCell ref="D9:G9"/>
  </mergeCells>
  <phoneticPr fontId="5" type="noConversion"/>
  <printOptions horizontalCentered="1"/>
  <pageMargins left="0.15748031496062992" right="0.15748031496062992" top="0.31496062992125984" bottom="0.35433070866141736" header="0.15748031496062992" footer="0.15748031496062992"/>
  <pageSetup paperSize="9" firstPageNumber="10"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sheetPr>
    <tabColor rgb="FF92D050"/>
  </sheetPr>
  <dimension ref="A1:IU521"/>
  <sheetViews>
    <sheetView topLeftCell="A517" workbookViewId="0">
      <selection activeCell="G521" sqref="A1:G521"/>
    </sheetView>
  </sheetViews>
  <sheetFormatPr defaultRowHeight="17.25"/>
  <cols>
    <col min="1" max="1" width="13.28515625" style="310" customWidth="1"/>
    <col min="2" max="2" width="31.7109375" style="496" customWidth="1"/>
    <col min="3" max="3" width="7.28515625" style="503" customWidth="1"/>
    <col min="4" max="4" width="8" style="504" customWidth="1"/>
    <col min="5" max="5" width="18" style="504" customWidth="1"/>
    <col min="6" max="6" width="11.42578125" style="505" customWidth="1"/>
    <col min="7" max="7" width="15.5703125" style="505" customWidth="1"/>
    <col min="8" max="8" width="7.42578125" style="505" hidden="1" customWidth="1"/>
    <col min="9" max="9" width="9.140625" style="310" hidden="1" customWidth="1"/>
    <col min="10" max="10" width="13" style="310" customWidth="1"/>
    <col min="11" max="11" width="10.7109375" style="310" bestFit="1" customWidth="1"/>
    <col min="12" max="16384" width="9.140625" style="310"/>
  </cols>
  <sheetData>
    <row r="1" spans="1:255">
      <c r="C1" s="497"/>
      <c r="D1" s="498"/>
      <c r="E1" s="678" t="s">
        <v>246</v>
      </c>
      <c r="F1" s="678"/>
      <c r="G1" s="678"/>
      <c r="H1" s="499"/>
    </row>
    <row r="2" spans="1:255">
      <c r="B2" s="500"/>
      <c r="C2" s="501"/>
      <c r="D2" s="500"/>
      <c r="E2" s="502"/>
      <c r="F2" s="502"/>
      <c r="G2" s="502" t="s">
        <v>447</v>
      </c>
      <c r="H2" s="502"/>
    </row>
    <row r="3" spans="1:255">
      <c r="B3" s="500"/>
      <c r="C3" s="501"/>
      <c r="D3" s="500"/>
      <c r="E3" s="502"/>
      <c r="F3" s="502"/>
      <c r="G3" s="502" t="s">
        <v>493</v>
      </c>
      <c r="H3" s="502"/>
    </row>
    <row r="4" spans="1:255">
      <c r="B4" s="500"/>
      <c r="C4" s="501"/>
      <c r="D4" s="500"/>
      <c r="E4" s="502"/>
      <c r="F4" s="502"/>
      <c r="G4" s="502" t="s">
        <v>448</v>
      </c>
      <c r="H4" s="502"/>
    </row>
    <row r="5" spans="1:255" ht="26.25" customHeight="1"/>
    <row r="6" spans="1:255" ht="60.75" customHeight="1">
      <c r="A6" s="679" t="s">
        <v>544</v>
      </c>
      <c r="B6" s="679"/>
      <c r="C6" s="679"/>
      <c r="D6" s="679"/>
      <c r="E6" s="679"/>
      <c r="F6" s="679"/>
      <c r="G6" s="679"/>
      <c r="H6" s="506"/>
    </row>
    <row r="7" spans="1:255" ht="3" customHeight="1" thickBot="1">
      <c r="B7" s="507"/>
      <c r="C7" s="508"/>
      <c r="F7" s="504"/>
    </row>
    <row r="8" spans="1:255" ht="84.75" customHeight="1">
      <c r="A8" s="680" t="s">
        <v>217</v>
      </c>
      <c r="B8" s="688" t="s">
        <v>148</v>
      </c>
      <c r="C8" s="688" t="s">
        <v>136</v>
      </c>
      <c r="D8" s="688" t="s">
        <v>149</v>
      </c>
      <c r="E8" s="686" t="s">
        <v>218</v>
      </c>
      <c r="F8" s="684" t="s">
        <v>150</v>
      </c>
      <c r="G8" s="685"/>
      <c r="H8" s="509"/>
    </row>
    <row r="9" spans="1:255" ht="55.5" customHeight="1">
      <c r="A9" s="681"/>
      <c r="B9" s="683"/>
      <c r="C9" s="683"/>
      <c r="D9" s="683"/>
      <c r="E9" s="687"/>
      <c r="F9" s="306" t="s">
        <v>122</v>
      </c>
      <c r="G9" s="510" t="s">
        <v>3</v>
      </c>
      <c r="H9" s="511"/>
    </row>
    <row r="10" spans="1:255" ht="18" customHeight="1">
      <c r="A10" s="512">
        <v>1</v>
      </c>
      <c r="B10" s="306">
        <v>2</v>
      </c>
      <c r="C10" s="306">
        <v>3</v>
      </c>
      <c r="D10" s="306">
        <v>4</v>
      </c>
      <c r="E10" s="306">
        <v>5</v>
      </c>
      <c r="F10" s="306">
        <v>6</v>
      </c>
      <c r="G10" s="510">
        <v>7</v>
      </c>
      <c r="H10" s="511"/>
    </row>
    <row r="11" spans="1:255" ht="18" customHeight="1">
      <c r="A11" s="682" t="s">
        <v>128</v>
      </c>
      <c r="B11" s="683"/>
      <c r="C11" s="683"/>
      <c r="D11" s="683"/>
      <c r="E11" s="683"/>
      <c r="F11" s="683"/>
      <c r="G11" s="513">
        <f>G13</f>
        <v>9741674.5</v>
      </c>
      <c r="H11" s="514"/>
    </row>
    <row r="12" spans="1:255">
      <c r="A12" s="682" t="s">
        <v>123</v>
      </c>
      <c r="B12" s="683"/>
      <c r="C12" s="683"/>
      <c r="D12" s="683"/>
      <c r="E12" s="683"/>
      <c r="F12" s="683"/>
      <c r="G12" s="513">
        <f>G13</f>
        <v>9741674.5</v>
      </c>
      <c r="H12" s="514"/>
    </row>
    <row r="13" spans="1:255" ht="76.5" customHeight="1">
      <c r="A13" s="682" t="s">
        <v>547</v>
      </c>
      <c r="B13" s="683"/>
      <c r="C13" s="683"/>
      <c r="D13" s="683"/>
      <c r="E13" s="683"/>
      <c r="F13" s="683"/>
      <c r="G13" s="513">
        <f>+G15+G23+G30+G35+G38+G46+G49+G52+G54+G57+G68+G83+G106+G221+G268+G310+G327+G331+G333+G344+G352+G361+G512</f>
        <v>9741674.5</v>
      </c>
      <c r="H13" s="514"/>
    </row>
    <row r="14" spans="1:255" hidden="1">
      <c r="A14" s="515"/>
      <c r="B14" s="306"/>
      <c r="C14" s="306"/>
      <c r="D14" s="306"/>
      <c r="E14" s="306"/>
      <c r="F14" s="306"/>
      <c r="G14" s="513"/>
      <c r="H14" s="514"/>
    </row>
    <row r="15" spans="1:255" s="332" customFormat="1" ht="19.5" hidden="1" customHeight="1">
      <c r="A15" s="516" t="s">
        <v>249</v>
      </c>
      <c r="B15" s="327" t="s">
        <v>137</v>
      </c>
      <c r="C15" s="328"/>
      <c r="D15" s="328"/>
      <c r="E15" s="517"/>
      <c r="F15" s="518"/>
      <c r="G15" s="308">
        <f>SUM(G16:G22)</f>
        <v>675560</v>
      </c>
      <c r="H15" s="309"/>
    </row>
    <row r="16" spans="1:255" s="332" customFormat="1" ht="23.25" customHeight="1">
      <c r="A16" s="334" t="s">
        <v>548</v>
      </c>
      <c r="B16" s="313" t="s">
        <v>549</v>
      </c>
      <c r="C16" s="334" t="s">
        <v>144</v>
      </c>
      <c r="D16" s="334" t="s">
        <v>248</v>
      </c>
      <c r="E16" s="228">
        <f t="shared" ref="E16:E22" si="0">+G16/F16*1000</f>
        <v>2000000</v>
      </c>
      <c r="F16" s="463">
        <v>1</v>
      </c>
      <c r="G16" s="475">
        <v>2000</v>
      </c>
      <c r="H16" s="309">
        <v>4214</v>
      </c>
      <c r="I16" s="519" t="s">
        <v>560</v>
      </c>
      <c r="J16" s="310"/>
      <c r="K16" s="310"/>
      <c r="L16" s="310"/>
      <c r="M16" s="310"/>
      <c r="N16" s="310"/>
      <c r="O16" s="310"/>
      <c r="P16" s="310"/>
      <c r="Q16" s="310"/>
      <c r="R16" s="310"/>
      <c r="S16" s="310"/>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0"/>
      <c r="CF16" s="310"/>
      <c r="CG16" s="310"/>
      <c r="CH16" s="310"/>
      <c r="CI16" s="310"/>
      <c r="CJ16" s="310"/>
      <c r="CK16" s="310"/>
      <c r="CL16" s="310"/>
      <c r="CM16" s="310"/>
      <c r="CN16" s="310"/>
      <c r="CO16" s="310"/>
      <c r="CP16" s="310"/>
      <c r="CQ16" s="310"/>
      <c r="CR16" s="310"/>
      <c r="CS16" s="310"/>
      <c r="CT16" s="310"/>
      <c r="CU16" s="310"/>
      <c r="CV16" s="310"/>
      <c r="CW16" s="310"/>
      <c r="CX16" s="310"/>
      <c r="CY16" s="310"/>
      <c r="CZ16" s="310"/>
      <c r="DA16" s="310"/>
      <c r="DB16" s="310"/>
      <c r="DC16" s="310"/>
      <c r="DD16" s="310"/>
      <c r="DE16" s="310"/>
      <c r="DF16" s="310"/>
      <c r="DG16" s="310"/>
      <c r="DH16" s="310"/>
      <c r="DI16" s="310"/>
      <c r="DJ16" s="310"/>
      <c r="DK16" s="310"/>
      <c r="DL16" s="310"/>
      <c r="DM16" s="310"/>
      <c r="DN16" s="310"/>
      <c r="DO16" s="310"/>
      <c r="DP16" s="310"/>
      <c r="DQ16" s="310"/>
      <c r="DR16" s="310"/>
      <c r="DS16" s="310"/>
      <c r="DT16" s="310"/>
      <c r="DU16" s="310"/>
      <c r="DV16" s="310"/>
      <c r="DW16" s="310"/>
      <c r="DX16" s="310"/>
      <c r="DY16" s="310"/>
      <c r="DZ16" s="310"/>
      <c r="EA16" s="310"/>
      <c r="EB16" s="310"/>
      <c r="EC16" s="310"/>
      <c r="ED16" s="310"/>
      <c r="EE16" s="310"/>
      <c r="EF16" s="310"/>
      <c r="EG16" s="310"/>
      <c r="EH16" s="310"/>
      <c r="EI16" s="310"/>
      <c r="EJ16" s="310"/>
      <c r="EK16" s="310"/>
      <c r="EL16" s="310"/>
      <c r="EM16" s="310"/>
      <c r="EN16" s="310"/>
      <c r="EO16" s="310"/>
      <c r="EP16" s="310"/>
      <c r="EQ16" s="310"/>
      <c r="ER16" s="310"/>
      <c r="ES16" s="310"/>
      <c r="ET16" s="310"/>
      <c r="EU16" s="310"/>
      <c r="EV16" s="310"/>
      <c r="EW16" s="310"/>
      <c r="EX16" s="310"/>
      <c r="EY16" s="310"/>
      <c r="EZ16" s="310"/>
      <c r="FA16" s="310"/>
      <c r="FB16" s="310"/>
      <c r="FC16" s="310"/>
      <c r="FD16" s="310"/>
      <c r="FE16" s="310"/>
      <c r="FF16" s="310"/>
      <c r="FG16" s="310"/>
      <c r="FH16" s="310"/>
      <c r="FI16" s="310"/>
      <c r="FJ16" s="310"/>
      <c r="FK16" s="310"/>
      <c r="FL16" s="310"/>
      <c r="FM16" s="310"/>
      <c r="FN16" s="310"/>
      <c r="FO16" s="310"/>
      <c r="FP16" s="310"/>
      <c r="FQ16" s="310"/>
      <c r="FR16" s="310"/>
      <c r="FS16" s="310"/>
      <c r="FT16" s="310"/>
      <c r="FU16" s="310"/>
      <c r="FV16" s="310"/>
      <c r="FW16" s="310"/>
      <c r="FX16" s="310"/>
      <c r="FY16" s="310"/>
      <c r="FZ16" s="310"/>
      <c r="GA16" s="310"/>
      <c r="GB16" s="310"/>
      <c r="GC16" s="310"/>
      <c r="GD16" s="310"/>
      <c r="GE16" s="310"/>
      <c r="GF16" s="310"/>
      <c r="GG16" s="310"/>
      <c r="GH16" s="310"/>
      <c r="GI16" s="310"/>
      <c r="GJ16" s="310"/>
      <c r="GK16" s="310"/>
      <c r="GL16" s="310"/>
      <c r="GM16" s="310"/>
      <c r="GN16" s="310"/>
      <c r="GO16" s="310"/>
      <c r="GP16" s="310"/>
      <c r="GQ16" s="310"/>
      <c r="GR16" s="310"/>
      <c r="GS16" s="310"/>
      <c r="GT16" s="310"/>
      <c r="GU16" s="310"/>
      <c r="GV16" s="310"/>
      <c r="GW16" s="310"/>
      <c r="GX16" s="310"/>
      <c r="GY16" s="310"/>
      <c r="GZ16" s="310"/>
      <c r="HA16" s="310"/>
      <c r="HB16" s="310"/>
      <c r="HC16" s="310"/>
      <c r="HD16" s="310"/>
      <c r="HE16" s="310"/>
      <c r="HF16" s="310"/>
      <c r="HG16" s="310"/>
      <c r="HH16" s="310"/>
      <c r="HI16" s="310"/>
      <c r="HJ16" s="310"/>
      <c r="HK16" s="310"/>
      <c r="HL16" s="310"/>
      <c r="HM16" s="310"/>
      <c r="HN16" s="310"/>
      <c r="HO16" s="310"/>
      <c r="HP16" s="310"/>
      <c r="HQ16" s="310"/>
      <c r="HR16" s="310"/>
      <c r="HS16" s="310"/>
      <c r="HT16" s="310"/>
      <c r="HU16" s="310"/>
      <c r="HV16" s="310"/>
      <c r="HW16" s="310"/>
      <c r="HX16" s="310"/>
      <c r="HY16" s="310"/>
      <c r="HZ16" s="310"/>
      <c r="IA16" s="310"/>
      <c r="IB16" s="310"/>
      <c r="IC16" s="310"/>
      <c r="ID16" s="310"/>
      <c r="IE16" s="310"/>
      <c r="IF16" s="310"/>
      <c r="IG16" s="310"/>
      <c r="IH16" s="310"/>
      <c r="II16" s="310"/>
      <c r="IJ16" s="310"/>
      <c r="IK16" s="310"/>
      <c r="IL16" s="310"/>
      <c r="IM16" s="310"/>
      <c r="IN16" s="310"/>
      <c r="IO16" s="310"/>
      <c r="IP16" s="310"/>
      <c r="IQ16" s="310"/>
      <c r="IR16" s="310"/>
      <c r="IS16" s="310"/>
      <c r="IT16" s="310"/>
      <c r="IU16" s="310"/>
    </row>
    <row r="17" spans="1:255" s="332" customFormat="1" ht="53.25" customHeight="1">
      <c r="A17" s="334" t="s">
        <v>550</v>
      </c>
      <c r="B17" s="313" t="s">
        <v>551</v>
      </c>
      <c r="C17" s="334" t="s">
        <v>143</v>
      </c>
      <c r="D17" s="334" t="s">
        <v>248</v>
      </c>
      <c r="E17" s="228">
        <f t="shared" si="0"/>
        <v>17000000</v>
      </c>
      <c r="F17" s="463">
        <v>1</v>
      </c>
      <c r="G17" s="475">
        <v>17000</v>
      </c>
      <c r="H17" s="309">
        <v>4214</v>
      </c>
      <c r="I17" s="519" t="s">
        <v>560</v>
      </c>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0"/>
      <c r="BA17" s="310"/>
      <c r="BB17" s="310"/>
      <c r="BC17" s="310"/>
      <c r="BD17" s="310"/>
      <c r="BE17" s="310"/>
      <c r="BF17" s="310"/>
      <c r="BG17" s="310"/>
      <c r="BH17" s="310"/>
      <c r="BI17" s="310"/>
      <c r="BJ17" s="310"/>
      <c r="BK17" s="310"/>
      <c r="BL17" s="310"/>
      <c r="BM17" s="310"/>
      <c r="BN17" s="310"/>
      <c r="BO17" s="310"/>
      <c r="BP17" s="310"/>
      <c r="BQ17" s="310"/>
      <c r="BR17" s="310"/>
      <c r="BS17" s="310"/>
      <c r="BT17" s="310"/>
      <c r="BU17" s="310"/>
      <c r="BV17" s="310"/>
      <c r="BW17" s="310"/>
      <c r="BX17" s="310"/>
      <c r="BY17" s="310"/>
      <c r="BZ17" s="310"/>
      <c r="CA17" s="310"/>
      <c r="CB17" s="310"/>
      <c r="CC17" s="310"/>
      <c r="CD17" s="310"/>
      <c r="CE17" s="310"/>
      <c r="CF17" s="310"/>
      <c r="CG17" s="310"/>
      <c r="CH17" s="310"/>
      <c r="CI17" s="310"/>
      <c r="CJ17" s="310"/>
      <c r="CK17" s="310"/>
      <c r="CL17" s="310"/>
      <c r="CM17" s="310"/>
      <c r="CN17" s="310"/>
      <c r="CO17" s="310"/>
      <c r="CP17" s="310"/>
      <c r="CQ17" s="310"/>
      <c r="CR17" s="310"/>
      <c r="CS17" s="310"/>
      <c r="CT17" s="310"/>
      <c r="CU17" s="310"/>
      <c r="CV17" s="310"/>
      <c r="CW17" s="310"/>
      <c r="CX17" s="310"/>
      <c r="CY17" s="310"/>
      <c r="CZ17" s="310"/>
      <c r="DA17" s="310"/>
      <c r="DB17" s="310"/>
      <c r="DC17" s="310"/>
      <c r="DD17" s="310"/>
      <c r="DE17" s="310"/>
      <c r="DF17" s="310"/>
      <c r="DG17" s="310"/>
      <c r="DH17" s="310"/>
      <c r="DI17" s="310"/>
      <c r="DJ17" s="310"/>
      <c r="DK17" s="310"/>
      <c r="DL17" s="310"/>
      <c r="DM17" s="310"/>
      <c r="DN17" s="310"/>
      <c r="DO17" s="310"/>
      <c r="DP17" s="310"/>
      <c r="DQ17" s="310"/>
      <c r="DR17" s="310"/>
      <c r="DS17" s="310"/>
      <c r="DT17" s="310"/>
      <c r="DU17" s="310"/>
      <c r="DV17" s="310"/>
      <c r="DW17" s="310"/>
      <c r="DX17" s="310"/>
      <c r="DY17" s="310"/>
      <c r="DZ17" s="310"/>
      <c r="EA17" s="310"/>
      <c r="EB17" s="310"/>
      <c r="EC17" s="310"/>
      <c r="ED17" s="310"/>
      <c r="EE17" s="310"/>
      <c r="EF17" s="310"/>
      <c r="EG17" s="310"/>
      <c r="EH17" s="310"/>
      <c r="EI17" s="310"/>
      <c r="EJ17" s="310"/>
      <c r="EK17" s="310"/>
      <c r="EL17" s="310"/>
      <c r="EM17" s="310"/>
      <c r="EN17" s="310"/>
      <c r="EO17" s="310"/>
      <c r="EP17" s="310"/>
      <c r="EQ17" s="310"/>
      <c r="ER17" s="310"/>
      <c r="ES17" s="310"/>
      <c r="ET17" s="310"/>
      <c r="EU17" s="310"/>
      <c r="EV17" s="310"/>
      <c r="EW17" s="310"/>
      <c r="EX17" s="310"/>
      <c r="EY17" s="310"/>
      <c r="EZ17" s="310"/>
      <c r="FA17" s="310"/>
      <c r="FB17" s="310"/>
      <c r="FC17" s="310"/>
      <c r="FD17" s="310"/>
      <c r="FE17" s="310"/>
      <c r="FF17" s="310"/>
      <c r="FG17" s="310"/>
      <c r="FH17" s="310"/>
      <c r="FI17" s="310"/>
      <c r="FJ17" s="310"/>
      <c r="FK17" s="310"/>
      <c r="FL17" s="310"/>
      <c r="FM17" s="310"/>
      <c r="FN17" s="310"/>
      <c r="FO17" s="310"/>
      <c r="FP17" s="310"/>
      <c r="FQ17" s="310"/>
      <c r="FR17" s="310"/>
      <c r="FS17" s="310"/>
      <c r="FT17" s="310"/>
      <c r="FU17" s="310"/>
      <c r="FV17" s="310"/>
      <c r="FW17" s="310"/>
      <c r="FX17" s="310"/>
      <c r="FY17" s="310"/>
      <c r="FZ17" s="310"/>
      <c r="GA17" s="310"/>
      <c r="GB17" s="310"/>
      <c r="GC17" s="310"/>
      <c r="GD17" s="310"/>
      <c r="GE17" s="310"/>
      <c r="GF17" s="310"/>
      <c r="GG17" s="310"/>
      <c r="GH17" s="310"/>
      <c r="GI17" s="310"/>
      <c r="GJ17" s="310"/>
      <c r="GK17" s="310"/>
      <c r="GL17" s="310"/>
      <c r="GM17" s="310"/>
      <c r="GN17" s="310"/>
      <c r="GO17" s="310"/>
      <c r="GP17" s="310"/>
      <c r="GQ17" s="310"/>
      <c r="GR17" s="310"/>
      <c r="GS17" s="310"/>
      <c r="GT17" s="310"/>
      <c r="GU17" s="310"/>
      <c r="GV17" s="310"/>
      <c r="GW17" s="310"/>
      <c r="GX17" s="310"/>
      <c r="GY17" s="310"/>
      <c r="GZ17" s="310"/>
      <c r="HA17" s="310"/>
      <c r="HB17" s="310"/>
      <c r="HC17" s="310"/>
      <c r="HD17" s="310"/>
      <c r="HE17" s="310"/>
      <c r="HF17" s="310"/>
      <c r="HG17" s="310"/>
      <c r="HH17" s="310"/>
      <c r="HI17" s="310"/>
      <c r="HJ17" s="310"/>
      <c r="HK17" s="310"/>
      <c r="HL17" s="310"/>
      <c r="HM17" s="310"/>
      <c r="HN17" s="310"/>
      <c r="HO17" s="310"/>
      <c r="HP17" s="310"/>
      <c r="HQ17" s="310"/>
      <c r="HR17" s="310"/>
      <c r="HS17" s="310"/>
      <c r="HT17" s="310"/>
      <c r="HU17" s="310"/>
      <c r="HV17" s="310"/>
      <c r="HW17" s="310"/>
      <c r="HX17" s="310"/>
      <c r="HY17" s="310"/>
      <c r="HZ17" s="310"/>
      <c r="IA17" s="310"/>
      <c r="IB17" s="310"/>
      <c r="IC17" s="310"/>
      <c r="ID17" s="310"/>
      <c r="IE17" s="310"/>
      <c r="IF17" s="310"/>
      <c r="IG17" s="310"/>
      <c r="IH17" s="310"/>
      <c r="II17" s="310"/>
      <c r="IJ17" s="310"/>
      <c r="IK17" s="310"/>
      <c r="IL17" s="310"/>
      <c r="IM17" s="310"/>
      <c r="IN17" s="310"/>
      <c r="IO17" s="310"/>
      <c r="IP17" s="310"/>
      <c r="IQ17" s="310"/>
      <c r="IR17" s="310"/>
      <c r="IS17" s="310"/>
      <c r="IT17" s="310"/>
      <c r="IU17" s="310"/>
    </row>
    <row r="18" spans="1:255" ht="47.25" customHeight="1">
      <c r="A18" s="334" t="s">
        <v>552</v>
      </c>
      <c r="B18" s="313" t="s">
        <v>553</v>
      </c>
      <c r="C18" s="334" t="s">
        <v>143</v>
      </c>
      <c r="D18" s="334" t="s">
        <v>248</v>
      </c>
      <c r="E18" s="228">
        <f t="shared" si="0"/>
        <v>650000000</v>
      </c>
      <c r="F18" s="463">
        <v>1</v>
      </c>
      <c r="G18" s="475">
        <f>520000+130000</f>
        <v>650000</v>
      </c>
      <c r="H18" s="309">
        <v>4214</v>
      </c>
      <c r="I18" s="519" t="s">
        <v>560</v>
      </c>
      <c r="J18" s="332"/>
      <c r="K18" s="332"/>
      <c r="L18" s="332"/>
      <c r="M18" s="332"/>
      <c r="N18" s="332"/>
      <c r="O18" s="332"/>
      <c r="P18" s="332"/>
      <c r="Q18" s="332"/>
      <c r="R18" s="332"/>
      <c r="S18" s="332"/>
      <c r="T18" s="332"/>
      <c r="U18" s="332"/>
      <c r="V18" s="332"/>
      <c r="W18" s="332"/>
      <c r="X18" s="332"/>
      <c r="Y18" s="332"/>
      <c r="Z18" s="332"/>
      <c r="AA18" s="332"/>
      <c r="AB18" s="332"/>
      <c r="AC18" s="332"/>
      <c r="AD18" s="332"/>
      <c r="AE18" s="332"/>
      <c r="AF18" s="332"/>
      <c r="AG18" s="332"/>
      <c r="AH18" s="332"/>
      <c r="AI18" s="332"/>
      <c r="AJ18" s="332"/>
      <c r="AK18" s="332"/>
      <c r="AL18" s="332"/>
      <c r="AM18" s="332"/>
      <c r="AN18" s="332"/>
      <c r="AO18" s="332"/>
      <c r="AP18" s="332"/>
      <c r="AQ18" s="332"/>
      <c r="AR18" s="332"/>
      <c r="AS18" s="332"/>
      <c r="AT18" s="332"/>
      <c r="AU18" s="332"/>
      <c r="AV18" s="332"/>
      <c r="AW18" s="332"/>
      <c r="AX18" s="332"/>
      <c r="AY18" s="332"/>
      <c r="AZ18" s="332"/>
      <c r="BA18" s="332"/>
      <c r="BB18" s="332"/>
      <c r="BC18" s="332"/>
      <c r="BD18" s="332"/>
      <c r="BE18" s="332"/>
      <c r="BF18" s="332"/>
      <c r="BG18" s="332"/>
      <c r="BH18" s="332"/>
      <c r="BI18" s="332"/>
      <c r="BJ18" s="332"/>
      <c r="BK18" s="332"/>
      <c r="BL18" s="332"/>
      <c r="BM18" s="332"/>
      <c r="BN18" s="332"/>
      <c r="BO18" s="332"/>
      <c r="BP18" s="332"/>
      <c r="BQ18" s="332"/>
      <c r="BR18" s="332"/>
      <c r="BS18" s="332"/>
      <c r="BT18" s="332"/>
      <c r="BU18" s="332"/>
      <c r="BV18" s="332"/>
      <c r="BW18" s="332"/>
      <c r="BX18" s="332"/>
      <c r="BY18" s="332"/>
      <c r="BZ18" s="332"/>
      <c r="CA18" s="332"/>
      <c r="CB18" s="332"/>
      <c r="CC18" s="332"/>
      <c r="CD18" s="332"/>
      <c r="CE18" s="332"/>
      <c r="CF18" s="332"/>
      <c r="CG18" s="332"/>
      <c r="CH18" s="332"/>
      <c r="CI18" s="332"/>
      <c r="CJ18" s="332"/>
      <c r="CK18" s="332"/>
      <c r="CL18" s="332"/>
      <c r="CM18" s="332"/>
      <c r="CN18" s="332"/>
      <c r="CO18" s="332"/>
      <c r="CP18" s="332"/>
      <c r="CQ18" s="332"/>
      <c r="CR18" s="332"/>
      <c r="CS18" s="332"/>
      <c r="CT18" s="332"/>
      <c r="CU18" s="332"/>
      <c r="CV18" s="332"/>
      <c r="CW18" s="332"/>
      <c r="CX18" s="332"/>
      <c r="CY18" s="332"/>
      <c r="CZ18" s="332"/>
      <c r="DA18" s="332"/>
      <c r="DB18" s="332"/>
      <c r="DC18" s="332"/>
      <c r="DD18" s="332"/>
      <c r="DE18" s="332"/>
      <c r="DF18" s="332"/>
      <c r="DG18" s="332"/>
      <c r="DH18" s="332"/>
      <c r="DI18" s="332"/>
      <c r="DJ18" s="332"/>
      <c r="DK18" s="332"/>
      <c r="DL18" s="332"/>
      <c r="DM18" s="332"/>
      <c r="DN18" s="332"/>
      <c r="DO18" s="332"/>
      <c r="DP18" s="332"/>
      <c r="DQ18" s="332"/>
      <c r="DR18" s="332"/>
      <c r="DS18" s="332"/>
      <c r="DT18" s="332"/>
      <c r="DU18" s="332"/>
      <c r="DV18" s="332"/>
      <c r="DW18" s="332"/>
      <c r="DX18" s="332"/>
      <c r="DY18" s="332"/>
      <c r="DZ18" s="332"/>
      <c r="EA18" s="332"/>
      <c r="EB18" s="332"/>
      <c r="EC18" s="332"/>
      <c r="ED18" s="332"/>
      <c r="EE18" s="332"/>
      <c r="EF18" s="332"/>
      <c r="EG18" s="332"/>
      <c r="EH18" s="332"/>
      <c r="EI18" s="332"/>
      <c r="EJ18" s="332"/>
      <c r="EK18" s="332"/>
      <c r="EL18" s="332"/>
      <c r="EM18" s="332"/>
      <c r="EN18" s="332"/>
      <c r="EO18" s="332"/>
      <c r="EP18" s="332"/>
      <c r="EQ18" s="332"/>
      <c r="ER18" s="332"/>
      <c r="ES18" s="332"/>
      <c r="ET18" s="332"/>
      <c r="EU18" s="332"/>
      <c r="EV18" s="332"/>
      <c r="EW18" s="332"/>
      <c r="EX18" s="332"/>
      <c r="EY18" s="332"/>
      <c r="EZ18" s="332"/>
      <c r="FA18" s="332"/>
      <c r="FB18" s="332"/>
      <c r="FC18" s="332"/>
      <c r="FD18" s="332"/>
      <c r="FE18" s="332"/>
      <c r="FF18" s="332"/>
      <c r="FG18" s="332"/>
      <c r="FH18" s="332"/>
      <c r="FI18" s="332"/>
      <c r="FJ18" s="332"/>
      <c r="FK18" s="332"/>
      <c r="FL18" s="332"/>
      <c r="FM18" s="332"/>
      <c r="FN18" s="332"/>
      <c r="FO18" s="332"/>
      <c r="FP18" s="332"/>
      <c r="FQ18" s="332"/>
      <c r="FR18" s="332"/>
      <c r="FS18" s="332"/>
      <c r="FT18" s="332"/>
      <c r="FU18" s="332"/>
      <c r="FV18" s="332"/>
      <c r="FW18" s="332"/>
      <c r="FX18" s="332"/>
      <c r="FY18" s="332"/>
      <c r="FZ18" s="332"/>
      <c r="GA18" s="332"/>
      <c r="GB18" s="332"/>
      <c r="GC18" s="332"/>
      <c r="GD18" s="332"/>
      <c r="GE18" s="332"/>
      <c r="GF18" s="332"/>
      <c r="GG18" s="332"/>
      <c r="GH18" s="332"/>
      <c r="GI18" s="332"/>
      <c r="GJ18" s="332"/>
      <c r="GK18" s="332"/>
      <c r="GL18" s="332"/>
      <c r="GM18" s="332"/>
      <c r="GN18" s="332"/>
      <c r="GO18" s="332"/>
      <c r="GP18" s="332"/>
      <c r="GQ18" s="332"/>
      <c r="GR18" s="332"/>
      <c r="GS18" s="332"/>
      <c r="GT18" s="332"/>
      <c r="GU18" s="332"/>
      <c r="GV18" s="332"/>
      <c r="GW18" s="332"/>
      <c r="GX18" s="332"/>
      <c r="GY18" s="332"/>
      <c r="GZ18" s="332"/>
      <c r="HA18" s="332"/>
      <c r="HB18" s="332"/>
      <c r="HC18" s="332"/>
      <c r="HD18" s="332"/>
      <c r="HE18" s="332"/>
      <c r="HF18" s="332"/>
      <c r="HG18" s="332"/>
      <c r="HH18" s="332"/>
      <c r="HI18" s="332"/>
      <c r="HJ18" s="332"/>
      <c r="HK18" s="332"/>
      <c r="HL18" s="332"/>
      <c r="HM18" s="332"/>
      <c r="HN18" s="332"/>
      <c r="HO18" s="332"/>
      <c r="HP18" s="332"/>
      <c r="HQ18" s="332"/>
      <c r="HR18" s="332"/>
      <c r="HS18" s="332"/>
      <c r="HT18" s="332"/>
      <c r="HU18" s="332"/>
      <c r="HV18" s="332"/>
      <c r="HW18" s="332"/>
      <c r="HX18" s="332"/>
      <c r="HY18" s="332"/>
      <c r="HZ18" s="332"/>
      <c r="IA18" s="332"/>
      <c r="IB18" s="332"/>
      <c r="IC18" s="332"/>
      <c r="ID18" s="332"/>
      <c r="IE18" s="332"/>
      <c r="IF18" s="332"/>
      <c r="IG18" s="332"/>
      <c r="IH18" s="332"/>
      <c r="II18" s="332"/>
      <c r="IJ18" s="332"/>
      <c r="IK18" s="332"/>
      <c r="IL18" s="332"/>
      <c r="IM18" s="332"/>
      <c r="IN18" s="332"/>
      <c r="IO18" s="332"/>
      <c r="IP18" s="332"/>
      <c r="IQ18" s="332"/>
      <c r="IR18" s="332"/>
      <c r="IS18" s="332"/>
      <c r="IT18" s="332"/>
      <c r="IU18" s="332"/>
    </row>
    <row r="19" spans="1:255" s="520" customFormat="1" ht="51.75" customHeight="1">
      <c r="A19" s="334" t="s">
        <v>1298</v>
      </c>
      <c r="B19" s="313" t="s">
        <v>553</v>
      </c>
      <c r="C19" s="334" t="s">
        <v>143</v>
      </c>
      <c r="D19" s="334" t="s">
        <v>248</v>
      </c>
      <c r="E19" s="317">
        <f t="shared" si="0"/>
        <v>4000000</v>
      </c>
      <c r="F19" s="315">
        <v>1</v>
      </c>
      <c r="G19" s="464">
        <v>4000</v>
      </c>
      <c r="H19" s="309">
        <v>4214</v>
      </c>
      <c r="I19" s="320" t="s">
        <v>573</v>
      </c>
    </row>
    <row r="20" spans="1:255" ht="46.5" customHeight="1">
      <c r="A20" s="334" t="s">
        <v>554</v>
      </c>
      <c r="B20" s="313" t="s">
        <v>555</v>
      </c>
      <c r="C20" s="334" t="s">
        <v>144</v>
      </c>
      <c r="D20" s="334" t="s">
        <v>248</v>
      </c>
      <c r="E20" s="228">
        <f t="shared" si="0"/>
        <v>800000</v>
      </c>
      <c r="F20" s="463">
        <v>1</v>
      </c>
      <c r="G20" s="475">
        <v>800</v>
      </c>
      <c r="H20" s="309">
        <v>4214</v>
      </c>
      <c r="I20" s="519" t="s">
        <v>560</v>
      </c>
      <c r="J20" s="332"/>
      <c r="K20" s="332"/>
      <c r="L20" s="332"/>
      <c r="M20" s="332"/>
      <c r="N20" s="332"/>
      <c r="O20" s="332"/>
      <c r="P20" s="332"/>
      <c r="Q20" s="332"/>
      <c r="R20" s="332"/>
      <c r="S20" s="332"/>
      <c r="T20" s="332"/>
      <c r="U20" s="332"/>
      <c r="V20" s="332"/>
      <c r="W20" s="332"/>
      <c r="X20" s="332"/>
      <c r="Y20" s="332"/>
      <c r="Z20" s="332"/>
      <c r="AA20" s="332"/>
      <c r="AB20" s="332"/>
      <c r="AC20" s="332"/>
      <c r="AD20" s="332"/>
      <c r="AE20" s="332"/>
      <c r="AF20" s="332"/>
      <c r="AG20" s="332"/>
      <c r="AH20" s="332"/>
      <c r="AI20" s="332"/>
      <c r="AJ20" s="332"/>
      <c r="AK20" s="332"/>
      <c r="AL20" s="332"/>
      <c r="AM20" s="332"/>
      <c r="AN20" s="332"/>
      <c r="AO20" s="332"/>
      <c r="AP20" s="332"/>
      <c r="AQ20" s="332"/>
      <c r="AR20" s="332"/>
      <c r="AS20" s="332"/>
      <c r="AT20" s="332"/>
      <c r="AU20" s="332"/>
      <c r="AV20" s="332"/>
      <c r="AW20" s="332"/>
      <c r="AX20" s="332"/>
      <c r="AY20" s="332"/>
      <c r="AZ20" s="332"/>
      <c r="BA20" s="332"/>
      <c r="BB20" s="332"/>
      <c r="BC20" s="332"/>
      <c r="BD20" s="332"/>
      <c r="BE20" s="332"/>
      <c r="BF20" s="332"/>
      <c r="BG20" s="332"/>
      <c r="BH20" s="332"/>
      <c r="BI20" s="332"/>
      <c r="BJ20" s="332"/>
      <c r="BK20" s="332"/>
      <c r="BL20" s="332"/>
      <c r="BM20" s="332"/>
      <c r="BN20" s="332"/>
      <c r="BO20" s="332"/>
      <c r="BP20" s="332"/>
      <c r="BQ20" s="332"/>
      <c r="BR20" s="332"/>
      <c r="BS20" s="332"/>
      <c r="BT20" s="332"/>
      <c r="BU20" s="332"/>
      <c r="BV20" s="332"/>
      <c r="BW20" s="332"/>
      <c r="BX20" s="332"/>
      <c r="BY20" s="332"/>
      <c r="BZ20" s="332"/>
      <c r="CA20" s="332"/>
      <c r="CB20" s="332"/>
      <c r="CC20" s="332"/>
      <c r="CD20" s="332"/>
      <c r="CE20" s="332"/>
      <c r="CF20" s="332"/>
      <c r="CG20" s="332"/>
      <c r="CH20" s="332"/>
      <c r="CI20" s="332"/>
      <c r="CJ20" s="332"/>
      <c r="CK20" s="332"/>
      <c r="CL20" s="332"/>
      <c r="CM20" s="332"/>
      <c r="CN20" s="332"/>
      <c r="CO20" s="332"/>
      <c r="CP20" s="332"/>
      <c r="CQ20" s="332"/>
      <c r="CR20" s="332"/>
      <c r="CS20" s="332"/>
      <c r="CT20" s="332"/>
      <c r="CU20" s="332"/>
      <c r="CV20" s="332"/>
      <c r="CW20" s="332"/>
      <c r="CX20" s="332"/>
      <c r="CY20" s="332"/>
      <c r="CZ20" s="332"/>
      <c r="DA20" s="332"/>
      <c r="DB20" s="332"/>
      <c r="DC20" s="332"/>
      <c r="DD20" s="332"/>
      <c r="DE20" s="332"/>
      <c r="DF20" s="332"/>
      <c r="DG20" s="332"/>
      <c r="DH20" s="332"/>
      <c r="DI20" s="332"/>
      <c r="DJ20" s="332"/>
      <c r="DK20" s="332"/>
      <c r="DL20" s="332"/>
      <c r="DM20" s="332"/>
      <c r="DN20" s="332"/>
      <c r="DO20" s="332"/>
      <c r="DP20" s="332"/>
      <c r="DQ20" s="332"/>
      <c r="DR20" s="332"/>
      <c r="DS20" s="332"/>
      <c r="DT20" s="332"/>
      <c r="DU20" s="332"/>
      <c r="DV20" s="332"/>
      <c r="DW20" s="332"/>
      <c r="DX20" s="332"/>
      <c r="DY20" s="332"/>
      <c r="DZ20" s="332"/>
      <c r="EA20" s="332"/>
      <c r="EB20" s="332"/>
      <c r="EC20" s="332"/>
      <c r="ED20" s="332"/>
      <c r="EE20" s="332"/>
      <c r="EF20" s="332"/>
      <c r="EG20" s="332"/>
      <c r="EH20" s="332"/>
      <c r="EI20" s="332"/>
      <c r="EJ20" s="332"/>
      <c r="EK20" s="332"/>
      <c r="EL20" s="332"/>
      <c r="EM20" s="332"/>
      <c r="EN20" s="332"/>
      <c r="EO20" s="332"/>
      <c r="EP20" s="332"/>
      <c r="EQ20" s="332"/>
      <c r="ER20" s="332"/>
      <c r="ES20" s="332"/>
      <c r="ET20" s="332"/>
      <c r="EU20" s="332"/>
      <c r="EV20" s="332"/>
      <c r="EW20" s="332"/>
      <c r="EX20" s="332"/>
      <c r="EY20" s="332"/>
      <c r="EZ20" s="332"/>
      <c r="FA20" s="332"/>
      <c r="FB20" s="332"/>
      <c r="FC20" s="332"/>
      <c r="FD20" s="332"/>
      <c r="FE20" s="332"/>
      <c r="FF20" s="332"/>
      <c r="FG20" s="332"/>
      <c r="FH20" s="332"/>
      <c r="FI20" s="332"/>
      <c r="FJ20" s="332"/>
      <c r="FK20" s="332"/>
      <c r="FL20" s="332"/>
      <c r="FM20" s="332"/>
      <c r="FN20" s="332"/>
      <c r="FO20" s="332"/>
      <c r="FP20" s="332"/>
      <c r="FQ20" s="332"/>
      <c r="FR20" s="332"/>
      <c r="FS20" s="332"/>
      <c r="FT20" s="332"/>
      <c r="FU20" s="332"/>
      <c r="FV20" s="332"/>
      <c r="FW20" s="332"/>
      <c r="FX20" s="332"/>
      <c r="FY20" s="332"/>
      <c r="FZ20" s="332"/>
      <c r="GA20" s="332"/>
      <c r="GB20" s="332"/>
      <c r="GC20" s="332"/>
      <c r="GD20" s="332"/>
      <c r="GE20" s="332"/>
      <c r="GF20" s="332"/>
      <c r="GG20" s="332"/>
      <c r="GH20" s="332"/>
      <c r="GI20" s="332"/>
      <c r="GJ20" s="332"/>
      <c r="GK20" s="332"/>
      <c r="GL20" s="332"/>
      <c r="GM20" s="332"/>
      <c r="GN20" s="332"/>
      <c r="GO20" s="332"/>
      <c r="GP20" s="332"/>
      <c r="GQ20" s="332"/>
      <c r="GR20" s="332"/>
      <c r="GS20" s="332"/>
      <c r="GT20" s="332"/>
      <c r="GU20" s="332"/>
      <c r="GV20" s="332"/>
      <c r="GW20" s="332"/>
      <c r="GX20" s="332"/>
      <c r="GY20" s="332"/>
      <c r="GZ20" s="332"/>
      <c r="HA20" s="332"/>
      <c r="HB20" s="332"/>
      <c r="HC20" s="332"/>
      <c r="HD20" s="332"/>
      <c r="HE20" s="332"/>
      <c r="HF20" s="332"/>
      <c r="HG20" s="332"/>
      <c r="HH20" s="332"/>
      <c r="HI20" s="332"/>
      <c r="HJ20" s="332"/>
      <c r="HK20" s="332"/>
      <c r="HL20" s="332"/>
      <c r="HM20" s="332"/>
      <c r="HN20" s="332"/>
      <c r="HO20" s="332"/>
      <c r="HP20" s="332"/>
      <c r="HQ20" s="332"/>
      <c r="HR20" s="332"/>
      <c r="HS20" s="332"/>
      <c r="HT20" s="332"/>
      <c r="HU20" s="332"/>
      <c r="HV20" s="332"/>
      <c r="HW20" s="332"/>
      <c r="HX20" s="332"/>
      <c r="HY20" s="332"/>
      <c r="HZ20" s="332"/>
      <c r="IA20" s="332"/>
      <c r="IB20" s="332"/>
      <c r="IC20" s="332"/>
      <c r="ID20" s="332"/>
      <c r="IE20" s="332"/>
      <c r="IF20" s="332"/>
      <c r="IG20" s="332"/>
      <c r="IH20" s="332"/>
      <c r="II20" s="332"/>
      <c r="IJ20" s="332"/>
      <c r="IK20" s="332"/>
      <c r="IL20" s="332"/>
      <c r="IM20" s="332"/>
      <c r="IN20" s="332"/>
      <c r="IO20" s="332"/>
      <c r="IP20" s="332"/>
      <c r="IQ20" s="332"/>
      <c r="IR20" s="332"/>
      <c r="IS20" s="332"/>
      <c r="IT20" s="332"/>
      <c r="IU20" s="332"/>
    </row>
    <row r="21" spans="1:255" ht="80.25" customHeight="1">
      <c r="A21" s="334" t="s">
        <v>556</v>
      </c>
      <c r="B21" s="313" t="s">
        <v>557</v>
      </c>
      <c r="C21" s="334" t="s">
        <v>475</v>
      </c>
      <c r="D21" s="334" t="s">
        <v>248</v>
      </c>
      <c r="E21" s="228">
        <f t="shared" si="0"/>
        <v>1260000</v>
      </c>
      <c r="F21" s="463">
        <v>1</v>
      </c>
      <c r="G21" s="475">
        <v>1260</v>
      </c>
      <c r="H21" s="309">
        <v>4214</v>
      </c>
      <c r="I21" s="519" t="s">
        <v>560</v>
      </c>
    </row>
    <row r="22" spans="1:255" ht="78" customHeight="1">
      <c r="A22" s="334" t="s">
        <v>558</v>
      </c>
      <c r="B22" s="313" t="s">
        <v>559</v>
      </c>
      <c r="C22" s="334" t="s">
        <v>143</v>
      </c>
      <c r="D22" s="334" t="s">
        <v>248</v>
      </c>
      <c r="E22" s="228">
        <f t="shared" si="0"/>
        <v>500000</v>
      </c>
      <c r="F22" s="463">
        <v>1</v>
      </c>
      <c r="G22" s="475">
        <v>500</v>
      </c>
      <c r="H22" s="309">
        <v>4214</v>
      </c>
      <c r="I22" s="519" t="s">
        <v>560</v>
      </c>
    </row>
    <row r="23" spans="1:255" ht="16.5" hidden="1" customHeight="1">
      <c r="A23" s="516" t="s">
        <v>250</v>
      </c>
      <c r="B23" s="327" t="s">
        <v>251</v>
      </c>
      <c r="C23" s="306"/>
      <c r="D23" s="306"/>
      <c r="E23" s="228"/>
      <c r="F23" s="307"/>
      <c r="G23" s="308">
        <f>SUM(G24:G29)</f>
        <v>34520.800000000003</v>
      </c>
      <c r="H23" s="309"/>
    </row>
    <row r="24" spans="1:255" ht="62.25" customHeight="1">
      <c r="A24" s="334" t="s">
        <v>562</v>
      </c>
      <c r="B24" s="313" t="s">
        <v>563</v>
      </c>
      <c r="C24" s="521" t="s">
        <v>143</v>
      </c>
      <c r="D24" s="334" t="s">
        <v>248</v>
      </c>
      <c r="E24" s="228">
        <f t="shared" ref="E24:E29" si="1">+G24/F24*1000</f>
        <v>5000000</v>
      </c>
      <c r="F24" s="307">
        <v>1</v>
      </c>
      <c r="G24" s="522">
        <v>5000</v>
      </c>
      <c r="H24" s="309" t="s">
        <v>250</v>
      </c>
      <c r="I24" s="519" t="s">
        <v>560</v>
      </c>
    </row>
    <row r="25" spans="1:255" ht="78.75" customHeight="1">
      <c r="A25" s="334" t="s">
        <v>252</v>
      </c>
      <c r="B25" s="313" t="s">
        <v>253</v>
      </c>
      <c r="C25" s="521" t="s">
        <v>143</v>
      </c>
      <c r="D25" s="334" t="s">
        <v>248</v>
      </c>
      <c r="E25" s="228">
        <f t="shared" si="1"/>
        <v>20360100</v>
      </c>
      <c r="F25" s="307">
        <v>1</v>
      </c>
      <c r="G25" s="522">
        <v>20360.099999999999</v>
      </c>
      <c r="H25" s="309" t="s">
        <v>250</v>
      </c>
      <c r="I25" s="519" t="s">
        <v>560</v>
      </c>
    </row>
    <row r="26" spans="1:255" ht="84.75" customHeight="1">
      <c r="A26" s="334" t="s">
        <v>564</v>
      </c>
      <c r="B26" s="313" t="s">
        <v>253</v>
      </c>
      <c r="C26" s="521" t="s">
        <v>143</v>
      </c>
      <c r="D26" s="334" t="s">
        <v>248</v>
      </c>
      <c r="E26" s="228">
        <f t="shared" si="1"/>
        <v>183000</v>
      </c>
      <c r="F26" s="307">
        <v>1</v>
      </c>
      <c r="G26" s="522">
        <v>183</v>
      </c>
      <c r="H26" s="309" t="s">
        <v>250</v>
      </c>
      <c r="I26" s="519" t="s">
        <v>560</v>
      </c>
    </row>
    <row r="27" spans="1:255" ht="77.25" customHeight="1">
      <c r="A27" s="334" t="s">
        <v>565</v>
      </c>
      <c r="B27" s="313" t="s">
        <v>253</v>
      </c>
      <c r="C27" s="334" t="s">
        <v>143</v>
      </c>
      <c r="D27" s="334" t="s">
        <v>248</v>
      </c>
      <c r="E27" s="228">
        <f t="shared" si="1"/>
        <v>384000</v>
      </c>
      <c r="F27" s="230">
        <v>1</v>
      </c>
      <c r="G27" s="475">
        <v>384</v>
      </c>
      <c r="H27" s="309" t="s">
        <v>250</v>
      </c>
      <c r="I27" s="519" t="s">
        <v>560</v>
      </c>
    </row>
    <row r="28" spans="1:255" ht="75.75" customHeight="1">
      <c r="A28" s="334" t="s">
        <v>566</v>
      </c>
      <c r="B28" s="313" t="s">
        <v>253</v>
      </c>
      <c r="C28" s="334" t="s">
        <v>143</v>
      </c>
      <c r="D28" s="334" t="s">
        <v>248</v>
      </c>
      <c r="E28" s="228">
        <f t="shared" si="1"/>
        <v>1686699.9999999998</v>
      </c>
      <c r="F28" s="523">
        <v>1</v>
      </c>
      <c r="G28" s="475">
        <f>953.3+733.4</f>
        <v>1686.6999999999998</v>
      </c>
      <c r="H28" s="309" t="s">
        <v>250</v>
      </c>
      <c r="I28" s="519" t="s">
        <v>560</v>
      </c>
    </row>
    <row r="29" spans="1:255" ht="75.75" customHeight="1">
      <c r="A29" s="334" t="s">
        <v>561</v>
      </c>
      <c r="B29" s="313" t="s">
        <v>253</v>
      </c>
      <c r="C29" s="334" t="s">
        <v>143</v>
      </c>
      <c r="D29" s="334" t="s">
        <v>248</v>
      </c>
      <c r="E29" s="228">
        <f t="shared" si="1"/>
        <v>6907000</v>
      </c>
      <c r="F29" s="307">
        <v>1</v>
      </c>
      <c r="G29" s="475">
        <v>6907</v>
      </c>
      <c r="H29" s="309" t="s">
        <v>250</v>
      </c>
      <c r="I29" s="519" t="s">
        <v>560</v>
      </c>
    </row>
    <row r="30" spans="1:255" ht="36" hidden="1" customHeight="1">
      <c r="A30" s="516" t="s">
        <v>254</v>
      </c>
      <c r="B30" s="524" t="s">
        <v>255</v>
      </c>
      <c r="C30" s="525"/>
      <c r="D30" s="525"/>
      <c r="E30" s="523"/>
      <c r="F30" s="526"/>
      <c r="G30" s="308">
        <f>SUM(G31:G34)</f>
        <v>43840</v>
      </c>
      <c r="H30" s="309"/>
    </row>
    <row r="31" spans="1:255" ht="75" customHeight="1">
      <c r="A31" s="334" t="s">
        <v>567</v>
      </c>
      <c r="B31" s="313" t="s">
        <v>568</v>
      </c>
      <c r="C31" s="334" t="s">
        <v>292</v>
      </c>
      <c r="D31" s="334" t="s">
        <v>248</v>
      </c>
      <c r="E31" s="228">
        <f>+G31/F31*1000</f>
        <v>40000000</v>
      </c>
      <c r="F31" s="527">
        <v>1</v>
      </c>
      <c r="G31" s="475">
        <v>40000</v>
      </c>
      <c r="H31" s="309" t="s">
        <v>254</v>
      </c>
      <c r="I31" s="519" t="s">
        <v>573</v>
      </c>
    </row>
    <row r="32" spans="1:255" ht="66.75" customHeight="1">
      <c r="A32" s="334" t="s">
        <v>569</v>
      </c>
      <c r="B32" s="313" t="s">
        <v>570</v>
      </c>
      <c r="C32" s="334" t="s">
        <v>143</v>
      </c>
      <c r="D32" s="334" t="s">
        <v>248</v>
      </c>
      <c r="E32" s="228">
        <f>+G32/F32*1000</f>
        <v>1440000</v>
      </c>
      <c r="F32" s="527">
        <v>1</v>
      </c>
      <c r="G32" s="475">
        <v>1440</v>
      </c>
      <c r="H32" s="309" t="s">
        <v>254</v>
      </c>
      <c r="I32" s="519" t="s">
        <v>560</v>
      </c>
    </row>
    <row r="33" spans="1:10" ht="66.75" customHeight="1">
      <c r="A33" s="334" t="s">
        <v>571</v>
      </c>
      <c r="B33" s="313" t="s">
        <v>570</v>
      </c>
      <c r="C33" s="334" t="s">
        <v>143</v>
      </c>
      <c r="D33" s="334" t="s">
        <v>248</v>
      </c>
      <c r="E33" s="228">
        <f>+G33/F33*1000</f>
        <v>1200000</v>
      </c>
      <c r="F33" s="527">
        <v>1</v>
      </c>
      <c r="G33" s="475">
        <v>1200</v>
      </c>
      <c r="H33" s="309" t="s">
        <v>254</v>
      </c>
      <c r="I33" s="519" t="s">
        <v>560</v>
      </c>
    </row>
    <row r="34" spans="1:10" ht="61.5" customHeight="1">
      <c r="A34" s="334" t="s">
        <v>572</v>
      </c>
      <c r="B34" s="313" t="s">
        <v>570</v>
      </c>
      <c r="C34" s="334" t="s">
        <v>143</v>
      </c>
      <c r="D34" s="334" t="s">
        <v>248</v>
      </c>
      <c r="E34" s="228">
        <f>+G34/F34*1000</f>
        <v>1200000</v>
      </c>
      <c r="F34" s="463">
        <v>1</v>
      </c>
      <c r="G34" s="475">
        <v>1200</v>
      </c>
      <c r="H34" s="309" t="s">
        <v>254</v>
      </c>
      <c r="I34" s="519" t="s">
        <v>560</v>
      </c>
    </row>
    <row r="35" spans="1:10" s="332" customFormat="1" ht="35.25" hidden="1" customHeight="1">
      <c r="A35" s="304">
        <v>4231</v>
      </c>
      <c r="B35" s="528" t="s">
        <v>256</v>
      </c>
      <c r="C35" s="529" t="s">
        <v>144</v>
      </c>
      <c r="D35" s="530"/>
      <c r="E35" s="531"/>
      <c r="F35" s="532"/>
      <c r="G35" s="308">
        <f>SUM(G36:G37)</f>
        <v>950</v>
      </c>
      <c r="H35" s="309"/>
    </row>
    <row r="36" spans="1:10" s="332" customFormat="1" ht="41.25" customHeight="1">
      <c r="A36" s="334" t="s">
        <v>574</v>
      </c>
      <c r="B36" s="313" t="s">
        <v>575</v>
      </c>
      <c r="C36" s="334" t="s">
        <v>144</v>
      </c>
      <c r="D36" s="334" t="s">
        <v>248</v>
      </c>
      <c r="E36" s="228">
        <f>+G36/F36*1000</f>
        <v>400000</v>
      </c>
      <c r="F36" s="230">
        <v>1</v>
      </c>
      <c r="G36" s="475">
        <v>400</v>
      </c>
      <c r="H36" s="309" t="s">
        <v>519</v>
      </c>
      <c r="I36" s="519" t="s">
        <v>560</v>
      </c>
    </row>
    <row r="37" spans="1:10" ht="49.5" customHeight="1">
      <c r="A37" s="334" t="s">
        <v>576</v>
      </c>
      <c r="B37" s="313" t="s">
        <v>577</v>
      </c>
      <c r="C37" s="334" t="s">
        <v>144</v>
      </c>
      <c r="D37" s="334" t="s">
        <v>248</v>
      </c>
      <c r="E37" s="228">
        <f>+G37/F37*1000</f>
        <v>550000</v>
      </c>
      <c r="F37" s="463">
        <v>1</v>
      </c>
      <c r="G37" s="475">
        <v>550</v>
      </c>
      <c r="H37" s="309" t="s">
        <v>519</v>
      </c>
      <c r="I37" s="519" t="s">
        <v>560</v>
      </c>
    </row>
    <row r="38" spans="1:10" s="332" customFormat="1" ht="57.75" hidden="1" customHeight="1">
      <c r="A38" s="533">
        <v>4232</v>
      </c>
      <c r="B38" s="534" t="s">
        <v>578</v>
      </c>
      <c r="C38" s="535"/>
      <c r="D38" s="535"/>
      <c r="E38" s="531"/>
      <c r="F38" s="536"/>
      <c r="G38" s="537">
        <f>SUM(G39:G45)</f>
        <v>71052.600000000006</v>
      </c>
      <c r="H38" s="538"/>
      <c r="I38" s="539"/>
    </row>
    <row r="39" spans="1:10" s="332" customFormat="1" ht="75" customHeight="1">
      <c r="A39" s="334" t="s">
        <v>579</v>
      </c>
      <c r="B39" s="313" t="s">
        <v>580</v>
      </c>
      <c r="C39" s="334" t="s">
        <v>143</v>
      </c>
      <c r="D39" s="334" t="s">
        <v>293</v>
      </c>
      <c r="E39" s="228">
        <f t="shared" ref="E39:E45" si="2">+G39/F39*1000</f>
        <v>1500000</v>
      </c>
      <c r="F39" s="463">
        <v>1</v>
      </c>
      <c r="G39" s="475">
        <v>1500</v>
      </c>
      <c r="H39" s="309" t="s">
        <v>590</v>
      </c>
      <c r="I39" s="519" t="s">
        <v>573</v>
      </c>
      <c r="J39" s="310"/>
    </row>
    <row r="40" spans="1:10" s="332" customFormat="1" ht="57.75" customHeight="1">
      <c r="A40" s="334" t="s">
        <v>581</v>
      </c>
      <c r="B40" s="313" t="s">
        <v>582</v>
      </c>
      <c r="C40" s="334" t="s">
        <v>144</v>
      </c>
      <c r="D40" s="334" t="s">
        <v>248</v>
      </c>
      <c r="E40" s="228">
        <f t="shared" si="2"/>
        <v>17000000</v>
      </c>
      <c r="F40" s="463">
        <v>1</v>
      </c>
      <c r="G40" s="475">
        <v>17000</v>
      </c>
      <c r="H40" s="309" t="s">
        <v>590</v>
      </c>
      <c r="I40" s="519" t="s">
        <v>560</v>
      </c>
    </row>
    <row r="41" spans="1:10" s="332" customFormat="1" ht="57.75" customHeight="1">
      <c r="A41" s="334" t="s">
        <v>583</v>
      </c>
      <c r="B41" s="313" t="s">
        <v>584</v>
      </c>
      <c r="C41" s="334" t="s">
        <v>144</v>
      </c>
      <c r="D41" s="334" t="s">
        <v>248</v>
      </c>
      <c r="E41" s="228">
        <f t="shared" si="2"/>
        <v>2000000</v>
      </c>
      <c r="F41" s="463">
        <v>1</v>
      </c>
      <c r="G41" s="475">
        <v>2000</v>
      </c>
      <c r="H41" s="309" t="s">
        <v>590</v>
      </c>
      <c r="I41" s="519" t="s">
        <v>560</v>
      </c>
    </row>
    <row r="42" spans="1:10" s="332" customFormat="1" ht="43.5" customHeight="1">
      <c r="A42" s="334" t="s">
        <v>585</v>
      </c>
      <c r="B42" s="313" t="s">
        <v>586</v>
      </c>
      <c r="C42" s="334" t="s">
        <v>144</v>
      </c>
      <c r="D42" s="334" t="s">
        <v>248</v>
      </c>
      <c r="E42" s="228">
        <f t="shared" si="2"/>
        <v>28348000</v>
      </c>
      <c r="F42" s="463">
        <v>1</v>
      </c>
      <c r="G42" s="475">
        <f>8000+7000+13368-20</f>
        <v>28348</v>
      </c>
      <c r="H42" s="309" t="s">
        <v>590</v>
      </c>
      <c r="I42" s="519" t="s">
        <v>560</v>
      </c>
    </row>
    <row r="43" spans="1:10" ht="57.75" customHeight="1">
      <c r="A43" s="334" t="s">
        <v>1262</v>
      </c>
      <c r="B43" s="313" t="s">
        <v>589</v>
      </c>
      <c r="C43" s="334" t="s">
        <v>144</v>
      </c>
      <c r="D43" s="334" t="s">
        <v>248</v>
      </c>
      <c r="E43" s="228">
        <f t="shared" si="2"/>
        <v>12833600</v>
      </c>
      <c r="F43" s="463">
        <v>1</v>
      </c>
      <c r="G43" s="475">
        <v>12833.6</v>
      </c>
      <c r="H43" s="309" t="s">
        <v>590</v>
      </c>
      <c r="I43" s="519" t="s">
        <v>560</v>
      </c>
    </row>
    <row r="44" spans="1:10" ht="57.75" customHeight="1">
      <c r="A44" s="334" t="s">
        <v>1264</v>
      </c>
      <c r="B44" s="313" t="s">
        <v>589</v>
      </c>
      <c r="C44" s="334" t="s">
        <v>144</v>
      </c>
      <c r="D44" s="334" t="s">
        <v>248</v>
      </c>
      <c r="E44" s="228">
        <f t="shared" si="2"/>
        <v>5940000</v>
      </c>
      <c r="F44" s="463">
        <v>1</v>
      </c>
      <c r="G44" s="475">
        <v>5940</v>
      </c>
      <c r="H44" s="309" t="s">
        <v>590</v>
      </c>
      <c r="I44" s="519" t="s">
        <v>560</v>
      </c>
    </row>
    <row r="45" spans="1:10" ht="57.75" customHeight="1">
      <c r="A45" s="334" t="s">
        <v>1265</v>
      </c>
      <c r="B45" s="313" t="s">
        <v>589</v>
      </c>
      <c r="C45" s="334" t="s">
        <v>144</v>
      </c>
      <c r="D45" s="334" t="s">
        <v>248</v>
      </c>
      <c r="E45" s="228">
        <f t="shared" si="2"/>
        <v>3431000</v>
      </c>
      <c r="F45" s="463">
        <v>1</v>
      </c>
      <c r="G45" s="475">
        <v>3431</v>
      </c>
      <c r="H45" s="309" t="s">
        <v>590</v>
      </c>
      <c r="I45" s="519" t="s">
        <v>560</v>
      </c>
    </row>
    <row r="46" spans="1:10" ht="43.5" hidden="1" customHeight="1">
      <c r="A46" s="304">
        <v>4234</v>
      </c>
      <c r="B46" s="305" t="s">
        <v>138</v>
      </c>
      <c r="C46" s="306"/>
      <c r="D46" s="306"/>
      <c r="E46" s="228"/>
      <c r="F46" s="307"/>
      <c r="G46" s="308">
        <f>SUM(G47:G48)</f>
        <v>210700</v>
      </c>
      <c r="H46" s="309"/>
    </row>
    <row r="47" spans="1:10" ht="22.5" customHeight="1">
      <c r="A47" s="334" t="s">
        <v>257</v>
      </c>
      <c r="B47" s="313" t="s">
        <v>258</v>
      </c>
      <c r="C47" s="334" t="s">
        <v>144</v>
      </c>
      <c r="D47" s="334" t="s">
        <v>248</v>
      </c>
      <c r="E47" s="228">
        <f>+G47/F47*1000</f>
        <v>700000</v>
      </c>
      <c r="F47" s="523">
        <v>1</v>
      </c>
      <c r="G47" s="475">
        <v>700</v>
      </c>
      <c r="H47" s="309" t="s">
        <v>520</v>
      </c>
      <c r="I47" s="519" t="s">
        <v>573</v>
      </c>
    </row>
    <row r="48" spans="1:10" ht="54.75" customHeight="1">
      <c r="A48" s="334" t="s">
        <v>591</v>
      </c>
      <c r="B48" s="313" t="s">
        <v>592</v>
      </c>
      <c r="C48" s="600" t="s">
        <v>669</v>
      </c>
      <c r="D48" s="334" t="s">
        <v>248</v>
      </c>
      <c r="E48" s="228">
        <f>+G48/F48*1000</f>
        <v>210000000</v>
      </c>
      <c r="F48" s="523">
        <v>1</v>
      </c>
      <c r="G48" s="475">
        <v>210000</v>
      </c>
      <c r="H48" s="309" t="s">
        <v>520</v>
      </c>
      <c r="I48" s="519" t="s">
        <v>573</v>
      </c>
    </row>
    <row r="49" spans="1:10" s="332" customFormat="1" ht="34.5" hidden="1">
      <c r="A49" s="533">
        <v>4235</v>
      </c>
      <c r="B49" s="534" t="s">
        <v>593</v>
      </c>
      <c r="C49" s="535"/>
      <c r="D49" s="535"/>
      <c r="E49" s="531"/>
      <c r="F49" s="540"/>
      <c r="G49" s="537">
        <f>+G50+G51</f>
        <v>5100</v>
      </c>
      <c r="H49" s="538"/>
      <c r="I49" s="539"/>
    </row>
    <row r="50" spans="1:10" s="321" customFormat="1" ht="63.75" customHeight="1">
      <c r="A50" s="315" t="s">
        <v>594</v>
      </c>
      <c r="B50" s="316" t="s">
        <v>595</v>
      </c>
      <c r="C50" s="315" t="s">
        <v>475</v>
      </c>
      <c r="D50" s="315" t="s">
        <v>248</v>
      </c>
      <c r="E50" s="317">
        <f>+G50/F50*1000</f>
        <v>3000000</v>
      </c>
      <c r="F50" s="318">
        <v>1</v>
      </c>
      <c r="G50" s="464">
        <v>3000</v>
      </c>
      <c r="H50" s="319" t="s">
        <v>598</v>
      </c>
      <c r="I50" s="320" t="s">
        <v>573</v>
      </c>
      <c r="J50" s="310"/>
    </row>
    <row r="51" spans="1:10" s="321" customFormat="1" ht="38.25" customHeight="1">
      <c r="A51" s="315" t="s">
        <v>596</v>
      </c>
      <c r="B51" s="316" t="s">
        <v>597</v>
      </c>
      <c r="C51" s="315" t="s">
        <v>475</v>
      </c>
      <c r="D51" s="315" t="s">
        <v>248</v>
      </c>
      <c r="E51" s="317">
        <f>+G51/F51*1000</f>
        <v>2100000</v>
      </c>
      <c r="F51" s="318">
        <v>1</v>
      </c>
      <c r="G51" s="464">
        <v>2100</v>
      </c>
      <c r="H51" s="319" t="s">
        <v>598</v>
      </c>
      <c r="I51" s="320" t="s">
        <v>573</v>
      </c>
    </row>
    <row r="52" spans="1:10" ht="21" hidden="1" customHeight="1">
      <c r="A52" s="304">
        <v>4237</v>
      </c>
      <c r="B52" s="305" t="s">
        <v>139</v>
      </c>
      <c r="C52" s="306"/>
      <c r="D52" s="306"/>
      <c r="E52" s="228"/>
      <c r="F52" s="307"/>
      <c r="G52" s="308">
        <f>SUM(G53:G53)</f>
        <v>14000</v>
      </c>
      <c r="H52" s="309"/>
    </row>
    <row r="53" spans="1:10" s="321" customFormat="1" ht="61.5" customHeight="1">
      <c r="A53" s="468" t="s">
        <v>1260</v>
      </c>
      <c r="B53" s="541" t="s">
        <v>1261</v>
      </c>
      <c r="C53" s="315" t="s">
        <v>143</v>
      </c>
      <c r="D53" s="315" t="s">
        <v>248</v>
      </c>
      <c r="E53" s="317">
        <f>+G53/F53*1000</f>
        <v>14000000</v>
      </c>
      <c r="F53" s="311">
        <v>1</v>
      </c>
      <c r="G53" s="312">
        <v>14000</v>
      </c>
      <c r="H53" s="319" t="s">
        <v>521</v>
      </c>
      <c r="I53" s="320" t="s">
        <v>573</v>
      </c>
      <c r="J53" s="310"/>
    </row>
    <row r="54" spans="1:10" ht="45" hidden="1" customHeight="1">
      <c r="A54" s="304">
        <v>4239</v>
      </c>
      <c r="B54" s="305" t="s">
        <v>151</v>
      </c>
      <c r="C54" s="306"/>
      <c r="D54" s="306"/>
      <c r="E54" s="228"/>
      <c r="F54" s="307"/>
      <c r="G54" s="308">
        <f>+G55+G56</f>
        <v>24000</v>
      </c>
      <c r="H54" s="309"/>
    </row>
    <row r="55" spans="1:10" ht="66" customHeight="1">
      <c r="A55" s="334" t="s">
        <v>259</v>
      </c>
      <c r="B55" s="313" t="s">
        <v>260</v>
      </c>
      <c r="C55" s="334" t="s">
        <v>144</v>
      </c>
      <c r="D55" s="315" t="s">
        <v>248</v>
      </c>
      <c r="E55" s="317">
        <f>+G55/F55*1000</f>
        <v>20000000</v>
      </c>
      <c r="F55" s="463">
        <v>1</v>
      </c>
      <c r="G55" s="475">
        <v>20000</v>
      </c>
      <c r="H55" s="309" t="s">
        <v>522</v>
      </c>
      <c r="I55" s="519" t="s">
        <v>560</v>
      </c>
    </row>
    <row r="56" spans="1:10" ht="44.25" customHeight="1">
      <c r="A56" s="334" t="s">
        <v>599</v>
      </c>
      <c r="B56" s="313" t="s">
        <v>600</v>
      </c>
      <c r="C56" s="334" t="s">
        <v>475</v>
      </c>
      <c r="D56" s="315" t="s">
        <v>248</v>
      </c>
      <c r="E56" s="317">
        <f>+G56/F56*1000</f>
        <v>4000000</v>
      </c>
      <c r="F56" s="229">
        <v>1</v>
      </c>
      <c r="G56" s="475">
        <v>4000</v>
      </c>
      <c r="H56" s="309" t="s">
        <v>522</v>
      </c>
      <c r="I56" s="542" t="s">
        <v>560</v>
      </c>
    </row>
    <row r="57" spans="1:10" ht="39.75" hidden="1" customHeight="1">
      <c r="A57" s="304">
        <v>4241</v>
      </c>
      <c r="B57" s="528" t="s">
        <v>261</v>
      </c>
      <c r="C57" s="529"/>
      <c r="D57" s="530"/>
      <c r="E57" s="531"/>
      <c r="F57" s="543"/>
      <c r="G57" s="308">
        <f>SUM(G58:G67)</f>
        <v>141745</v>
      </c>
      <c r="H57" s="309"/>
    </row>
    <row r="58" spans="1:10" ht="55.5" customHeight="1">
      <c r="A58" s="334" t="s">
        <v>601</v>
      </c>
      <c r="B58" s="313" t="s">
        <v>602</v>
      </c>
      <c r="C58" s="334" t="s">
        <v>262</v>
      </c>
      <c r="D58" s="315" t="s">
        <v>248</v>
      </c>
      <c r="E58" s="317">
        <f t="shared" ref="E58:E67" si="3">+G58/F58*1000</f>
        <v>70000000</v>
      </c>
      <c r="F58" s="523">
        <v>1</v>
      </c>
      <c r="G58" s="475">
        <v>70000</v>
      </c>
      <c r="H58" s="309" t="s">
        <v>523</v>
      </c>
      <c r="I58" s="542" t="s">
        <v>560</v>
      </c>
    </row>
    <row r="59" spans="1:10" ht="61.5" customHeight="1">
      <c r="A59" s="334" t="s">
        <v>603</v>
      </c>
      <c r="B59" s="313" t="s">
        <v>602</v>
      </c>
      <c r="C59" s="334" t="s">
        <v>292</v>
      </c>
      <c r="D59" s="315" t="s">
        <v>248</v>
      </c>
      <c r="E59" s="317">
        <f t="shared" si="3"/>
        <v>60000000</v>
      </c>
      <c r="F59" s="523">
        <v>1</v>
      </c>
      <c r="G59" s="475">
        <v>60000</v>
      </c>
      <c r="H59" s="309" t="s">
        <v>523</v>
      </c>
      <c r="I59" s="542" t="s">
        <v>560</v>
      </c>
    </row>
    <row r="60" spans="1:10" ht="78.75" customHeight="1">
      <c r="A60" s="334" t="s">
        <v>604</v>
      </c>
      <c r="B60" s="313" t="s">
        <v>605</v>
      </c>
      <c r="C60" s="334" t="s">
        <v>143</v>
      </c>
      <c r="D60" s="315" t="s">
        <v>248</v>
      </c>
      <c r="E60" s="317">
        <f t="shared" si="3"/>
        <v>240000</v>
      </c>
      <c r="F60" s="523">
        <v>1</v>
      </c>
      <c r="G60" s="475">
        <v>240</v>
      </c>
      <c r="H60" s="309" t="s">
        <v>523</v>
      </c>
      <c r="I60" s="542" t="s">
        <v>560</v>
      </c>
    </row>
    <row r="61" spans="1:10" ht="74.25" customHeight="1">
      <c r="A61" s="334" t="s">
        <v>1297</v>
      </c>
      <c r="B61" s="313" t="s">
        <v>605</v>
      </c>
      <c r="C61" s="334" t="s">
        <v>475</v>
      </c>
      <c r="D61" s="315" t="s">
        <v>248</v>
      </c>
      <c r="E61" s="317">
        <f t="shared" si="3"/>
        <v>720000</v>
      </c>
      <c r="F61" s="523">
        <v>1</v>
      </c>
      <c r="G61" s="475">
        <v>720</v>
      </c>
      <c r="H61" s="309" t="s">
        <v>523</v>
      </c>
      <c r="I61" s="542" t="s">
        <v>560</v>
      </c>
    </row>
    <row r="62" spans="1:10" ht="41.25" customHeight="1">
      <c r="A62" s="334" t="s">
        <v>606</v>
      </c>
      <c r="B62" s="544" t="s">
        <v>607</v>
      </c>
      <c r="C62" s="334" t="s">
        <v>143</v>
      </c>
      <c r="D62" s="315" t="s">
        <v>248</v>
      </c>
      <c r="E62" s="317">
        <f t="shared" si="3"/>
        <v>350000</v>
      </c>
      <c r="F62" s="523">
        <v>1</v>
      </c>
      <c r="G62" s="475">
        <v>350</v>
      </c>
      <c r="H62" s="309" t="s">
        <v>523</v>
      </c>
      <c r="I62" s="542" t="s">
        <v>560</v>
      </c>
    </row>
    <row r="63" spans="1:10" ht="39.75" customHeight="1">
      <c r="A63" s="334" t="s">
        <v>608</v>
      </c>
      <c r="B63" s="313" t="s">
        <v>609</v>
      </c>
      <c r="C63" s="334" t="s">
        <v>143</v>
      </c>
      <c r="D63" s="315" t="s">
        <v>248</v>
      </c>
      <c r="E63" s="317">
        <f t="shared" si="3"/>
        <v>700000</v>
      </c>
      <c r="F63" s="523">
        <v>1</v>
      </c>
      <c r="G63" s="475">
        <v>700</v>
      </c>
      <c r="H63" s="309" t="s">
        <v>523</v>
      </c>
      <c r="I63" s="542" t="s">
        <v>560</v>
      </c>
    </row>
    <row r="64" spans="1:10" ht="58.5" customHeight="1">
      <c r="A64" s="334" t="s">
        <v>610</v>
      </c>
      <c r="B64" s="545" t="s">
        <v>611</v>
      </c>
      <c r="C64" s="334" t="s">
        <v>143</v>
      </c>
      <c r="D64" s="315" t="s">
        <v>248</v>
      </c>
      <c r="E64" s="317">
        <f t="shared" si="3"/>
        <v>135000</v>
      </c>
      <c r="F64" s="523">
        <v>1</v>
      </c>
      <c r="G64" s="475">
        <v>135</v>
      </c>
      <c r="H64" s="309" t="s">
        <v>523</v>
      </c>
      <c r="I64" s="542" t="s">
        <v>560</v>
      </c>
    </row>
    <row r="65" spans="1:11" ht="39.75" customHeight="1">
      <c r="A65" s="334" t="s">
        <v>612</v>
      </c>
      <c r="B65" s="544" t="s">
        <v>613</v>
      </c>
      <c r="C65" s="334" t="s">
        <v>143</v>
      </c>
      <c r="D65" s="315" t="s">
        <v>248</v>
      </c>
      <c r="E65" s="317">
        <f t="shared" si="3"/>
        <v>100000</v>
      </c>
      <c r="F65" s="523">
        <v>1</v>
      </c>
      <c r="G65" s="475">
        <v>100</v>
      </c>
      <c r="H65" s="309" t="s">
        <v>523</v>
      </c>
      <c r="I65" s="542" t="s">
        <v>560</v>
      </c>
    </row>
    <row r="66" spans="1:11" s="321" customFormat="1" ht="61.5" customHeight="1">
      <c r="A66" s="315" t="s">
        <v>614</v>
      </c>
      <c r="B66" s="316" t="s">
        <v>615</v>
      </c>
      <c r="C66" s="315" t="s">
        <v>144</v>
      </c>
      <c r="D66" s="315" t="s">
        <v>248</v>
      </c>
      <c r="E66" s="317">
        <f t="shared" si="3"/>
        <v>7000000</v>
      </c>
      <c r="F66" s="318">
        <v>1</v>
      </c>
      <c r="G66" s="464">
        <v>7000</v>
      </c>
      <c r="H66" s="319" t="s">
        <v>523</v>
      </c>
      <c r="I66" s="320" t="s">
        <v>573</v>
      </c>
      <c r="J66" s="310"/>
    </row>
    <row r="67" spans="1:11" s="548" customFormat="1" ht="60" customHeight="1">
      <c r="A67" s="334" t="s">
        <v>616</v>
      </c>
      <c r="B67" s="313" t="s">
        <v>617</v>
      </c>
      <c r="C67" s="334" t="s">
        <v>144</v>
      </c>
      <c r="D67" s="315" t="s">
        <v>248</v>
      </c>
      <c r="E67" s="317">
        <f t="shared" si="3"/>
        <v>2500000</v>
      </c>
      <c r="F67" s="523">
        <v>1</v>
      </c>
      <c r="G67" s="475">
        <v>2500</v>
      </c>
      <c r="H67" s="309" t="s">
        <v>523</v>
      </c>
      <c r="I67" s="519" t="s">
        <v>560</v>
      </c>
      <c r="J67" s="546"/>
      <c r="K67" s="547"/>
    </row>
    <row r="68" spans="1:11" s="332" customFormat="1" ht="51.75" hidden="1">
      <c r="A68" s="304">
        <v>4251</v>
      </c>
      <c r="B68" s="305" t="s">
        <v>479</v>
      </c>
      <c r="C68" s="529"/>
      <c r="D68" s="529"/>
      <c r="E68" s="536"/>
      <c r="F68" s="532"/>
      <c r="G68" s="308">
        <f>SUM(G69:G82)</f>
        <v>188628</v>
      </c>
      <c r="H68" s="309"/>
    </row>
    <row r="69" spans="1:11" s="549" customFormat="1" ht="43.5" customHeight="1">
      <c r="A69" s="315" t="s">
        <v>618</v>
      </c>
      <c r="B69" s="316" t="s">
        <v>619</v>
      </c>
      <c r="C69" s="315" t="s">
        <v>475</v>
      </c>
      <c r="D69" s="315" t="s">
        <v>248</v>
      </c>
      <c r="E69" s="317">
        <f t="shared" ref="E69:E82" si="4">+G69/F69*1000</f>
        <v>19000000</v>
      </c>
      <c r="F69" s="318">
        <v>1</v>
      </c>
      <c r="G69" s="464">
        <v>19000</v>
      </c>
      <c r="H69" s="319" t="s">
        <v>524</v>
      </c>
      <c r="I69" s="320" t="s">
        <v>573</v>
      </c>
    </row>
    <row r="70" spans="1:11" s="549" customFormat="1" ht="43.5" customHeight="1">
      <c r="A70" s="315" t="s">
        <v>620</v>
      </c>
      <c r="B70" s="316" t="s">
        <v>619</v>
      </c>
      <c r="C70" s="315" t="s">
        <v>475</v>
      </c>
      <c r="D70" s="315" t="s">
        <v>248</v>
      </c>
      <c r="E70" s="317">
        <f t="shared" si="4"/>
        <v>14000000</v>
      </c>
      <c r="F70" s="318">
        <v>1</v>
      </c>
      <c r="G70" s="464">
        <v>14000</v>
      </c>
      <c r="H70" s="319" t="s">
        <v>524</v>
      </c>
      <c r="I70" s="320" t="s">
        <v>573</v>
      </c>
    </row>
    <row r="71" spans="1:11" s="549" customFormat="1" ht="43.5" customHeight="1">
      <c r="A71" s="315" t="s">
        <v>621</v>
      </c>
      <c r="B71" s="316" t="s">
        <v>619</v>
      </c>
      <c r="C71" s="315" t="s">
        <v>475</v>
      </c>
      <c r="D71" s="315" t="s">
        <v>248</v>
      </c>
      <c r="E71" s="317">
        <f t="shared" si="4"/>
        <v>20000000</v>
      </c>
      <c r="F71" s="318">
        <v>1</v>
      </c>
      <c r="G71" s="464">
        <v>20000</v>
      </c>
      <c r="H71" s="319" t="s">
        <v>524</v>
      </c>
      <c r="I71" s="320" t="s">
        <v>573</v>
      </c>
    </row>
    <row r="72" spans="1:11" s="549" customFormat="1" ht="43.5" customHeight="1">
      <c r="A72" s="315" t="s">
        <v>622</v>
      </c>
      <c r="B72" s="316" t="s">
        <v>619</v>
      </c>
      <c r="C72" s="315" t="s">
        <v>475</v>
      </c>
      <c r="D72" s="315" t="s">
        <v>248</v>
      </c>
      <c r="E72" s="317">
        <f t="shared" si="4"/>
        <v>19000000</v>
      </c>
      <c r="F72" s="318">
        <v>1</v>
      </c>
      <c r="G72" s="464">
        <v>19000</v>
      </c>
      <c r="H72" s="319" t="s">
        <v>524</v>
      </c>
      <c r="I72" s="320" t="s">
        <v>573</v>
      </c>
    </row>
    <row r="73" spans="1:11" s="549" customFormat="1" ht="43.5" customHeight="1">
      <c r="A73" s="315" t="s">
        <v>623</v>
      </c>
      <c r="B73" s="316" t="s">
        <v>619</v>
      </c>
      <c r="C73" s="315" t="s">
        <v>475</v>
      </c>
      <c r="D73" s="315" t="s">
        <v>248</v>
      </c>
      <c r="E73" s="317">
        <f t="shared" si="4"/>
        <v>10000000</v>
      </c>
      <c r="F73" s="318">
        <v>1</v>
      </c>
      <c r="G73" s="464">
        <v>10000</v>
      </c>
      <c r="H73" s="319" t="s">
        <v>524</v>
      </c>
      <c r="I73" s="320" t="s">
        <v>573</v>
      </c>
    </row>
    <row r="74" spans="1:11" s="549" customFormat="1" ht="43.5" customHeight="1">
      <c r="A74" s="315" t="s">
        <v>624</v>
      </c>
      <c r="B74" s="316" t="s">
        <v>619</v>
      </c>
      <c r="C74" s="315" t="s">
        <v>475</v>
      </c>
      <c r="D74" s="315" t="s">
        <v>248</v>
      </c>
      <c r="E74" s="317">
        <f t="shared" si="4"/>
        <v>12000000</v>
      </c>
      <c r="F74" s="318">
        <v>1</v>
      </c>
      <c r="G74" s="464">
        <v>12000</v>
      </c>
      <c r="H74" s="319" t="s">
        <v>524</v>
      </c>
      <c r="I74" s="320" t="s">
        <v>573</v>
      </c>
    </row>
    <row r="75" spans="1:11" s="549" customFormat="1" ht="43.5" customHeight="1">
      <c r="A75" s="315" t="s">
        <v>625</v>
      </c>
      <c r="B75" s="316" t="s">
        <v>619</v>
      </c>
      <c r="C75" s="315" t="s">
        <v>475</v>
      </c>
      <c r="D75" s="315" t="s">
        <v>248</v>
      </c>
      <c r="E75" s="317">
        <f t="shared" si="4"/>
        <v>16500000</v>
      </c>
      <c r="F75" s="318">
        <v>1</v>
      </c>
      <c r="G75" s="464">
        <v>16500</v>
      </c>
      <c r="H75" s="319" t="s">
        <v>524</v>
      </c>
      <c r="I75" s="320" t="s">
        <v>573</v>
      </c>
    </row>
    <row r="76" spans="1:11" s="549" customFormat="1" ht="43.5" customHeight="1">
      <c r="A76" s="315" t="s">
        <v>626</v>
      </c>
      <c r="B76" s="316" t="s">
        <v>619</v>
      </c>
      <c r="C76" s="315" t="s">
        <v>475</v>
      </c>
      <c r="D76" s="315" t="s">
        <v>248</v>
      </c>
      <c r="E76" s="317">
        <f t="shared" si="4"/>
        <v>19000000</v>
      </c>
      <c r="F76" s="318">
        <v>1</v>
      </c>
      <c r="G76" s="464">
        <v>19000</v>
      </c>
      <c r="H76" s="319" t="s">
        <v>524</v>
      </c>
      <c r="I76" s="320" t="s">
        <v>573</v>
      </c>
    </row>
    <row r="77" spans="1:11" s="549" customFormat="1" ht="43.5" customHeight="1">
      <c r="A77" s="315" t="s">
        <v>627</v>
      </c>
      <c r="B77" s="316" t="s">
        <v>619</v>
      </c>
      <c r="C77" s="315" t="s">
        <v>475</v>
      </c>
      <c r="D77" s="315" t="s">
        <v>248</v>
      </c>
      <c r="E77" s="317">
        <f t="shared" si="4"/>
        <v>2600000</v>
      </c>
      <c r="F77" s="318">
        <v>1</v>
      </c>
      <c r="G77" s="464">
        <v>2600</v>
      </c>
      <c r="H77" s="319" t="s">
        <v>524</v>
      </c>
      <c r="I77" s="320" t="s">
        <v>573</v>
      </c>
    </row>
    <row r="78" spans="1:11" s="549" customFormat="1" ht="43.5" customHeight="1">
      <c r="A78" s="315" t="s">
        <v>628</v>
      </c>
      <c r="B78" s="316" t="s">
        <v>619</v>
      </c>
      <c r="C78" s="315" t="s">
        <v>475</v>
      </c>
      <c r="D78" s="315" t="s">
        <v>248</v>
      </c>
      <c r="E78" s="317">
        <f>+G78/F78*1000</f>
        <v>10500000</v>
      </c>
      <c r="F78" s="318">
        <v>1</v>
      </c>
      <c r="G78" s="464">
        <v>10500</v>
      </c>
      <c r="H78" s="319" t="s">
        <v>524</v>
      </c>
      <c r="I78" s="320" t="s">
        <v>573</v>
      </c>
    </row>
    <row r="79" spans="1:11" s="549" customFormat="1" ht="60.75" customHeight="1">
      <c r="A79" s="315" t="s">
        <v>480</v>
      </c>
      <c r="B79" s="316" t="s">
        <v>481</v>
      </c>
      <c r="C79" s="315" t="s">
        <v>475</v>
      </c>
      <c r="D79" s="315" t="s">
        <v>248</v>
      </c>
      <c r="E79" s="317">
        <f t="shared" si="4"/>
        <v>20000000</v>
      </c>
      <c r="F79" s="318">
        <v>1</v>
      </c>
      <c r="G79" s="464">
        <v>20000</v>
      </c>
      <c r="H79" s="319" t="s">
        <v>524</v>
      </c>
      <c r="I79" s="320" t="s">
        <v>560</v>
      </c>
    </row>
    <row r="80" spans="1:11" s="549" customFormat="1" ht="57.75" customHeight="1">
      <c r="A80" s="315" t="s">
        <v>629</v>
      </c>
      <c r="B80" s="316" t="s">
        <v>481</v>
      </c>
      <c r="C80" s="315" t="s">
        <v>475</v>
      </c>
      <c r="D80" s="315" t="s">
        <v>248</v>
      </c>
      <c r="E80" s="317">
        <f t="shared" si="4"/>
        <v>7000000</v>
      </c>
      <c r="F80" s="318">
        <v>1</v>
      </c>
      <c r="G80" s="464">
        <v>7000</v>
      </c>
      <c r="H80" s="319" t="s">
        <v>524</v>
      </c>
      <c r="I80" s="320" t="s">
        <v>573</v>
      </c>
    </row>
    <row r="81" spans="1:10" s="549" customFormat="1" ht="45" customHeight="1">
      <c r="A81" s="315" t="s">
        <v>630</v>
      </c>
      <c r="B81" s="316" t="s">
        <v>631</v>
      </c>
      <c r="C81" s="315" t="s">
        <v>475</v>
      </c>
      <c r="D81" s="315" t="s">
        <v>248</v>
      </c>
      <c r="E81" s="317">
        <f t="shared" si="4"/>
        <v>15600000</v>
      </c>
      <c r="F81" s="318">
        <v>1</v>
      </c>
      <c r="G81" s="464">
        <v>15600</v>
      </c>
      <c r="H81" s="319" t="s">
        <v>524</v>
      </c>
      <c r="I81" s="320" t="s">
        <v>573</v>
      </c>
    </row>
    <row r="82" spans="1:10" s="549" customFormat="1" ht="37.5" customHeight="1">
      <c r="A82" s="315" t="s">
        <v>632</v>
      </c>
      <c r="B82" s="316" t="s">
        <v>633</v>
      </c>
      <c r="C82" s="315" t="s">
        <v>475</v>
      </c>
      <c r="D82" s="315" t="s">
        <v>248</v>
      </c>
      <c r="E82" s="317">
        <f t="shared" si="4"/>
        <v>3428000</v>
      </c>
      <c r="F82" s="318">
        <v>1</v>
      </c>
      <c r="G82" s="464">
        <f>4128-700</f>
        <v>3428</v>
      </c>
      <c r="H82" s="319" t="s">
        <v>524</v>
      </c>
      <c r="I82" s="320" t="s">
        <v>573</v>
      </c>
    </row>
    <row r="83" spans="1:10" ht="60.75" hidden="1" customHeight="1">
      <c r="A83" s="304">
        <v>4252</v>
      </c>
      <c r="B83" s="305" t="s">
        <v>140</v>
      </c>
      <c r="C83" s="306"/>
      <c r="D83" s="306"/>
      <c r="E83" s="228"/>
      <c r="F83" s="307"/>
      <c r="G83" s="308">
        <f>SUM(G84:G105)</f>
        <v>4750624.8</v>
      </c>
      <c r="H83" s="309"/>
    </row>
    <row r="84" spans="1:10" s="321" customFormat="1" ht="60.75" customHeight="1">
      <c r="A84" s="315" t="s">
        <v>263</v>
      </c>
      <c r="B84" s="316" t="s">
        <v>634</v>
      </c>
      <c r="C84" s="315" t="s">
        <v>143</v>
      </c>
      <c r="D84" s="315" t="s">
        <v>248</v>
      </c>
      <c r="E84" s="317">
        <f t="shared" ref="E84:E104" si="5">+G84/F84*1000</f>
        <v>200000000</v>
      </c>
      <c r="F84" s="318">
        <v>1</v>
      </c>
      <c r="G84" s="475">
        <f>220000-20000</f>
        <v>200000</v>
      </c>
      <c r="H84" s="319" t="s">
        <v>525</v>
      </c>
      <c r="I84" s="320" t="s">
        <v>560</v>
      </c>
    </row>
    <row r="85" spans="1:10" s="321" customFormat="1" ht="60.75" customHeight="1">
      <c r="A85" s="315" t="s">
        <v>499</v>
      </c>
      <c r="B85" s="316" t="s">
        <v>634</v>
      </c>
      <c r="C85" s="315" t="s">
        <v>144</v>
      </c>
      <c r="D85" s="315" t="s">
        <v>248</v>
      </c>
      <c r="E85" s="317">
        <f t="shared" si="5"/>
        <v>10000000</v>
      </c>
      <c r="F85" s="318">
        <v>1</v>
      </c>
      <c r="G85" s="475">
        <v>10000</v>
      </c>
      <c r="H85" s="319" t="s">
        <v>525</v>
      </c>
      <c r="I85" s="320" t="s">
        <v>560</v>
      </c>
    </row>
    <row r="86" spans="1:10" s="321" customFormat="1" ht="60.75" customHeight="1">
      <c r="A86" s="315" t="s">
        <v>635</v>
      </c>
      <c r="B86" s="316" t="s">
        <v>634</v>
      </c>
      <c r="C86" s="315" t="s">
        <v>144</v>
      </c>
      <c r="D86" s="315" t="s">
        <v>248</v>
      </c>
      <c r="E86" s="317">
        <f t="shared" si="5"/>
        <v>23230000</v>
      </c>
      <c r="F86" s="318">
        <v>1</v>
      </c>
      <c r="G86" s="475">
        <f>4000+20000-770</f>
        <v>23230</v>
      </c>
      <c r="H86" s="319" t="s">
        <v>525</v>
      </c>
      <c r="I86" s="320" t="s">
        <v>560</v>
      </c>
    </row>
    <row r="87" spans="1:10" s="321" customFormat="1" ht="57.75" customHeight="1">
      <c r="A87" s="315" t="s">
        <v>636</v>
      </c>
      <c r="B87" s="316" t="s">
        <v>634</v>
      </c>
      <c r="C87" s="315" t="s">
        <v>143</v>
      </c>
      <c r="D87" s="315" t="s">
        <v>248</v>
      </c>
      <c r="E87" s="317">
        <f t="shared" si="5"/>
        <v>40000000</v>
      </c>
      <c r="F87" s="318">
        <v>1</v>
      </c>
      <c r="G87" s="464">
        <v>40000</v>
      </c>
      <c r="H87" s="319" t="s">
        <v>525</v>
      </c>
      <c r="I87" s="320" t="s">
        <v>573</v>
      </c>
      <c r="J87" s="310"/>
    </row>
    <row r="88" spans="1:10" s="321" customFormat="1" ht="63" customHeight="1">
      <c r="A88" s="315" t="s">
        <v>637</v>
      </c>
      <c r="B88" s="316" t="s">
        <v>634</v>
      </c>
      <c r="C88" s="315" t="s">
        <v>144</v>
      </c>
      <c r="D88" s="315" t="s">
        <v>248</v>
      </c>
      <c r="E88" s="317">
        <f t="shared" si="5"/>
        <v>60000000</v>
      </c>
      <c r="F88" s="318">
        <v>1</v>
      </c>
      <c r="G88" s="464">
        <v>60000</v>
      </c>
      <c r="H88" s="319" t="s">
        <v>525</v>
      </c>
      <c r="I88" s="320" t="s">
        <v>573</v>
      </c>
    </row>
    <row r="89" spans="1:10" s="321" customFormat="1" ht="60.75" customHeight="1">
      <c r="A89" s="315" t="s">
        <v>638</v>
      </c>
      <c r="B89" s="316" t="s">
        <v>639</v>
      </c>
      <c r="C89" s="315" t="s">
        <v>143</v>
      </c>
      <c r="D89" s="315" t="s">
        <v>248</v>
      </c>
      <c r="E89" s="317">
        <f t="shared" si="5"/>
        <v>33003900</v>
      </c>
      <c r="F89" s="318">
        <v>1</v>
      </c>
      <c r="G89" s="475">
        <f>31200-1200+3003.9</f>
        <v>33003.9</v>
      </c>
      <c r="H89" s="319" t="s">
        <v>525</v>
      </c>
      <c r="I89" s="320" t="s">
        <v>560</v>
      </c>
    </row>
    <row r="90" spans="1:10" s="321" customFormat="1" ht="57.75" customHeight="1">
      <c r="A90" s="315" t="s">
        <v>640</v>
      </c>
      <c r="B90" s="316" t="s">
        <v>639</v>
      </c>
      <c r="C90" s="315" t="s">
        <v>144</v>
      </c>
      <c r="D90" s="315" t="s">
        <v>248</v>
      </c>
      <c r="E90" s="317">
        <f t="shared" si="5"/>
        <v>4500000</v>
      </c>
      <c r="F90" s="318">
        <v>1</v>
      </c>
      <c r="G90" s="464">
        <v>4500</v>
      </c>
      <c r="H90" s="319" t="s">
        <v>525</v>
      </c>
      <c r="I90" s="320" t="s">
        <v>573</v>
      </c>
    </row>
    <row r="91" spans="1:10" s="321" customFormat="1" ht="62.25" customHeight="1">
      <c r="A91" s="315" t="s">
        <v>641</v>
      </c>
      <c r="B91" s="322" t="s">
        <v>639</v>
      </c>
      <c r="C91" s="315" t="s">
        <v>144</v>
      </c>
      <c r="D91" s="315" t="s">
        <v>248</v>
      </c>
      <c r="E91" s="317">
        <f t="shared" si="5"/>
        <v>6000000</v>
      </c>
      <c r="F91" s="318">
        <v>1</v>
      </c>
      <c r="G91" s="475">
        <v>6000</v>
      </c>
      <c r="H91" s="319" t="s">
        <v>525</v>
      </c>
      <c r="I91" s="320" t="s">
        <v>560</v>
      </c>
    </row>
    <row r="92" spans="1:10" s="321" customFormat="1" ht="66" customHeight="1">
      <c r="A92" s="315" t="s">
        <v>642</v>
      </c>
      <c r="B92" s="322" t="s">
        <v>639</v>
      </c>
      <c r="C92" s="315" t="s">
        <v>144</v>
      </c>
      <c r="D92" s="315" t="s">
        <v>248</v>
      </c>
      <c r="E92" s="317">
        <f t="shared" si="5"/>
        <v>5000000</v>
      </c>
      <c r="F92" s="318">
        <v>1</v>
      </c>
      <c r="G92" s="475">
        <v>5000</v>
      </c>
      <c r="H92" s="319" t="s">
        <v>525</v>
      </c>
      <c r="I92" s="320" t="s">
        <v>560</v>
      </c>
    </row>
    <row r="93" spans="1:10" s="321" customFormat="1" ht="94.5" customHeight="1">
      <c r="A93" s="315" t="s">
        <v>643</v>
      </c>
      <c r="B93" s="322" t="s">
        <v>644</v>
      </c>
      <c r="C93" s="315" t="s">
        <v>144</v>
      </c>
      <c r="D93" s="315" t="s">
        <v>248</v>
      </c>
      <c r="E93" s="317">
        <f t="shared" si="5"/>
        <v>3180000</v>
      </c>
      <c r="F93" s="318">
        <v>1</v>
      </c>
      <c r="G93" s="475">
        <v>3180</v>
      </c>
      <c r="H93" s="319" t="s">
        <v>525</v>
      </c>
      <c r="I93" s="320" t="s">
        <v>560</v>
      </c>
    </row>
    <row r="94" spans="1:10" s="321" customFormat="1" ht="49.5" customHeight="1">
      <c r="A94" s="315" t="s">
        <v>645</v>
      </c>
      <c r="B94" s="322" t="s">
        <v>646</v>
      </c>
      <c r="C94" s="315" t="s">
        <v>475</v>
      </c>
      <c r="D94" s="315" t="s">
        <v>248</v>
      </c>
      <c r="E94" s="317">
        <f t="shared" si="5"/>
        <v>3000000</v>
      </c>
      <c r="F94" s="318">
        <v>1</v>
      </c>
      <c r="G94" s="464">
        <v>3000</v>
      </c>
      <c r="H94" s="319" t="s">
        <v>525</v>
      </c>
      <c r="I94" s="320" t="s">
        <v>573</v>
      </c>
    </row>
    <row r="95" spans="1:10" s="321" customFormat="1" ht="90" customHeight="1">
      <c r="A95" s="315" t="s">
        <v>264</v>
      </c>
      <c r="B95" s="316" t="s">
        <v>647</v>
      </c>
      <c r="C95" s="315" t="s">
        <v>144</v>
      </c>
      <c r="D95" s="315" t="s">
        <v>248</v>
      </c>
      <c r="E95" s="317">
        <f t="shared" si="5"/>
        <v>24000000</v>
      </c>
      <c r="F95" s="318">
        <v>1</v>
      </c>
      <c r="G95" s="475">
        <f>25000-1000</f>
        <v>24000</v>
      </c>
      <c r="H95" s="319" t="s">
        <v>525</v>
      </c>
      <c r="I95" s="320" t="s">
        <v>560</v>
      </c>
    </row>
    <row r="96" spans="1:10" s="321" customFormat="1" ht="94.5" customHeight="1">
      <c r="A96" s="315" t="s">
        <v>648</v>
      </c>
      <c r="B96" s="316" t="s">
        <v>647</v>
      </c>
      <c r="C96" s="315" t="s">
        <v>144</v>
      </c>
      <c r="D96" s="315" t="s">
        <v>248</v>
      </c>
      <c r="E96" s="317">
        <f t="shared" si="5"/>
        <v>10000000</v>
      </c>
      <c r="F96" s="318">
        <v>1</v>
      </c>
      <c r="G96" s="464">
        <v>10000</v>
      </c>
      <c r="H96" s="319" t="s">
        <v>525</v>
      </c>
      <c r="I96" s="320" t="s">
        <v>573</v>
      </c>
    </row>
    <row r="97" spans="1:255" s="321" customFormat="1" ht="59.25" customHeight="1">
      <c r="A97" s="315" t="s">
        <v>649</v>
      </c>
      <c r="B97" s="322" t="s">
        <v>650</v>
      </c>
      <c r="C97" s="315" t="s">
        <v>144</v>
      </c>
      <c r="D97" s="315" t="s">
        <v>248</v>
      </c>
      <c r="E97" s="317">
        <f t="shared" si="5"/>
        <v>14500000</v>
      </c>
      <c r="F97" s="318">
        <v>1</v>
      </c>
      <c r="G97" s="475">
        <f>16000-1500</f>
        <v>14500</v>
      </c>
      <c r="H97" s="319" t="s">
        <v>525</v>
      </c>
      <c r="I97" s="320" t="s">
        <v>560</v>
      </c>
    </row>
    <row r="98" spans="1:255" s="321" customFormat="1" ht="45" customHeight="1">
      <c r="A98" s="315" t="s">
        <v>651</v>
      </c>
      <c r="B98" s="316" t="s">
        <v>652</v>
      </c>
      <c r="C98" s="315" t="s">
        <v>144</v>
      </c>
      <c r="D98" s="315" t="s">
        <v>248</v>
      </c>
      <c r="E98" s="317">
        <f t="shared" si="5"/>
        <v>5000000</v>
      </c>
      <c r="F98" s="318">
        <v>1</v>
      </c>
      <c r="G98" s="475">
        <v>5000</v>
      </c>
      <c r="H98" s="319" t="s">
        <v>525</v>
      </c>
      <c r="I98" s="320" t="s">
        <v>560</v>
      </c>
    </row>
    <row r="99" spans="1:255" s="321" customFormat="1" ht="82.5" customHeight="1">
      <c r="A99" s="315" t="s">
        <v>653</v>
      </c>
      <c r="B99" s="316" t="s">
        <v>654</v>
      </c>
      <c r="C99" s="315" t="s">
        <v>144</v>
      </c>
      <c r="D99" s="315" t="s">
        <v>248</v>
      </c>
      <c r="E99" s="317">
        <f t="shared" si="5"/>
        <v>6000000</v>
      </c>
      <c r="F99" s="318">
        <v>1</v>
      </c>
      <c r="G99" s="475">
        <f>7000-1000</f>
        <v>6000</v>
      </c>
      <c r="H99" s="319" t="s">
        <v>525</v>
      </c>
      <c r="I99" s="320" t="s">
        <v>560</v>
      </c>
    </row>
    <row r="100" spans="1:255" s="321" customFormat="1" ht="58.5" customHeight="1">
      <c r="A100" s="315" t="s">
        <v>655</v>
      </c>
      <c r="B100" s="316" t="s">
        <v>656</v>
      </c>
      <c r="C100" s="315" t="s">
        <v>475</v>
      </c>
      <c r="D100" s="315" t="s">
        <v>248</v>
      </c>
      <c r="E100" s="317">
        <f t="shared" si="5"/>
        <v>3000000</v>
      </c>
      <c r="F100" s="318">
        <v>1</v>
      </c>
      <c r="G100" s="464">
        <v>3000</v>
      </c>
      <c r="H100" s="319" t="s">
        <v>525</v>
      </c>
      <c r="I100" s="320" t="s">
        <v>573</v>
      </c>
    </row>
    <row r="101" spans="1:255" s="323" customFormat="1" ht="69" customHeight="1">
      <c r="A101" s="315" t="s">
        <v>1163</v>
      </c>
      <c r="B101" s="316" t="s">
        <v>657</v>
      </c>
      <c r="C101" s="315" t="s">
        <v>144</v>
      </c>
      <c r="D101" s="315" t="s">
        <v>248</v>
      </c>
      <c r="E101" s="317">
        <f t="shared" si="5"/>
        <v>645000</v>
      </c>
      <c r="F101" s="318">
        <v>1</v>
      </c>
      <c r="G101" s="464">
        <v>645</v>
      </c>
      <c r="H101" s="319" t="s">
        <v>525</v>
      </c>
      <c r="I101" s="320" t="s">
        <v>573</v>
      </c>
    </row>
    <row r="102" spans="1:255" s="323" customFormat="1" ht="121.5" customHeight="1">
      <c r="A102" s="315" t="s">
        <v>658</v>
      </c>
      <c r="B102" s="316" t="s">
        <v>659</v>
      </c>
      <c r="C102" s="315" t="s">
        <v>262</v>
      </c>
      <c r="D102" s="315" t="s">
        <v>248</v>
      </c>
      <c r="E102" s="317">
        <f t="shared" si="5"/>
        <v>4294065899.9999995</v>
      </c>
      <c r="F102" s="314">
        <v>1</v>
      </c>
      <c r="G102" s="475">
        <f>4250000-30000+7750+2968+1295.8+16516.1+0.9-30.4-0.2+7+30907.8-10000+0.2+31.5+24619.2</f>
        <v>4294065.8999999994</v>
      </c>
      <c r="H102" s="319" t="s">
        <v>525</v>
      </c>
      <c r="I102" s="320" t="s">
        <v>560</v>
      </c>
    </row>
    <row r="103" spans="1:255" s="321" customFormat="1" ht="75.75" customHeight="1">
      <c r="A103" s="315" t="s">
        <v>660</v>
      </c>
      <c r="B103" s="316" t="s">
        <v>661</v>
      </c>
      <c r="C103" s="315" t="s">
        <v>144</v>
      </c>
      <c r="D103" s="315" t="s">
        <v>248</v>
      </c>
      <c r="E103" s="317">
        <f t="shared" si="5"/>
        <v>3000000</v>
      </c>
      <c r="F103" s="318">
        <v>1</v>
      </c>
      <c r="G103" s="464">
        <v>3000</v>
      </c>
      <c r="H103" s="319" t="s">
        <v>525</v>
      </c>
      <c r="I103" s="320" t="s">
        <v>573</v>
      </c>
      <c r="J103" s="323"/>
      <c r="K103" s="323"/>
      <c r="L103" s="323"/>
      <c r="M103" s="323"/>
      <c r="N103" s="323"/>
      <c r="O103" s="323"/>
      <c r="P103" s="323"/>
      <c r="Q103" s="323"/>
      <c r="R103" s="323"/>
      <c r="S103" s="323"/>
      <c r="T103" s="323"/>
      <c r="U103" s="323"/>
      <c r="V103" s="323"/>
      <c r="W103" s="323"/>
      <c r="X103" s="323"/>
      <c r="Y103" s="323"/>
      <c r="Z103" s="323"/>
      <c r="AA103" s="323"/>
      <c r="AB103" s="323"/>
      <c r="AC103" s="323"/>
      <c r="AD103" s="323"/>
      <c r="AE103" s="323"/>
      <c r="AF103" s="323"/>
      <c r="AG103" s="323"/>
      <c r="AH103" s="323"/>
      <c r="AI103" s="323"/>
      <c r="AJ103" s="323"/>
      <c r="AK103" s="323"/>
      <c r="AL103" s="323"/>
      <c r="AM103" s="323"/>
      <c r="AN103" s="323"/>
      <c r="AO103" s="323"/>
      <c r="AP103" s="323"/>
      <c r="AQ103" s="323"/>
      <c r="AR103" s="323"/>
      <c r="AS103" s="323"/>
      <c r="AT103" s="323"/>
      <c r="AU103" s="323"/>
      <c r="AV103" s="323"/>
      <c r="AW103" s="323"/>
      <c r="AX103" s="323"/>
      <c r="AY103" s="323"/>
      <c r="AZ103" s="323"/>
      <c r="BA103" s="323"/>
      <c r="BB103" s="323"/>
      <c r="BC103" s="323"/>
      <c r="BD103" s="323"/>
      <c r="BE103" s="323"/>
      <c r="BF103" s="323"/>
      <c r="BG103" s="323"/>
      <c r="BH103" s="323"/>
      <c r="BI103" s="323"/>
      <c r="BJ103" s="323"/>
      <c r="BK103" s="323"/>
      <c r="BL103" s="323"/>
      <c r="BM103" s="323"/>
      <c r="BN103" s="323"/>
      <c r="BO103" s="323"/>
      <c r="BP103" s="323"/>
      <c r="BQ103" s="323"/>
      <c r="BR103" s="323"/>
      <c r="BS103" s="323"/>
      <c r="BT103" s="323"/>
      <c r="BU103" s="323"/>
      <c r="BV103" s="323"/>
      <c r="BW103" s="323"/>
      <c r="BX103" s="323"/>
      <c r="BY103" s="323"/>
      <c r="BZ103" s="323"/>
      <c r="CA103" s="323"/>
      <c r="CB103" s="323"/>
      <c r="CC103" s="323"/>
      <c r="CD103" s="323"/>
      <c r="CE103" s="323"/>
      <c r="CF103" s="323"/>
      <c r="CG103" s="323"/>
      <c r="CH103" s="323"/>
      <c r="CI103" s="323"/>
      <c r="CJ103" s="323"/>
      <c r="CK103" s="323"/>
      <c r="CL103" s="323"/>
      <c r="CM103" s="323"/>
      <c r="CN103" s="323"/>
      <c r="CO103" s="323"/>
      <c r="CP103" s="323"/>
      <c r="CQ103" s="323"/>
      <c r="CR103" s="323"/>
      <c r="CS103" s="323"/>
      <c r="CT103" s="323"/>
      <c r="CU103" s="323"/>
      <c r="CV103" s="323"/>
      <c r="CW103" s="323"/>
      <c r="CX103" s="323"/>
      <c r="CY103" s="323"/>
      <c r="CZ103" s="323"/>
      <c r="DA103" s="323"/>
      <c r="DB103" s="323"/>
      <c r="DC103" s="323"/>
      <c r="DD103" s="323"/>
      <c r="DE103" s="323"/>
      <c r="DF103" s="323"/>
      <c r="DG103" s="323"/>
      <c r="DH103" s="323"/>
      <c r="DI103" s="323"/>
      <c r="DJ103" s="323"/>
      <c r="DK103" s="323"/>
      <c r="DL103" s="323"/>
      <c r="DM103" s="323"/>
      <c r="DN103" s="323"/>
      <c r="DO103" s="323"/>
      <c r="DP103" s="323"/>
      <c r="DQ103" s="323"/>
      <c r="DR103" s="323"/>
      <c r="DS103" s="323"/>
      <c r="DT103" s="323"/>
      <c r="DU103" s="323"/>
      <c r="DV103" s="323"/>
      <c r="DW103" s="323"/>
      <c r="DX103" s="323"/>
      <c r="DY103" s="323"/>
      <c r="DZ103" s="323"/>
      <c r="EA103" s="323"/>
      <c r="EB103" s="323"/>
      <c r="EC103" s="323"/>
      <c r="ED103" s="323"/>
      <c r="EE103" s="323"/>
      <c r="EF103" s="323"/>
      <c r="EG103" s="323"/>
      <c r="EH103" s="323"/>
      <c r="EI103" s="323"/>
      <c r="EJ103" s="323"/>
      <c r="EK103" s="323"/>
      <c r="EL103" s="323"/>
      <c r="EM103" s="323"/>
      <c r="EN103" s="323"/>
      <c r="EO103" s="323"/>
      <c r="EP103" s="323"/>
      <c r="EQ103" s="323"/>
      <c r="ER103" s="323"/>
      <c r="ES103" s="323"/>
      <c r="ET103" s="323"/>
      <c r="EU103" s="323"/>
      <c r="EV103" s="323"/>
      <c r="EW103" s="323"/>
      <c r="EX103" s="323"/>
      <c r="EY103" s="323"/>
      <c r="EZ103" s="323"/>
      <c r="FA103" s="323"/>
      <c r="FB103" s="323"/>
      <c r="FC103" s="323"/>
      <c r="FD103" s="323"/>
      <c r="FE103" s="323"/>
      <c r="FF103" s="323"/>
      <c r="FG103" s="323"/>
      <c r="FH103" s="323"/>
      <c r="FI103" s="323"/>
      <c r="FJ103" s="323"/>
      <c r="FK103" s="323"/>
      <c r="FL103" s="323"/>
      <c r="FM103" s="323"/>
      <c r="FN103" s="323"/>
      <c r="FO103" s="323"/>
      <c r="FP103" s="323"/>
      <c r="FQ103" s="323"/>
      <c r="FR103" s="323"/>
      <c r="FS103" s="323"/>
      <c r="FT103" s="323"/>
      <c r="FU103" s="323"/>
      <c r="FV103" s="323"/>
      <c r="FW103" s="323"/>
      <c r="FX103" s="323"/>
      <c r="FY103" s="323"/>
      <c r="FZ103" s="323"/>
      <c r="GA103" s="323"/>
      <c r="GB103" s="323"/>
      <c r="GC103" s="323"/>
      <c r="GD103" s="323"/>
      <c r="GE103" s="323"/>
      <c r="GF103" s="323"/>
      <c r="GG103" s="323"/>
      <c r="GH103" s="323"/>
      <c r="GI103" s="323"/>
      <c r="GJ103" s="323"/>
      <c r="GK103" s="323"/>
      <c r="GL103" s="323"/>
      <c r="GM103" s="323"/>
      <c r="GN103" s="323"/>
      <c r="GO103" s="323"/>
      <c r="GP103" s="323"/>
      <c r="GQ103" s="323"/>
      <c r="GR103" s="323"/>
      <c r="GS103" s="323"/>
      <c r="GT103" s="323"/>
      <c r="GU103" s="323"/>
      <c r="GV103" s="323"/>
      <c r="GW103" s="323"/>
      <c r="GX103" s="323"/>
      <c r="GY103" s="323"/>
      <c r="GZ103" s="323"/>
      <c r="HA103" s="323"/>
      <c r="HB103" s="323"/>
      <c r="HC103" s="323"/>
      <c r="HD103" s="323"/>
      <c r="HE103" s="323"/>
      <c r="HF103" s="323"/>
      <c r="HG103" s="323"/>
      <c r="HH103" s="323"/>
      <c r="HI103" s="323"/>
      <c r="HJ103" s="323"/>
      <c r="HK103" s="323"/>
      <c r="HL103" s="323"/>
      <c r="HM103" s="323"/>
      <c r="HN103" s="323"/>
      <c r="HO103" s="323"/>
      <c r="HP103" s="323"/>
      <c r="HQ103" s="323"/>
      <c r="HR103" s="323"/>
      <c r="HS103" s="323"/>
      <c r="HT103" s="323"/>
      <c r="HU103" s="323"/>
      <c r="HV103" s="323"/>
      <c r="HW103" s="323"/>
      <c r="HX103" s="323"/>
      <c r="HY103" s="323"/>
      <c r="HZ103" s="323"/>
      <c r="IA103" s="323"/>
      <c r="IB103" s="323"/>
      <c r="IC103" s="323"/>
      <c r="ID103" s="323"/>
      <c r="IE103" s="323"/>
      <c r="IF103" s="323"/>
      <c r="IG103" s="323"/>
      <c r="IH103" s="323"/>
      <c r="II103" s="323"/>
      <c r="IJ103" s="323"/>
      <c r="IK103" s="323"/>
      <c r="IL103" s="323"/>
      <c r="IM103" s="323"/>
      <c r="IN103" s="323"/>
      <c r="IO103" s="323"/>
      <c r="IP103" s="323"/>
      <c r="IQ103" s="323"/>
      <c r="IR103" s="323"/>
      <c r="IS103" s="323"/>
      <c r="IT103" s="323"/>
      <c r="IU103" s="323"/>
    </row>
    <row r="104" spans="1:255" s="324" customFormat="1" ht="62.25" customHeight="1">
      <c r="A104" s="315" t="s">
        <v>662</v>
      </c>
      <c r="B104" s="322" t="s">
        <v>663</v>
      </c>
      <c r="C104" s="315" t="s">
        <v>143</v>
      </c>
      <c r="D104" s="315" t="s">
        <v>248</v>
      </c>
      <c r="E104" s="317">
        <f t="shared" si="5"/>
        <v>625000</v>
      </c>
      <c r="F104" s="318">
        <v>1</v>
      </c>
      <c r="G104" s="475">
        <v>625</v>
      </c>
      <c r="H104" s="319" t="s">
        <v>525</v>
      </c>
      <c r="I104" s="320" t="s">
        <v>560</v>
      </c>
      <c r="J104" s="323"/>
      <c r="K104" s="323"/>
      <c r="L104" s="323"/>
      <c r="M104" s="323"/>
      <c r="N104" s="323"/>
      <c r="O104" s="323"/>
      <c r="P104" s="323"/>
      <c r="Q104" s="323"/>
      <c r="R104" s="323"/>
      <c r="S104" s="323"/>
      <c r="T104" s="323"/>
      <c r="U104" s="323"/>
      <c r="V104" s="323"/>
      <c r="W104" s="323"/>
      <c r="X104" s="323"/>
      <c r="Y104" s="323"/>
      <c r="Z104" s="323"/>
      <c r="AA104" s="323"/>
      <c r="AB104" s="323"/>
      <c r="AC104" s="323"/>
      <c r="AD104" s="323"/>
      <c r="AE104" s="323"/>
      <c r="AF104" s="323"/>
      <c r="AG104" s="323"/>
      <c r="AH104" s="323"/>
      <c r="AI104" s="323"/>
      <c r="AJ104" s="323"/>
      <c r="AK104" s="323"/>
      <c r="AL104" s="323"/>
      <c r="AM104" s="323"/>
      <c r="AN104" s="323"/>
      <c r="AO104" s="323"/>
      <c r="AP104" s="323"/>
      <c r="AQ104" s="323"/>
      <c r="AR104" s="323"/>
      <c r="AS104" s="323"/>
      <c r="AT104" s="323"/>
      <c r="AU104" s="323"/>
      <c r="AV104" s="323"/>
      <c r="AW104" s="323"/>
      <c r="AX104" s="323"/>
      <c r="AY104" s="323"/>
      <c r="AZ104" s="323"/>
      <c r="BA104" s="323"/>
      <c r="BB104" s="323"/>
      <c r="BC104" s="323"/>
      <c r="BD104" s="323"/>
      <c r="BE104" s="323"/>
      <c r="BF104" s="323"/>
      <c r="BG104" s="323"/>
      <c r="BH104" s="323"/>
      <c r="BI104" s="323"/>
      <c r="BJ104" s="323"/>
      <c r="BK104" s="323"/>
      <c r="BL104" s="323"/>
      <c r="BM104" s="323"/>
      <c r="BN104" s="323"/>
      <c r="BO104" s="323"/>
      <c r="BP104" s="323"/>
      <c r="BQ104" s="323"/>
      <c r="BR104" s="323"/>
      <c r="BS104" s="323"/>
      <c r="BT104" s="323"/>
      <c r="BU104" s="323"/>
      <c r="BV104" s="323"/>
      <c r="BW104" s="323"/>
      <c r="BX104" s="323"/>
      <c r="BY104" s="323"/>
      <c r="BZ104" s="323"/>
      <c r="CA104" s="323"/>
      <c r="CB104" s="323"/>
      <c r="CC104" s="323"/>
      <c r="CD104" s="323"/>
      <c r="CE104" s="323"/>
      <c r="CF104" s="323"/>
      <c r="CG104" s="323"/>
      <c r="CH104" s="323"/>
      <c r="CI104" s="323"/>
      <c r="CJ104" s="323"/>
      <c r="CK104" s="323"/>
      <c r="CL104" s="323"/>
      <c r="CM104" s="323"/>
      <c r="CN104" s="323"/>
      <c r="CO104" s="323"/>
      <c r="CP104" s="323"/>
      <c r="CQ104" s="323"/>
      <c r="CR104" s="323"/>
      <c r="CS104" s="323"/>
      <c r="CT104" s="323"/>
      <c r="CU104" s="323"/>
      <c r="CV104" s="323"/>
      <c r="CW104" s="323"/>
      <c r="CX104" s="323"/>
      <c r="CY104" s="323"/>
      <c r="CZ104" s="323"/>
      <c r="DA104" s="323"/>
      <c r="DB104" s="323"/>
      <c r="DC104" s="323"/>
      <c r="DD104" s="323"/>
      <c r="DE104" s="323"/>
      <c r="DF104" s="323"/>
      <c r="DG104" s="323"/>
      <c r="DH104" s="323"/>
      <c r="DI104" s="323"/>
      <c r="DJ104" s="323"/>
      <c r="DK104" s="323"/>
      <c r="DL104" s="323"/>
      <c r="DM104" s="323"/>
      <c r="DN104" s="323"/>
      <c r="DO104" s="323"/>
      <c r="DP104" s="323"/>
      <c r="DQ104" s="323"/>
      <c r="DR104" s="323"/>
      <c r="DS104" s="323"/>
      <c r="DT104" s="323"/>
      <c r="DU104" s="323"/>
      <c r="DV104" s="323"/>
      <c r="DW104" s="323"/>
      <c r="DX104" s="323"/>
      <c r="DY104" s="323"/>
      <c r="DZ104" s="323"/>
      <c r="EA104" s="323"/>
      <c r="EB104" s="323"/>
      <c r="EC104" s="323"/>
      <c r="ED104" s="323"/>
      <c r="EE104" s="323"/>
      <c r="EF104" s="323"/>
      <c r="EG104" s="323"/>
      <c r="EH104" s="323"/>
      <c r="EI104" s="323"/>
      <c r="EJ104" s="323"/>
      <c r="EK104" s="323"/>
      <c r="EL104" s="323"/>
      <c r="EM104" s="323"/>
      <c r="EN104" s="323"/>
      <c r="EO104" s="323"/>
      <c r="EP104" s="323"/>
      <c r="EQ104" s="323"/>
      <c r="ER104" s="323"/>
      <c r="ES104" s="323"/>
      <c r="ET104" s="323"/>
      <c r="EU104" s="323"/>
      <c r="EV104" s="323"/>
      <c r="EW104" s="323"/>
      <c r="EX104" s="323"/>
      <c r="EY104" s="323"/>
      <c r="EZ104" s="323"/>
      <c r="FA104" s="323"/>
      <c r="FB104" s="323"/>
      <c r="FC104" s="323"/>
      <c r="FD104" s="323"/>
      <c r="FE104" s="323"/>
      <c r="FF104" s="323"/>
      <c r="FG104" s="323"/>
      <c r="FH104" s="323"/>
      <c r="FI104" s="323"/>
      <c r="FJ104" s="323"/>
      <c r="FK104" s="323"/>
      <c r="FL104" s="323"/>
      <c r="FM104" s="323"/>
      <c r="FN104" s="323"/>
      <c r="FO104" s="323"/>
      <c r="FP104" s="323"/>
      <c r="FQ104" s="323"/>
      <c r="FR104" s="323"/>
      <c r="FS104" s="323"/>
      <c r="FT104" s="323"/>
      <c r="FU104" s="323"/>
      <c r="FV104" s="323"/>
      <c r="FW104" s="323"/>
      <c r="FX104" s="323"/>
      <c r="FY104" s="323"/>
      <c r="FZ104" s="323"/>
      <c r="GA104" s="323"/>
      <c r="GB104" s="323"/>
      <c r="GC104" s="323"/>
      <c r="GD104" s="323"/>
      <c r="GE104" s="323"/>
      <c r="GF104" s="323"/>
      <c r="GG104" s="323"/>
      <c r="GH104" s="323"/>
      <c r="GI104" s="323"/>
      <c r="GJ104" s="323"/>
      <c r="GK104" s="323"/>
      <c r="GL104" s="323"/>
      <c r="GM104" s="323"/>
      <c r="GN104" s="323"/>
      <c r="GO104" s="323"/>
      <c r="GP104" s="323"/>
      <c r="GQ104" s="323"/>
      <c r="GR104" s="323"/>
      <c r="GS104" s="323"/>
      <c r="GT104" s="323"/>
      <c r="GU104" s="323"/>
      <c r="GV104" s="323"/>
      <c r="GW104" s="323"/>
      <c r="GX104" s="323"/>
      <c r="GY104" s="323"/>
      <c r="GZ104" s="323"/>
      <c r="HA104" s="323"/>
      <c r="HB104" s="323"/>
      <c r="HC104" s="323"/>
      <c r="HD104" s="323"/>
      <c r="HE104" s="323"/>
      <c r="HF104" s="323"/>
      <c r="HG104" s="323"/>
      <c r="HH104" s="323"/>
      <c r="HI104" s="323"/>
      <c r="HJ104" s="323"/>
      <c r="HK104" s="323"/>
      <c r="HL104" s="323"/>
      <c r="HM104" s="323"/>
      <c r="HN104" s="323"/>
      <c r="HO104" s="323"/>
      <c r="HP104" s="323"/>
      <c r="HQ104" s="323"/>
      <c r="HR104" s="323"/>
      <c r="HS104" s="323"/>
      <c r="HT104" s="323"/>
      <c r="HU104" s="323"/>
      <c r="HV104" s="323"/>
      <c r="HW104" s="323"/>
      <c r="HX104" s="323"/>
      <c r="HY104" s="323"/>
      <c r="HZ104" s="323"/>
      <c r="IA104" s="323"/>
      <c r="IB104" s="323"/>
      <c r="IC104" s="323"/>
      <c r="ID104" s="323"/>
      <c r="IE104" s="323"/>
      <c r="IF104" s="323"/>
      <c r="IG104" s="323"/>
      <c r="IH104" s="323"/>
      <c r="II104" s="323"/>
      <c r="IJ104" s="323"/>
      <c r="IK104" s="323"/>
      <c r="IL104" s="323"/>
      <c r="IM104" s="323"/>
      <c r="IN104" s="323"/>
      <c r="IO104" s="323"/>
      <c r="IP104" s="323"/>
      <c r="IQ104" s="323"/>
      <c r="IR104" s="323"/>
      <c r="IS104" s="323"/>
      <c r="IT104" s="323"/>
      <c r="IU104" s="323"/>
    </row>
    <row r="105" spans="1:255" s="324" customFormat="1" ht="62.25" customHeight="1">
      <c r="A105" s="315" t="s">
        <v>1296</v>
      </c>
      <c r="B105" s="322" t="s">
        <v>663</v>
      </c>
      <c r="C105" s="315" t="s">
        <v>475</v>
      </c>
      <c r="D105" s="315" t="s">
        <v>248</v>
      </c>
      <c r="E105" s="317">
        <f>+G105/F105*1000</f>
        <v>1875000</v>
      </c>
      <c r="F105" s="318">
        <v>1</v>
      </c>
      <c r="G105" s="475">
        <f>4000-1500-625</f>
        <v>1875</v>
      </c>
      <c r="H105" s="319" t="s">
        <v>525</v>
      </c>
      <c r="I105" s="320" t="s">
        <v>560</v>
      </c>
      <c r="J105" s="323"/>
      <c r="K105" s="323"/>
      <c r="L105" s="323"/>
      <c r="M105" s="323"/>
      <c r="N105" s="323"/>
      <c r="O105" s="323"/>
      <c r="P105" s="323"/>
      <c r="Q105" s="323"/>
      <c r="R105" s="323"/>
      <c r="S105" s="323"/>
      <c r="T105" s="323"/>
      <c r="U105" s="323"/>
      <c r="V105" s="323"/>
      <c r="W105" s="323"/>
      <c r="X105" s="323"/>
      <c r="Y105" s="323"/>
      <c r="Z105" s="323"/>
      <c r="AA105" s="323"/>
      <c r="AB105" s="323"/>
      <c r="AC105" s="323"/>
      <c r="AD105" s="323"/>
      <c r="AE105" s="323"/>
      <c r="AF105" s="323"/>
      <c r="AG105" s="323"/>
      <c r="AH105" s="323"/>
      <c r="AI105" s="323"/>
      <c r="AJ105" s="323"/>
      <c r="AK105" s="323"/>
      <c r="AL105" s="323"/>
      <c r="AM105" s="323"/>
      <c r="AN105" s="323"/>
      <c r="AO105" s="323"/>
      <c r="AP105" s="323"/>
      <c r="AQ105" s="323"/>
      <c r="AR105" s="323"/>
      <c r="AS105" s="323"/>
      <c r="AT105" s="323"/>
      <c r="AU105" s="323"/>
      <c r="AV105" s="323"/>
      <c r="AW105" s="323"/>
      <c r="AX105" s="323"/>
      <c r="AY105" s="323"/>
      <c r="AZ105" s="323"/>
      <c r="BA105" s="323"/>
      <c r="BB105" s="323"/>
      <c r="BC105" s="323"/>
      <c r="BD105" s="323"/>
      <c r="BE105" s="323"/>
      <c r="BF105" s="323"/>
      <c r="BG105" s="323"/>
      <c r="BH105" s="323"/>
      <c r="BI105" s="323"/>
      <c r="BJ105" s="323"/>
      <c r="BK105" s="323"/>
      <c r="BL105" s="323"/>
      <c r="BM105" s="323"/>
      <c r="BN105" s="323"/>
      <c r="BO105" s="323"/>
      <c r="BP105" s="323"/>
      <c r="BQ105" s="323"/>
      <c r="BR105" s="323"/>
      <c r="BS105" s="323"/>
      <c r="BT105" s="323"/>
      <c r="BU105" s="323"/>
      <c r="BV105" s="323"/>
      <c r="BW105" s="323"/>
      <c r="BX105" s="323"/>
      <c r="BY105" s="323"/>
      <c r="BZ105" s="323"/>
      <c r="CA105" s="323"/>
      <c r="CB105" s="323"/>
      <c r="CC105" s="323"/>
      <c r="CD105" s="323"/>
      <c r="CE105" s="323"/>
      <c r="CF105" s="323"/>
      <c r="CG105" s="323"/>
      <c r="CH105" s="323"/>
      <c r="CI105" s="323"/>
      <c r="CJ105" s="323"/>
      <c r="CK105" s="323"/>
      <c r="CL105" s="323"/>
      <c r="CM105" s="323"/>
      <c r="CN105" s="323"/>
      <c r="CO105" s="323"/>
      <c r="CP105" s="323"/>
      <c r="CQ105" s="323"/>
      <c r="CR105" s="323"/>
      <c r="CS105" s="323"/>
      <c r="CT105" s="323"/>
      <c r="CU105" s="323"/>
      <c r="CV105" s="323"/>
      <c r="CW105" s="323"/>
      <c r="CX105" s="323"/>
      <c r="CY105" s="323"/>
      <c r="CZ105" s="323"/>
      <c r="DA105" s="323"/>
      <c r="DB105" s="323"/>
      <c r="DC105" s="323"/>
      <c r="DD105" s="323"/>
      <c r="DE105" s="323"/>
      <c r="DF105" s="323"/>
      <c r="DG105" s="323"/>
      <c r="DH105" s="323"/>
      <c r="DI105" s="323"/>
      <c r="DJ105" s="323"/>
      <c r="DK105" s="323"/>
      <c r="DL105" s="323"/>
      <c r="DM105" s="323"/>
      <c r="DN105" s="323"/>
      <c r="DO105" s="323"/>
      <c r="DP105" s="323"/>
      <c r="DQ105" s="323"/>
      <c r="DR105" s="323"/>
      <c r="DS105" s="323"/>
      <c r="DT105" s="323"/>
      <c r="DU105" s="323"/>
      <c r="DV105" s="323"/>
      <c r="DW105" s="323"/>
      <c r="DX105" s="323"/>
      <c r="DY105" s="323"/>
      <c r="DZ105" s="323"/>
      <c r="EA105" s="323"/>
      <c r="EB105" s="323"/>
      <c r="EC105" s="323"/>
      <c r="ED105" s="323"/>
      <c r="EE105" s="323"/>
      <c r="EF105" s="323"/>
      <c r="EG105" s="323"/>
      <c r="EH105" s="323"/>
      <c r="EI105" s="323"/>
      <c r="EJ105" s="323"/>
      <c r="EK105" s="323"/>
      <c r="EL105" s="323"/>
      <c r="EM105" s="323"/>
      <c r="EN105" s="323"/>
      <c r="EO105" s="323"/>
      <c r="EP105" s="323"/>
      <c r="EQ105" s="323"/>
      <c r="ER105" s="323"/>
      <c r="ES105" s="323"/>
      <c r="ET105" s="323"/>
      <c r="EU105" s="323"/>
      <c r="EV105" s="323"/>
      <c r="EW105" s="323"/>
      <c r="EX105" s="323"/>
      <c r="EY105" s="323"/>
      <c r="EZ105" s="323"/>
      <c r="FA105" s="323"/>
      <c r="FB105" s="323"/>
      <c r="FC105" s="323"/>
      <c r="FD105" s="323"/>
      <c r="FE105" s="323"/>
      <c r="FF105" s="323"/>
      <c r="FG105" s="323"/>
      <c r="FH105" s="323"/>
      <c r="FI105" s="323"/>
      <c r="FJ105" s="323"/>
      <c r="FK105" s="323"/>
      <c r="FL105" s="323"/>
      <c r="FM105" s="323"/>
      <c r="FN105" s="323"/>
      <c r="FO105" s="323"/>
      <c r="FP105" s="323"/>
      <c r="FQ105" s="323"/>
      <c r="FR105" s="323"/>
      <c r="FS105" s="323"/>
      <c r="FT105" s="323"/>
      <c r="FU105" s="323"/>
      <c r="FV105" s="323"/>
      <c r="FW105" s="323"/>
      <c r="FX105" s="323"/>
      <c r="FY105" s="323"/>
      <c r="FZ105" s="323"/>
      <c r="GA105" s="323"/>
      <c r="GB105" s="323"/>
      <c r="GC105" s="323"/>
      <c r="GD105" s="323"/>
      <c r="GE105" s="323"/>
      <c r="GF105" s="323"/>
      <c r="GG105" s="323"/>
      <c r="GH105" s="323"/>
      <c r="GI105" s="323"/>
      <c r="GJ105" s="323"/>
      <c r="GK105" s="323"/>
      <c r="GL105" s="323"/>
      <c r="GM105" s="323"/>
      <c r="GN105" s="323"/>
      <c r="GO105" s="323"/>
      <c r="GP105" s="323"/>
      <c r="GQ105" s="323"/>
      <c r="GR105" s="323"/>
      <c r="GS105" s="323"/>
      <c r="GT105" s="323"/>
      <c r="GU105" s="323"/>
      <c r="GV105" s="323"/>
      <c r="GW105" s="323"/>
      <c r="GX105" s="323"/>
      <c r="GY105" s="323"/>
      <c r="GZ105" s="323"/>
      <c r="HA105" s="323"/>
      <c r="HB105" s="323"/>
      <c r="HC105" s="323"/>
      <c r="HD105" s="323"/>
      <c r="HE105" s="323"/>
      <c r="HF105" s="323"/>
      <c r="HG105" s="323"/>
      <c r="HH105" s="323"/>
      <c r="HI105" s="323"/>
      <c r="HJ105" s="323"/>
      <c r="HK105" s="323"/>
      <c r="HL105" s="323"/>
      <c r="HM105" s="323"/>
      <c r="HN105" s="323"/>
      <c r="HO105" s="323"/>
      <c r="HP105" s="323"/>
      <c r="HQ105" s="323"/>
      <c r="HR105" s="323"/>
      <c r="HS105" s="323"/>
      <c r="HT105" s="323"/>
      <c r="HU105" s="323"/>
      <c r="HV105" s="323"/>
      <c r="HW105" s="323"/>
      <c r="HX105" s="323"/>
      <c r="HY105" s="323"/>
      <c r="HZ105" s="323"/>
      <c r="IA105" s="323"/>
      <c r="IB105" s="323"/>
      <c r="IC105" s="323"/>
      <c r="ID105" s="323"/>
      <c r="IE105" s="323"/>
      <c r="IF105" s="323"/>
      <c r="IG105" s="323"/>
      <c r="IH105" s="323"/>
      <c r="II105" s="323"/>
      <c r="IJ105" s="323"/>
      <c r="IK105" s="323"/>
      <c r="IL105" s="323"/>
      <c r="IM105" s="323"/>
      <c r="IN105" s="323"/>
      <c r="IO105" s="323"/>
      <c r="IP105" s="323"/>
      <c r="IQ105" s="323"/>
      <c r="IR105" s="323"/>
      <c r="IS105" s="323"/>
      <c r="IT105" s="323"/>
      <c r="IU105" s="323"/>
    </row>
    <row r="106" spans="1:255" s="552" customFormat="1" ht="41.25" hidden="1" customHeight="1">
      <c r="A106" s="304">
        <v>4261</v>
      </c>
      <c r="B106" s="550" t="s">
        <v>482</v>
      </c>
      <c r="C106" s="551"/>
      <c r="D106" s="530"/>
      <c r="E106" s="536"/>
      <c r="F106" s="532"/>
      <c r="G106" s="308">
        <f>SUM(G107:G220)</f>
        <v>1023909.8</v>
      </c>
      <c r="H106" s="309"/>
    </row>
    <row r="107" spans="1:255" s="520" customFormat="1" ht="22.5" customHeight="1">
      <c r="A107" s="315" t="s">
        <v>501</v>
      </c>
      <c r="B107" s="316" t="s">
        <v>478</v>
      </c>
      <c r="C107" s="315" t="s">
        <v>144</v>
      </c>
      <c r="D107" s="315" t="s">
        <v>248</v>
      </c>
      <c r="E107" s="317">
        <f t="shared" ref="E107:E135" si="6">+G107/F107*1000</f>
        <v>5000000</v>
      </c>
      <c r="F107" s="315">
        <v>1</v>
      </c>
      <c r="G107" s="464">
        <v>5000</v>
      </c>
      <c r="H107" s="319" t="s">
        <v>526</v>
      </c>
      <c r="I107" s="320" t="s">
        <v>573</v>
      </c>
    </row>
    <row r="108" spans="1:255" s="520" customFormat="1" ht="22.5" customHeight="1">
      <c r="A108" s="315" t="s">
        <v>265</v>
      </c>
      <c r="B108" s="316" t="s">
        <v>291</v>
      </c>
      <c r="C108" s="315" t="s">
        <v>669</v>
      </c>
      <c r="D108" s="315" t="s">
        <v>121</v>
      </c>
      <c r="E108" s="317">
        <f t="shared" si="6"/>
        <v>28000</v>
      </c>
      <c r="F108" s="315">
        <v>200</v>
      </c>
      <c r="G108" s="464">
        <v>5600</v>
      </c>
      <c r="H108" s="319" t="s">
        <v>526</v>
      </c>
      <c r="I108" s="320" t="s">
        <v>573</v>
      </c>
    </row>
    <row r="109" spans="1:255" s="520" customFormat="1" ht="22.5" customHeight="1">
      <c r="A109" s="315" t="s">
        <v>500</v>
      </c>
      <c r="B109" s="316" t="s">
        <v>291</v>
      </c>
      <c r="C109" s="315" t="s">
        <v>669</v>
      </c>
      <c r="D109" s="315" t="s">
        <v>121</v>
      </c>
      <c r="E109" s="317">
        <f t="shared" si="6"/>
        <v>27000</v>
      </c>
      <c r="F109" s="315">
        <v>1308</v>
      </c>
      <c r="G109" s="464">
        <v>35316</v>
      </c>
      <c r="H109" s="319" t="s">
        <v>526</v>
      </c>
      <c r="I109" s="320" t="s">
        <v>573</v>
      </c>
    </row>
    <row r="110" spans="1:255" s="520" customFormat="1" ht="22.5" customHeight="1">
      <c r="A110" s="315" t="s">
        <v>308</v>
      </c>
      <c r="B110" s="316" t="s">
        <v>314</v>
      </c>
      <c r="C110" s="315" t="s">
        <v>669</v>
      </c>
      <c r="D110" s="315" t="s">
        <v>121</v>
      </c>
      <c r="E110" s="317">
        <f t="shared" si="6"/>
        <v>12800</v>
      </c>
      <c r="F110" s="315">
        <v>300</v>
      </c>
      <c r="G110" s="464">
        <v>3840</v>
      </c>
      <c r="H110" s="319" t="s">
        <v>526</v>
      </c>
      <c r="I110" s="320" t="s">
        <v>573</v>
      </c>
    </row>
    <row r="111" spans="1:255" s="520" customFormat="1" ht="39.75" customHeight="1">
      <c r="A111" s="315" t="s">
        <v>266</v>
      </c>
      <c r="B111" s="316" t="s">
        <v>307</v>
      </c>
      <c r="C111" s="315" t="s">
        <v>669</v>
      </c>
      <c r="D111" s="315" t="s">
        <v>293</v>
      </c>
      <c r="E111" s="317">
        <f t="shared" si="6"/>
        <v>36500</v>
      </c>
      <c r="F111" s="315">
        <v>300</v>
      </c>
      <c r="G111" s="464">
        <v>10950</v>
      </c>
      <c r="H111" s="319" t="s">
        <v>526</v>
      </c>
      <c r="I111" s="320" t="s">
        <v>573</v>
      </c>
    </row>
    <row r="112" spans="1:255" s="520" customFormat="1" ht="36.75" customHeight="1">
      <c r="A112" s="315" t="s">
        <v>309</v>
      </c>
      <c r="B112" s="316" t="s">
        <v>307</v>
      </c>
      <c r="C112" s="315" t="s">
        <v>669</v>
      </c>
      <c r="D112" s="315" t="s">
        <v>293</v>
      </c>
      <c r="E112" s="317">
        <f t="shared" si="6"/>
        <v>14500</v>
      </c>
      <c r="F112" s="315">
        <v>2000</v>
      </c>
      <c r="G112" s="464">
        <v>29000</v>
      </c>
      <c r="H112" s="319" t="s">
        <v>526</v>
      </c>
      <c r="I112" s="320" t="s">
        <v>573</v>
      </c>
    </row>
    <row r="113" spans="1:9" s="520" customFormat="1" ht="39.75" customHeight="1">
      <c r="A113" s="315" t="s">
        <v>310</v>
      </c>
      <c r="B113" s="316" t="s">
        <v>307</v>
      </c>
      <c r="C113" s="315" t="s">
        <v>669</v>
      </c>
      <c r="D113" s="315" t="s">
        <v>293</v>
      </c>
      <c r="E113" s="317">
        <f t="shared" si="6"/>
        <v>29800</v>
      </c>
      <c r="F113" s="315">
        <v>1500</v>
      </c>
      <c r="G113" s="464">
        <v>44700</v>
      </c>
      <c r="H113" s="319" t="s">
        <v>526</v>
      </c>
      <c r="I113" s="320" t="s">
        <v>573</v>
      </c>
    </row>
    <row r="114" spans="1:9" s="520" customFormat="1" ht="41.25" customHeight="1">
      <c r="A114" s="315" t="s">
        <v>311</v>
      </c>
      <c r="B114" s="316" t="s">
        <v>307</v>
      </c>
      <c r="C114" s="315" t="s">
        <v>669</v>
      </c>
      <c r="D114" s="315" t="s">
        <v>293</v>
      </c>
      <c r="E114" s="317">
        <f t="shared" si="6"/>
        <v>16500</v>
      </c>
      <c r="F114" s="315">
        <v>502</v>
      </c>
      <c r="G114" s="464">
        <v>8283</v>
      </c>
      <c r="H114" s="319" t="s">
        <v>526</v>
      </c>
      <c r="I114" s="320" t="s">
        <v>573</v>
      </c>
    </row>
    <row r="115" spans="1:9" s="520" customFormat="1" ht="39.75" customHeight="1">
      <c r="A115" s="315" t="s">
        <v>664</v>
      </c>
      <c r="B115" s="316" t="s">
        <v>307</v>
      </c>
      <c r="C115" s="315" t="s">
        <v>669</v>
      </c>
      <c r="D115" s="315" t="s">
        <v>293</v>
      </c>
      <c r="E115" s="317">
        <f t="shared" si="6"/>
        <v>40000</v>
      </c>
      <c r="F115" s="315">
        <v>500</v>
      </c>
      <c r="G115" s="464">
        <v>20000</v>
      </c>
      <c r="H115" s="319" t="s">
        <v>526</v>
      </c>
      <c r="I115" s="320" t="s">
        <v>573</v>
      </c>
    </row>
    <row r="116" spans="1:9" s="520" customFormat="1" ht="22.5" customHeight="1">
      <c r="A116" s="315" t="s">
        <v>312</v>
      </c>
      <c r="B116" s="316" t="s">
        <v>315</v>
      </c>
      <c r="C116" s="315" t="s">
        <v>669</v>
      </c>
      <c r="D116" s="315" t="s">
        <v>121</v>
      </c>
      <c r="E116" s="317">
        <f t="shared" si="6"/>
        <v>10000</v>
      </c>
      <c r="F116" s="315">
        <v>2000</v>
      </c>
      <c r="G116" s="464">
        <v>20000</v>
      </c>
      <c r="H116" s="319" t="s">
        <v>526</v>
      </c>
      <c r="I116" s="320" t="s">
        <v>573</v>
      </c>
    </row>
    <row r="117" spans="1:9" s="520" customFormat="1" ht="22.5" customHeight="1">
      <c r="A117" s="315" t="s">
        <v>483</v>
      </c>
      <c r="B117" s="316" t="s">
        <v>484</v>
      </c>
      <c r="C117" s="315" t="s">
        <v>669</v>
      </c>
      <c r="D117" s="315" t="s">
        <v>121</v>
      </c>
      <c r="E117" s="317">
        <f t="shared" si="6"/>
        <v>12000</v>
      </c>
      <c r="F117" s="315">
        <v>1000</v>
      </c>
      <c r="G117" s="464">
        <v>12000</v>
      </c>
      <c r="H117" s="319" t="s">
        <v>526</v>
      </c>
      <c r="I117" s="320" t="s">
        <v>573</v>
      </c>
    </row>
    <row r="118" spans="1:9" s="520" customFormat="1" ht="22.5" customHeight="1">
      <c r="A118" s="315" t="s">
        <v>281</v>
      </c>
      <c r="B118" s="316" t="s">
        <v>301</v>
      </c>
      <c r="C118" s="315" t="s">
        <v>669</v>
      </c>
      <c r="D118" s="315" t="s">
        <v>121</v>
      </c>
      <c r="E118" s="317">
        <f t="shared" si="6"/>
        <v>1000</v>
      </c>
      <c r="F118" s="315">
        <v>1009</v>
      </c>
      <c r="G118" s="464">
        <v>1009</v>
      </c>
      <c r="H118" s="319" t="s">
        <v>526</v>
      </c>
      <c r="I118" s="320" t="s">
        <v>573</v>
      </c>
    </row>
    <row r="119" spans="1:9" s="520" customFormat="1" ht="22.5" customHeight="1">
      <c r="A119" s="315" t="s">
        <v>267</v>
      </c>
      <c r="B119" s="316" t="s">
        <v>294</v>
      </c>
      <c r="C119" s="315" t="s">
        <v>669</v>
      </c>
      <c r="D119" s="315" t="s">
        <v>121</v>
      </c>
      <c r="E119" s="317">
        <f t="shared" si="6"/>
        <v>5900</v>
      </c>
      <c r="F119" s="315">
        <v>2300</v>
      </c>
      <c r="G119" s="464">
        <v>13570</v>
      </c>
      <c r="H119" s="319" t="s">
        <v>526</v>
      </c>
      <c r="I119" s="320" t="s">
        <v>573</v>
      </c>
    </row>
    <row r="120" spans="1:9" s="520" customFormat="1" ht="22.5" customHeight="1">
      <c r="A120" s="315" t="s">
        <v>268</v>
      </c>
      <c r="B120" s="316" t="s">
        <v>294</v>
      </c>
      <c r="C120" s="315" t="s">
        <v>669</v>
      </c>
      <c r="D120" s="315" t="s">
        <v>121</v>
      </c>
      <c r="E120" s="317">
        <f t="shared" si="6"/>
        <v>5900</v>
      </c>
      <c r="F120" s="315">
        <v>500</v>
      </c>
      <c r="G120" s="464">
        <v>2950</v>
      </c>
      <c r="H120" s="319" t="s">
        <v>526</v>
      </c>
      <c r="I120" s="320" t="s">
        <v>573</v>
      </c>
    </row>
    <row r="121" spans="1:9" s="520" customFormat="1" ht="22.5" customHeight="1">
      <c r="A121" s="315" t="s">
        <v>269</v>
      </c>
      <c r="B121" s="316" t="s">
        <v>294</v>
      </c>
      <c r="C121" s="315" t="s">
        <v>669</v>
      </c>
      <c r="D121" s="315" t="s">
        <v>121</v>
      </c>
      <c r="E121" s="317">
        <f t="shared" si="6"/>
        <v>5600</v>
      </c>
      <c r="F121" s="315">
        <v>1700</v>
      </c>
      <c r="G121" s="464">
        <v>9520</v>
      </c>
      <c r="H121" s="319" t="s">
        <v>526</v>
      </c>
      <c r="I121" s="320" t="s">
        <v>573</v>
      </c>
    </row>
    <row r="122" spans="1:9" s="520" customFormat="1" ht="22.5" customHeight="1">
      <c r="A122" s="315" t="s">
        <v>270</v>
      </c>
      <c r="B122" s="316" t="s">
        <v>295</v>
      </c>
      <c r="C122" s="315" t="s">
        <v>669</v>
      </c>
      <c r="D122" s="315" t="s">
        <v>121</v>
      </c>
      <c r="E122" s="317">
        <f t="shared" si="6"/>
        <v>600</v>
      </c>
      <c r="F122" s="315">
        <v>2000</v>
      </c>
      <c r="G122" s="464">
        <v>1200</v>
      </c>
      <c r="H122" s="319" t="s">
        <v>526</v>
      </c>
      <c r="I122" s="320" t="s">
        <v>573</v>
      </c>
    </row>
    <row r="123" spans="1:9" s="520" customFormat="1" ht="22.5" customHeight="1">
      <c r="A123" s="315" t="s">
        <v>271</v>
      </c>
      <c r="B123" s="316" t="s">
        <v>296</v>
      </c>
      <c r="C123" s="315" t="s">
        <v>669</v>
      </c>
      <c r="D123" s="315" t="s">
        <v>121</v>
      </c>
      <c r="E123" s="317">
        <f t="shared" si="6"/>
        <v>7500</v>
      </c>
      <c r="F123" s="315">
        <v>2000</v>
      </c>
      <c r="G123" s="464">
        <v>15000</v>
      </c>
      <c r="H123" s="319" t="s">
        <v>526</v>
      </c>
      <c r="I123" s="320" t="s">
        <v>573</v>
      </c>
    </row>
    <row r="124" spans="1:9" s="520" customFormat="1" ht="22.5" customHeight="1">
      <c r="A124" s="315" t="s">
        <v>272</v>
      </c>
      <c r="B124" s="316" t="s">
        <v>296</v>
      </c>
      <c r="C124" s="315" t="s">
        <v>669</v>
      </c>
      <c r="D124" s="315" t="s">
        <v>121</v>
      </c>
      <c r="E124" s="317">
        <f t="shared" si="6"/>
        <v>8000</v>
      </c>
      <c r="F124" s="315">
        <v>550</v>
      </c>
      <c r="G124" s="464">
        <v>4400</v>
      </c>
      <c r="H124" s="319" t="s">
        <v>526</v>
      </c>
      <c r="I124" s="320" t="s">
        <v>573</v>
      </c>
    </row>
    <row r="125" spans="1:9" s="520" customFormat="1" ht="22.5" customHeight="1">
      <c r="A125" s="315" t="s">
        <v>313</v>
      </c>
      <c r="B125" s="316" t="s">
        <v>316</v>
      </c>
      <c r="C125" s="315" t="s">
        <v>669</v>
      </c>
      <c r="D125" s="315" t="s">
        <v>121</v>
      </c>
      <c r="E125" s="317">
        <f t="shared" si="6"/>
        <v>50</v>
      </c>
      <c r="F125" s="315">
        <v>9980</v>
      </c>
      <c r="G125" s="464">
        <v>499</v>
      </c>
      <c r="H125" s="319" t="s">
        <v>526</v>
      </c>
      <c r="I125" s="320" t="s">
        <v>573</v>
      </c>
    </row>
    <row r="126" spans="1:9" s="520" customFormat="1" ht="22.5" customHeight="1">
      <c r="A126" s="315" t="s">
        <v>273</v>
      </c>
      <c r="B126" s="316" t="s">
        <v>297</v>
      </c>
      <c r="C126" s="315" t="s">
        <v>669</v>
      </c>
      <c r="D126" s="315" t="s">
        <v>299</v>
      </c>
      <c r="E126" s="317">
        <f t="shared" si="6"/>
        <v>6500</v>
      </c>
      <c r="F126" s="315">
        <v>201</v>
      </c>
      <c r="G126" s="464">
        <v>1306.5</v>
      </c>
      <c r="H126" s="319" t="s">
        <v>526</v>
      </c>
      <c r="I126" s="320" t="s">
        <v>573</v>
      </c>
    </row>
    <row r="127" spans="1:9" s="520" customFormat="1" ht="22.5" customHeight="1">
      <c r="A127" s="315" t="s">
        <v>274</v>
      </c>
      <c r="B127" s="316" t="s">
        <v>297</v>
      </c>
      <c r="C127" s="315" t="s">
        <v>669</v>
      </c>
      <c r="D127" s="315" t="s">
        <v>299</v>
      </c>
      <c r="E127" s="317">
        <f t="shared" si="6"/>
        <v>8000</v>
      </c>
      <c r="F127" s="315">
        <v>2000</v>
      </c>
      <c r="G127" s="464">
        <v>16000</v>
      </c>
      <c r="H127" s="319" t="s">
        <v>526</v>
      </c>
      <c r="I127" s="320" t="s">
        <v>573</v>
      </c>
    </row>
    <row r="128" spans="1:9" s="520" customFormat="1" ht="22.5" customHeight="1">
      <c r="A128" s="315" t="s">
        <v>275</v>
      </c>
      <c r="B128" s="316" t="s">
        <v>317</v>
      </c>
      <c r="C128" s="315" t="s">
        <v>669</v>
      </c>
      <c r="D128" s="315" t="s">
        <v>299</v>
      </c>
      <c r="E128" s="317">
        <f t="shared" si="6"/>
        <v>13000</v>
      </c>
      <c r="F128" s="315">
        <v>1200</v>
      </c>
      <c r="G128" s="464">
        <v>15600</v>
      </c>
      <c r="H128" s="319" t="s">
        <v>526</v>
      </c>
      <c r="I128" s="320" t="s">
        <v>573</v>
      </c>
    </row>
    <row r="129" spans="1:9" s="520" customFormat="1" ht="22.5" customHeight="1">
      <c r="A129" s="315" t="s">
        <v>276</v>
      </c>
      <c r="B129" s="316" t="s">
        <v>317</v>
      </c>
      <c r="C129" s="315" t="s">
        <v>669</v>
      </c>
      <c r="D129" s="315" t="s">
        <v>299</v>
      </c>
      <c r="E129" s="317">
        <f t="shared" si="6"/>
        <v>15000</v>
      </c>
      <c r="F129" s="315">
        <v>1000</v>
      </c>
      <c r="G129" s="464">
        <v>15000</v>
      </c>
      <c r="H129" s="319" t="s">
        <v>526</v>
      </c>
      <c r="I129" s="320" t="s">
        <v>573</v>
      </c>
    </row>
    <row r="130" spans="1:9" s="520" customFormat="1" ht="22.5" customHeight="1">
      <c r="A130" s="315" t="s">
        <v>665</v>
      </c>
      <c r="B130" s="316" t="s">
        <v>666</v>
      </c>
      <c r="C130" s="315" t="s">
        <v>144</v>
      </c>
      <c r="D130" s="315" t="s">
        <v>121</v>
      </c>
      <c r="E130" s="317">
        <f t="shared" si="6"/>
        <v>9900</v>
      </c>
      <c r="F130" s="315">
        <v>100</v>
      </c>
      <c r="G130" s="464">
        <v>990</v>
      </c>
      <c r="H130" s="319" t="s">
        <v>526</v>
      </c>
      <c r="I130" s="320" t="s">
        <v>573</v>
      </c>
    </row>
    <row r="131" spans="1:9" s="520" customFormat="1" ht="22.5" customHeight="1">
      <c r="A131" s="315" t="s">
        <v>282</v>
      </c>
      <c r="B131" s="316" t="s">
        <v>302</v>
      </c>
      <c r="C131" s="315" t="s">
        <v>144</v>
      </c>
      <c r="D131" s="315" t="s">
        <v>121</v>
      </c>
      <c r="E131" s="317">
        <f t="shared" si="6"/>
        <v>550</v>
      </c>
      <c r="F131" s="315">
        <v>200</v>
      </c>
      <c r="G131" s="464">
        <v>110</v>
      </c>
      <c r="H131" s="319" t="s">
        <v>526</v>
      </c>
      <c r="I131" s="553" t="s">
        <v>560</v>
      </c>
    </row>
    <row r="132" spans="1:9" s="520" customFormat="1" ht="62.25" customHeight="1">
      <c r="A132" s="315" t="s">
        <v>667</v>
      </c>
      <c r="B132" s="316" t="s">
        <v>668</v>
      </c>
      <c r="C132" s="315" t="s">
        <v>669</v>
      </c>
      <c r="D132" s="315" t="s">
        <v>304</v>
      </c>
      <c r="E132" s="317">
        <f t="shared" si="6"/>
        <v>312950</v>
      </c>
      <c r="F132" s="315">
        <v>400</v>
      </c>
      <c r="G132" s="464">
        <v>125180</v>
      </c>
      <c r="H132" s="319" t="s">
        <v>526</v>
      </c>
      <c r="I132" s="553" t="s">
        <v>560</v>
      </c>
    </row>
    <row r="133" spans="1:9" s="520" customFormat="1" ht="60" customHeight="1">
      <c r="A133" s="315" t="s">
        <v>670</v>
      </c>
      <c r="B133" s="316" t="s">
        <v>671</v>
      </c>
      <c r="C133" s="315" t="s">
        <v>669</v>
      </c>
      <c r="D133" s="315" t="s">
        <v>304</v>
      </c>
      <c r="E133" s="317">
        <f t="shared" si="6"/>
        <v>96400</v>
      </c>
      <c r="F133" s="315">
        <v>160</v>
      </c>
      <c r="G133" s="464">
        <v>15424</v>
      </c>
      <c r="H133" s="319" t="s">
        <v>526</v>
      </c>
      <c r="I133" s="553" t="s">
        <v>560</v>
      </c>
    </row>
    <row r="134" spans="1:9" s="520" customFormat="1" ht="57" customHeight="1">
      <c r="A134" s="315" t="s">
        <v>672</v>
      </c>
      <c r="B134" s="316" t="s">
        <v>671</v>
      </c>
      <c r="C134" s="315" t="s">
        <v>669</v>
      </c>
      <c r="D134" s="315" t="s">
        <v>304</v>
      </c>
      <c r="E134" s="317">
        <f t="shared" si="6"/>
        <v>45900</v>
      </c>
      <c r="F134" s="315">
        <v>120</v>
      </c>
      <c r="G134" s="464">
        <v>5508</v>
      </c>
      <c r="H134" s="319" t="s">
        <v>526</v>
      </c>
      <c r="I134" s="553" t="s">
        <v>560</v>
      </c>
    </row>
    <row r="135" spans="1:9" s="520" customFormat="1" ht="60" customHeight="1">
      <c r="A135" s="315" t="s">
        <v>673</v>
      </c>
      <c r="B135" s="316" t="s">
        <v>671</v>
      </c>
      <c r="C135" s="315" t="s">
        <v>144</v>
      </c>
      <c r="D135" s="315" t="s">
        <v>304</v>
      </c>
      <c r="E135" s="317">
        <f t="shared" si="6"/>
        <v>100000</v>
      </c>
      <c r="F135" s="315">
        <v>30</v>
      </c>
      <c r="G135" s="464">
        <v>3000</v>
      </c>
      <c r="H135" s="319" t="s">
        <v>526</v>
      </c>
      <c r="I135" s="320" t="s">
        <v>573</v>
      </c>
    </row>
    <row r="136" spans="1:9" s="520" customFormat="1" ht="77.25" customHeight="1">
      <c r="A136" s="315" t="s">
        <v>674</v>
      </c>
      <c r="B136" s="316" t="s">
        <v>675</v>
      </c>
      <c r="C136" s="315" t="s">
        <v>669</v>
      </c>
      <c r="D136" s="315" t="s">
        <v>304</v>
      </c>
      <c r="E136" s="317">
        <f t="shared" ref="E136:E167" si="7">+G136/F136*1000</f>
        <v>47250</v>
      </c>
      <c r="F136" s="315">
        <v>700</v>
      </c>
      <c r="G136" s="464">
        <v>33075</v>
      </c>
      <c r="H136" s="319" t="s">
        <v>526</v>
      </c>
      <c r="I136" s="553" t="s">
        <v>560</v>
      </c>
    </row>
    <row r="137" spans="1:9" s="520" customFormat="1" ht="73.5" customHeight="1">
      <c r="A137" s="315" t="s">
        <v>676</v>
      </c>
      <c r="B137" s="316" t="s">
        <v>675</v>
      </c>
      <c r="C137" s="315" t="s">
        <v>144</v>
      </c>
      <c r="D137" s="315" t="s">
        <v>304</v>
      </c>
      <c r="E137" s="317">
        <f t="shared" si="7"/>
        <v>30000</v>
      </c>
      <c r="F137" s="315">
        <v>100</v>
      </c>
      <c r="G137" s="464">
        <v>3000</v>
      </c>
      <c r="H137" s="319" t="s">
        <v>526</v>
      </c>
      <c r="I137" s="320" t="s">
        <v>573</v>
      </c>
    </row>
    <row r="138" spans="1:9" s="520" customFormat="1" ht="22.5" customHeight="1">
      <c r="A138" s="315" t="s">
        <v>677</v>
      </c>
      <c r="B138" s="316" t="s">
        <v>678</v>
      </c>
      <c r="C138" s="315" t="s">
        <v>144</v>
      </c>
      <c r="D138" s="315" t="s">
        <v>121</v>
      </c>
      <c r="E138" s="317">
        <f t="shared" si="7"/>
        <v>103000</v>
      </c>
      <c r="F138" s="315">
        <v>140</v>
      </c>
      <c r="G138" s="464">
        <v>14420</v>
      </c>
      <c r="H138" s="319" t="s">
        <v>526</v>
      </c>
      <c r="I138" s="553" t="s">
        <v>560</v>
      </c>
    </row>
    <row r="139" spans="1:9" s="520" customFormat="1" ht="22.5" customHeight="1">
      <c r="A139" s="315" t="s">
        <v>679</v>
      </c>
      <c r="B139" s="316" t="s">
        <v>678</v>
      </c>
      <c r="C139" s="315" t="s">
        <v>144</v>
      </c>
      <c r="D139" s="315" t="s">
        <v>121</v>
      </c>
      <c r="E139" s="317">
        <f t="shared" si="7"/>
        <v>63000</v>
      </c>
      <c r="F139" s="315">
        <v>6</v>
      </c>
      <c r="G139" s="464">
        <v>378</v>
      </c>
      <c r="H139" s="319" t="s">
        <v>526</v>
      </c>
      <c r="I139" s="553" t="s">
        <v>560</v>
      </c>
    </row>
    <row r="140" spans="1:9" s="520" customFormat="1" ht="22.5" customHeight="1">
      <c r="A140" s="315" t="s">
        <v>680</v>
      </c>
      <c r="B140" s="316" t="s">
        <v>678</v>
      </c>
      <c r="C140" s="315" t="s">
        <v>144</v>
      </c>
      <c r="D140" s="315" t="s">
        <v>121</v>
      </c>
      <c r="E140" s="317">
        <f t="shared" si="7"/>
        <v>70000</v>
      </c>
      <c r="F140" s="315">
        <v>20</v>
      </c>
      <c r="G140" s="464">
        <v>1400</v>
      </c>
      <c r="H140" s="319" t="s">
        <v>526</v>
      </c>
      <c r="I140" s="553" t="s">
        <v>560</v>
      </c>
    </row>
    <row r="141" spans="1:9" s="520" customFormat="1" ht="22.5" customHeight="1">
      <c r="A141" s="315" t="s">
        <v>681</v>
      </c>
      <c r="B141" s="316" t="s">
        <v>678</v>
      </c>
      <c r="C141" s="315" t="s">
        <v>144</v>
      </c>
      <c r="D141" s="315" t="s">
        <v>121</v>
      </c>
      <c r="E141" s="317">
        <f t="shared" si="7"/>
        <v>45000</v>
      </c>
      <c r="F141" s="315">
        <v>10</v>
      </c>
      <c r="G141" s="464">
        <v>450</v>
      </c>
      <c r="H141" s="319" t="s">
        <v>526</v>
      </c>
      <c r="I141" s="553" t="s">
        <v>560</v>
      </c>
    </row>
    <row r="142" spans="1:9" s="520" customFormat="1" ht="22.5" customHeight="1">
      <c r="A142" s="315" t="s">
        <v>682</v>
      </c>
      <c r="B142" s="316" t="s">
        <v>678</v>
      </c>
      <c r="C142" s="315" t="s">
        <v>144</v>
      </c>
      <c r="D142" s="315" t="s">
        <v>121</v>
      </c>
      <c r="E142" s="317">
        <f t="shared" si="7"/>
        <v>50000</v>
      </c>
      <c r="F142" s="315">
        <v>20</v>
      </c>
      <c r="G142" s="464">
        <v>1000</v>
      </c>
      <c r="H142" s="319" t="s">
        <v>526</v>
      </c>
      <c r="I142" s="553" t="s">
        <v>560</v>
      </c>
    </row>
    <row r="143" spans="1:9" s="520" customFormat="1" ht="22.5" customHeight="1">
      <c r="A143" s="315" t="s">
        <v>683</v>
      </c>
      <c r="B143" s="316" t="s">
        <v>678</v>
      </c>
      <c r="C143" s="315" t="s">
        <v>144</v>
      </c>
      <c r="D143" s="315" t="s">
        <v>121</v>
      </c>
      <c r="E143" s="317">
        <f t="shared" si="7"/>
        <v>30000</v>
      </c>
      <c r="F143" s="315">
        <v>10</v>
      </c>
      <c r="G143" s="464">
        <v>300</v>
      </c>
      <c r="H143" s="319" t="s">
        <v>526</v>
      </c>
      <c r="I143" s="553" t="s">
        <v>560</v>
      </c>
    </row>
    <row r="144" spans="1:9" s="520" customFormat="1" ht="22.5" customHeight="1">
      <c r="A144" s="315" t="s">
        <v>684</v>
      </c>
      <c r="B144" s="316" t="s">
        <v>678</v>
      </c>
      <c r="C144" s="315" t="s">
        <v>144</v>
      </c>
      <c r="D144" s="315" t="s">
        <v>121</v>
      </c>
      <c r="E144" s="317">
        <f t="shared" si="7"/>
        <v>35000</v>
      </c>
      <c r="F144" s="315">
        <v>80</v>
      </c>
      <c r="G144" s="464">
        <v>2800</v>
      </c>
      <c r="H144" s="319" t="s">
        <v>526</v>
      </c>
      <c r="I144" s="553" t="s">
        <v>560</v>
      </c>
    </row>
    <row r="145" spans="1:9" s="520" customFormat="1" ht="22.5" customHeight="1">
      <c r="A145" s="315" t="s">
        <v>685</v>
      </c>
      <c r="B145" s="316" t="s">
        <v>678</v>
      </c>
      <c r="C145" s="315" t="s">
        <v>144</v>
      </c>
      <c r="D145" s="315" t="s">
        <v>121</v>
      </c>
      <c r="E145" s="317">
        <f t="shared" si="7"/>
        <v>30000</v>
      </c>
      <c r="F145" s="315">
        <v>20</v>
      </c>
      <c r="G145" s="464">
        <v>600</v>
      </c>
      <c r="H145" s="319" t="s">
        <v>526</v>
      </c>
      <c r="I145" s="553" t="s">
        <v>560</v>
      </c>
    </row>
    <row r="146" spans="1:9" s="520" customFormat="1" ht="22.5" customHeight="1">
      <c r="A146" s="315" t="s">
        <v>686</v>
      </c>
      <c r="B146" s="316" t="s">
        <v>678</v>
      </c>
      <c r="C146" s="315" t="s">
        <v>144</v>
      </c>
      <c r="D146" s="315" t="s">
        <v>121</v>
      </c>
      <c r="E146" s="317">
        <f t="shared" si="7"/>
        <v>4500</v>
      </c>
      <c r="F146" s="315">
        <v>100</v>
      </c>
      <c r="G146" s="464">
        <v>450</v>
      </c>
      <c r="H146" s="319" t="s">
        <v>526</v>
      </c>
      <c r="I146" s="553" t="s">
        <v>560</v>
      </c>
    </row>
    <row r="147" spans="1:9" s="520" customFormat="1" ht="30.75" customHeight="1">
      <c r="A147" s="315" t="s">
        <v>687</v>
      </c>
      <c r="B147" s="316" t="s">
        <v>678</v>
      </c>
      <c r="C147" s="315" t="s">
        <v>144</v>
      </c>
      <c r="D147" s="315" t="s">
        <v>121</v>
      </c>
      <c r="E147" s="317">
        <f t="shared" si="7"/>
        <v>22400</v>
      </c>
      <c r="F147" s="315">
        <v>40</v>
      </c>
      <c r="G147" s="464">
        <v>896</v>
      </c>
      <c r="H147" s="319" t="s">
        <v>526</v>
      </c>
      <c r="I147" s="553" t="s">
        <v>560</v>
      </c>
    </row>
    <row r="148" spans="1:9" s="520" customFormat="1" ht="32.25" customHeight="1">
      <c r="A148" s="315" t="s">
        <v>688</v>
      </c>
      <c r="B148" s="316" t="s">
        <v>678</v>
      </c>
      <c r="C148" s="315" t="s">
        <v>144</v>
      </c>
      <c r="D148" s="315" t="s">
        <v>121</v>
      </c>
      <c r="E148" s="317">
        <f t="shared" si="7"/>
        <v>90000</v>
      </c>
      <c r="F148" s="315">
        <v>15</v>
      </c>
      <c r="G148" s="464">
        <v>1350</v>
      </c>
      <c r="H148" s="319" t="s">
        <v>526</v>
      </c>
      <c r="I148" s="553" t="s">
        <v>560</v>
      </c>
    </row>
    <row r="149" spans="1:9" s="520" customFormat="1" ht="34.5" customHeight="1">
      <c r="A149" s="315" t="s">
        <v>689</v>
      </c>
      <c r="B149" s="316" t="s">
        <v>678</v>
      </c>
      <c r="C149" s="315" t="s">
        <v>144</v>
      </c>
      <c r="D149" s="315" t="s">
        <v>121</v>
      </c>
      <c r="E149" s="317">
        <f t="shared" si="7"/>
        <v>30000</v>
      </c>
      <c r="F149" s="315">
        <v>40</v>
      </c>
      <c r="G149" s="464">
        <v>1200</v>
      </c>
      <c r="H149" s="319" t="s">
        <v>526</v>
      </c>
      <c r="I149" s="553" t="s">
        <v>560</v>
      </c>
    </row>
    <row r="150" spans="1:9" s="520" customFormat="1" ht="33" customHeight="1">
      <c r="A150" s="315" t="s">
        <v>690</v>
      </c>
      <c r="B150" s="316" t="s">
        <v>678</v>
      </c>
      <c r="C150" s="315" t="s">
        <v>144</v>
      </c>
      <c r="D150" s="315" t="s">
        <v>121</v>
      </c>
      <c r="E150" s="317">
        <f t="shared" si="7"/>
        <v>108000</v>
      </c>
      <c r="F150" s="315">
        <v>50</v>
      </c>
      <c r="G150" s="464">
        <v>5400</v>
      </c>
      <c r="H150" s="319" t="s">
        <v>526</v>
      </c>
      <c r="I150" s="553" t="s">
        <v>560</v>
      </c>
    </row>
    <row r="151" spans="1:9" s="520" customFormat="1" ht="35.25" customHeight="1">
      <c r="A151" s="315" t="s">
        <v>691</v>
      </c>
      <c r="B151" s="316" t="s">
        <v>678</v>
      </c>
      <c r="C151" s="315" t="s">
        <v>144</v>
      </c>
      <c r="D151" s="315" t="s">
        <v>121</v>
      </c>
      <c r="E151" s="317">
        <f t="shared" si="7"/>
        <v>30000</v>
      </c>
      <c r="F151" s="315">
        <v>70</v>
      </c>
      <c r="G151" s="464">
        <v>2100</v>
      </c>
      <c r="H151" s="319" t="s">
        <v>526</v>
      </c>
      <c r="I151" s="553" t="s">
        <v>560</v>
      </c>
    </row>
    <row r="152" spans="1:9" s="520" customFormat="1" ht="32.25" customHeight="1">
      <c r="A152" s="315" t="s">
        <v>692</v>
      </c>
      <c r="B152" s="316" t="s">
        <v>678</v>
      </c>
      <c r="C152" s="315" t="s">
        <v>144</v>
      </c>
      <c r="D152" s="315" t="s">
        <v>121</v>
      </c>
      <c r="E152" s="317">
        <f t="shared" si="7"/>
        <v>70000</v>
      </c>
      <c r="F152" s="315">
        <v>6</v>
      </c>
      <c r="G152" s="464">
        <v>420</v>
      </c>
      <c r="H152" s="319" t="s">
        <v>526</v>
      </c>
      <c r="I152" s="553" t="s">
        <v>560</v>
      </c>
    </row>
    <row r="153" spans="1:9" s="520" customFormat="1" ht="36.75" customHeight="1">
      <c r="A153" s="315" t="s">
        <v>693</v>
      </c>
      <c r="B153" s="316" t="s">
        <v>678</v>
      </c>
      <c r="C153" s="315" t="s">
        <v>144</v>
      </c>
      <c r="D153" s="315" t="s">
        <v>121</v>
      </c>
      <c r="E153" s="317">
        <f t="shared" si="7"/>
        <v>63000</v>
      </c>
      <c r="F153" s="315">
        <v>6</v>
      </c>
      <c r="G153" s="464">
        <v>378</v>
      </c>
      <c r="H153" s="319" t="s">
        <v>526</v>
      </c>
      <c r="I153" s="553" t="s">
        <v>560</v>
      </c>
    </row>
    <row r="154" spans="1:9" s="520" customFormat="1" ht="33.75" customHeight="1">
      <c r="A154" s="315" t="s">
        <v>694</v>
      </c>
      <c r="B154" s="316" t="s">
        <v>678</v>
      </c>
      <c r="C154" s="315" t="s">
        <v>144</v>
      </c>
      <c r="D154" s="315" t="s">
        <v>121</v>
      </c>
      <c r="E154" s="317">
        <f t="shared" si="7"/>
        <v>63000</v>
      </c>
      <c r="F154" s="315">
        <v>6</v>
      </c>
      <c r="G154" s="464">
        <v>378</v>
      </c>
      <c r="H154" s="319" t="s">
        <v>526</v>
      </c>
      <c r="I154" s="553" t="s">
        <v>560</v>
      </c>
    </row>
    <row r="155" spans="1:9" s="520" customFormat="1" ht="22.5" customHeight="1">
      <c r="A155" s="315" t="s">
        <v>695</v>
      </c>
      <c r="B155" s="316" t="s">
        <v>696</v>
      </c>
      <c r="C155" s="315" t="s">
        <v>669</v>
      </c>
      <c r="D155" s="315" t="s">
        <v>121</v>
      </c>
      <c r="E155" s="317">
        <f t="shared" si="7"/>
        <v>2150</v>
      </c>
      <c r="F155" s="315">
        <v>200000</v>
      </c>
      <c r="G155" s="464">
        <v>430000</v>
      </c>
      <c r="H155" s="319" t="s">
        <v>526</v>
      </c>
      <c r="I155" s="553" t="s">
        <v>560</v>
      </c>
    </row>
    <row r="156" spans="1:9" s="520" customFormat="1" ht="38.25" customHeight="1">
      <c r="A156" s="315" t="s">
        <v>697</v>
      </c>
      <c r="B156" s="316" t="s">
        <v>696</v>
      </c>
      <c r="C156" s="315" t="s">
        <v>144</v>
      </c>
      <c r="D156" s="315" t="s">
        <v>121</v>
      </c>
      <c r="E156" s="317">
        <f t="shared" si="7"/>
        <v>1000</v>
      </c>
      <c r="F156" s="315">
        <v>5000</v>
      </c>
      <c r="G156" s="464">
        <v>5000</v>
      </c>
      <c r="H156" s="319" t="s">
        <v>526</v>
      </c>
      <c r="I156" s="320" t="s">
        <v>573</v>
      </c>
    </row>
    <row r="157" spans="1:9" s="520" customFormat="1" ht="22.5" customHeight="1">
      <c r="A157" s="315" t="s">
        <v>698</v>
      </c>
      <c r="B157" s="316" t="s">
        <v>699</v>
      </c>
      <c r="C157" s="315" t="s">
        <v>144</v>
      </c>
      <c r="D157" s="315" t="s">
        <v>121</v>
      </c>
      <c r="E157" s="317">
        <f t="shared" si="7"/>
        <v>200</v>
      </c>
      <c r="F157" s="315">
        <v>1070</v>
      </c>
      <c r="G157" s="464">
        <v>214</v>
      </c>
      <c r="H157" s="319" t="s">
        <v>526</v>
      </c>
      <c r="I157" s="553" t="s">
        <v>560</v>
      </c>
    </row>
    <row r="158" spans="1:9" s="520" customFormat="1" ht="42" customHeight="1">
      <c r="A158" s="315" t="s">
        <v>700</v>
      </c>
      <c r="B158" s="316" t="s">
        <v>701</v>
      </c>
      <c r="C158" s="315" t="s">
        <v>144</v>
      </c>
      <c r="D158" s="315" t="s">
        <v>121</v>
      </c>
      <c r="E158" s="317">
        <f t="shared" si="7"/>
        <v>250</v>
      </c>
      <c r="F158" s="315">
        <v>1000</v>
      </c>
      <c r="G158" s="464">
        <v>250</v>
      </c>
      <c r="H158" s="319" t="s">
        <v>526</v>
      </c>
      <c r="I158" s="553" t="s">
        <v>560</v>
      </c>
    </row>
    <row r="159" spans="1:9" s="520" customFormat="1" ht="22.5" customHeight="1">
      <c r="A159" s="315" t="s">
        <v>283</v>
      </c>
      <c r="B159" s="316" t="s">
        <v>702</v>
      </c>
      <c r="C159" s="315" t="s">
        <v>144</v>
      </c>
      <c r="D159" s="315" t="s">
        <v>121</v>
      </c>
      <c r="E159" s="317">
        <f t="shared" si="7"/>
        <v>80</v>
      </c>
      <c r="F159" s="315">
        <v>4000</v>
      </c>
      <c r="G159" s="464">
        <v>320</v>
      </c>
      <c r="H159" s="319" t="s">
        <v>526</v>
      </c>
      <c r="I159" s="553" t="s">
        <v>560</v>
      </c>
    </row>
    <row r="160" spans="1:9" s="520" customFormat="1" ht="22.5" customHeight="1">
      <c r="A160" s="315" t="s">
        <v>284</v>
      </c>
      <c r="B160" s="316" t="s">
        <v>703</v>
      </c>
      <c r="C160" s="315" t="s">
        <v>144</v>
      </c>
      <c r="D160" s="315" t="s">
        <v>121</v>
      </c>
      <c r="E160" s="317">
        <f t="shared" si="7"/>
        <v>140</v>
      </c>
      <c r="F160" s="315">
        <v>800</v>
      </c>
      <c r="G160" s="464">
        <v>112</v>
      </c>
      <c r="H160" s="319" t="s">
        <v>526</v>
      </c>
      <c r="I160" s="553" t="s">
        <v>560</v>
      </c>
    </row>
    <row r="161" spans="1:9" s="520" customFormat="1" ht="40.5" customHeight="1">
      <c r="A161" s="315" t="s">
        <v>704</v>
      </c>
      <c r="B161" s="316" t="s">
        <v>705</v>
      </c>
      <c r="C161" s="315" t="s">
        <v>144</v>
      </c>
      <c r="D161" s="315" t="s">
        <v>121</v>
      </c>
      <c r="E161" s="317">
        <f t="shared" si="7"/>
        <v>25</v>
      </c>
      <c r="F161" s="315">
        <v>300</v>
      </c>
      <c r="G161" s="464">
        <v>7.5</v>
      </c>
      <c r="H161" s="319" t="s">
        <v>526</v>
      </c>
      <c r="I161" s="553" t="s">
        <v>560</v>
      </c>
    </row>
    <row r="162" spans="1:9" s="520" customFormat="1" ht="22.5" customHeight="1">
      <c r="A162" s="315" t="s">
        <v>706</v>
      </c>
      <c r="B162" s="316" t="s">
        <v>707</v>
      </c>
      <c r="C162" s="315" t="s">
        <v>144</v>
      </c>
      <c r="D162" s="315" t="s">
        <v>121</v>
      </c>
      <c r="E162" s="317">
        <f t="shared" si="7"/>
        <v>1500</v>
      </c>
      <c r="F162" s="315">
        <v>40</v>
      </c>
      <c r="G162" s="464">
        <v>60</v>
      </c>
      <c r="H162" s="319" t="s">
        <v>526</v>
      </c>
      <c r="I162" s="553" t="s">
        <v>560</v>
      </c>
    </row>
    <row r="163" spans="1:9" s="520" customFormat="1" ht="22.5" customHeight="1">
      <c r="A163" s="315" t="s">
        <v>708</v>
      </c>
      <c r="B163" s="316" t="s">
        <v>709</v>
      </c>
      <c r="C163" s="315" t="s">
        <v>144</v>
      </c>
      <c r="D163" s="315" t="s">
        <v>121</v>
      </c>
      <c r="E163" s="317">
        <f t="shared" si="7"/>
        <v>180</v>
      </c>
      <c r="F163" s="315">
        <v>400</v>
      </c>
      <c r="G163" s="464">
        <v>72</v>
      </c>
      <c r="H163" s="319" t="s">
        <v>526</v>
      </c>
      <c r="I163" s="553" t="s">
        <v>560</v>
      </c>
    </row>
    <row r="164" spans="1:9" s="520" customFormat="1" ht="40.5" customHeight="1">
      <c r="A164" s="315" t="s">
        <v>710</v>
      </c>
      <c r="B164" s="316" t="s">
        <v>711</v>
      </c>
      <c r="C164" s="315" t="s">
        <v>144</v>
      </c>
      <c r="D164" s="315" t="s">
        <v>121</v>
      </c>
      <c r="E164" s="317">
        <f t="shared" si="7"/>
        <v>80</v>
      </c>
      <c r="F164" s="315">
        <v>200</v>
      </c>
      <c r="G164" s="464">
        <v>16</v>
      </c>
      <c r="H164" s="319" t="s">
        <v>526</v>
      </c>
      <c r="I164" s="553" t="s">
        <v>560</v>
      </c>
    </row>
    <row r="165" spans="1:9" s="520" customFormat="1" ht="22.5" customHeight="1">
      <c r="A165" s="315" t="s">
        <v>712</v>
      </c>
      <c r="B165" s="316" t="s">
        <v>713</v>
      </c>
      <c r="C165" s="315" t="s">
        <v>144</v>
      </c>
      <c r="D165" s="315" t="s">
        <v>121</v>
      </c>
      <c r="E165" s="317">
        <f t="shared" si="7"/>
        <v>220</v>
      </c>
      <c r="F165" s="315">
        <v>50</v>
      </c>
      <c r="G165" s="464">
        <v>11</v>
      </c>
      <c r="H165" s="319" t="s">
        <v>526</v>
      </c>
      <c r="I165" s="553" t="s">
        <v>560</v>
      </c>
    </row>
    <row r="166" spans="1:9" s="520" customFormat="1" ht="22.5" customHeight="1">
      <c r="A166" s="315" t="s">
        <v>714</v>
      </c>
      <c r="B166" s="316" t="s">
        <v>715</v>
      </c>
      <c r="C166" s="315" t="s">
        <v>144</v>
      </c>
      <c r="D166" s="315" t="s">
        <v>121</v>
      </c>
      <c r="E166" s="317">
        <f t="shared" si="7"/>
        <v>120</v>
      </c>
      <c r="F166" s="315">
        <v>100</v>
      </c>
      <c r="G166" s="464">
        <v>12</v>
      </c>
      <c r="H166" s="319" t="s">
        <v>526</v>
      </c>
      <c r="I166" s="553" t="s">
        <v>560</v>
      </c>
    </row>
    <row r="167" spans="1:9" s="520" customFormat="1" ht="22.5" customHeight="1">
      <c r="A167" s="315" t="s">
        <v>716</v>
      </c>
      <c r="B167" s="316" t="s">
        <v>717</v>
      </c>
      <c r="C167" s="315" t="s">
        <v>144</v>
      </c>
      <c r="D167" s="315" t="s">
        <v>121</v>
      </c>
      <c r="E167" s="317">
        <f t="shared" si="7"/>
        <v>400</v>
      </c>
      <c r="F167" s="315">
        <v>100</v>
      </c>
      <c r="G167" s="464">
        <v>40</v>
      </c>
      <c r="H167" s="319" t="s">
        <v>526</v>
      </c>
      <c r="I167" s="553" t="s">
        <v>560</v>
      </c>
    </row>
    <row r="168" spans="1:9" s="520" customFormat="1" ht="41.25" customHeight="1">
      <c r="A168" s="315" t="s">
        <v>718</v>
      </c>
      <c r="B168" s="316" t="s">
        <v>719</v>
      </c>
      <c r="C168" s="315" t="s">
        <v>144</v>
      </c>
      <c r="D168" s="315" t="s">
        <v>121</v>
      </c>
      <c r="E168" s="317">
        <f t="shared" ref="E168:E199" si="8">+G168/F168*1000</f>
        <v>90</v>
      </c>
      <c r="F168" s="315">
        <v>4000</v>
      </c>
      <c r="G168" s="464">
        <v>360</v>
      </c>
      <c r="H168" s="319" t="s">
        <v>526</v>
      </c>
      <c r="I168" s="553" t="s">
        <v>560</v>
      </c>
    </row>
    <row r="169" spans="1:9" s="520" customFormat="1" ht="41.25" customHeight="1">
      <c r="A169" s="315" t="s">
        <v>720</v>
      </c>
      <c r="B169" s="316" t="s">
        <v>721</v>
      </c>
      <c r="C169" s="315" t="s">
        <v>144</v>
      </c>
      <c r="D169" s="315" t="s">
        <v>121</v>
      </c>
      <c r="E169" s="317">
        <f t="shared" si="8"/>
        <v>190</v>
      </c>
      <c r="F169" s="315">
        <v>2000</v>
      </c>
      <c r="G169" s="464">
        <v>380</v>
      </c>
      <c r="H169" s="319" t="s">
        <v>526</v>
      </c>
      <c r="I169" s="553" t="s">
        <v>560</v>
      </c>
    </row>
    <row r="170" spans="1:9" s="520" customFormat="1" ht="43.5" customHeight="1">
      <c r="A170" s="315" t="s">
        <v>285</v>
      </c>
      <c r="B170" s="316" t="s">
        <v>722</v>
      </c>
      <c r="C170" s="315" t="s">
        <v>144</v>
      </c>
      <c r="D170" s="315" t="s">
        <v>121</v>
      </c>
      <c r="E170" s="317">
        <f t="shared" si="8"/>
        <v>10</v>
      </c>
      <c r="F170" s="315">
        <v>18000</v>
      </c>
      <c r="G170" s="464">
        <v>180</v>
      </c>
      <c r="H170" s="319" t="s">
        <v>526</v>
      </c>
      <c r="I170" s="553" t="s">
        <v>560</v>
      </c>
    </row>
    <row r="171" spans="1:9" s="520" customFormat="1" ht="44.25" customHeight="1">
      <c r="A171" s="315" t="s">
        <v>286</v>
      </c>
      <c r="B171" s="316" t="s">
        <v>723</v>
      </c>
      <c r="C171" s="315" t="s">
        <v>144</v>
      </c>
      <c r="D171" s="315" t="s">
        <v>121</v>
      </c>
      <c r="E171" s="317">
        <f t="shared" si="8"/>
        <v>80</v>
      </c>
      <c r="F171" s="315">
        <v>12000</v>
      </c>
      <c r="G171" s="464">
        <v>960</v>
      </c>
      <c r="H171" s="319" t="s">
        <v>526</v>
      </c>
      <c r="I171" s="553" t="s">
        <v>560</v>
      </c>
    </row>
    <row r="172" spans="1:9" s="520" customFormat="1" ht="31.5" customHeight="1">
      <c r="A172" s="315" t="s">
        <v>287</v>
      </c>
      <c r="B172" s="316" t="s">
        <v>724</v>
      </c>
      <c r="C172" s="315" t="s">
        <v>144</v>
      </c>
      <c r="D172" s="315" t="s">
        <v>121</v>
      </c>
      <c r="E172" s="317">
        <f t="shared" si="8"/>
        <v>80</v>
      </c>
      <c r="F172" s="315">
        <v>1000</v>
      </c>
      <c r="G172" s="464">
        <v>80</v>
      </c>
      <c r="H172" s="319" t="s">
        <v>526</v>
      </c>
      <c r="I172" s="553" t="s">
        <v>560</v>
      </c>
    </row>
    <row r="173" spans="1:9" s="520" customFormat="1" ht="39" customHeight="1">
      <c r="A173" s="315" t="s">
        <v>725</v>
      </c>
      <c r="B173" s="316" t="s">
        <v>726</v>
      </c>
      <c r="C173" s="315" t="s">
        <v>144</v>
      </c>
      <c r="D173" s="315" t="s">
        <v>121</v>
      </c>
      <c r="E173" s="317">
        <f t="shared" si="8"/>
        <v>670</v>
      </c>
      <c r="F173" s="315">
        <v>400</v>
      </c>
      <c r="G173" s="464">
        <v>268</v>
      </c>
      <c r="H173" s="319" t="s">
        <v>526</v>
      </c>
      <c r="I173" s="553" t="s">
        <v>560</v>
      </c>
    </row>
    <row r="174" spans="1:9" s="520" customFormat="1" ht="30" customHeight="1">
      <c r="A174" s="315" t="s">
        <v>727</v>
      </c>
      <c r="B174" s="316" t="s">
        <v>728</v>
      </c>
      <c r="C174" s="554" t="s">
        <v>144</v>
      </c>
      <c r="D174" s="315" t="s">
        <v>121</v>
      </c>
      <c r="E174" s="317">
        <f t="shared" si="8"/>
        <v>850</v>
      </c>
      <c r="F174" s="315">
        <v>300</v>
      </c>
      <c r="G174" s="464">
        <v>255</v>
      </c>
      <c r="H174" s="319" t="s">
        <v>526</v>
      </c>
      <c r="I174" s="553" t="s">
        <v>560</v>
      </c>
    </row>
    <row r="175" spans="1:9" s="520" customFormat="1" ht="45" customHeight="1">
      <c r="A175" s="315" t="s">
        <v>729</v>
      </c>
      <c r="B175" s="316" t="s">
        <v>730</v>
      </c>
      <c r="C175" s="554" t="s">
        <v>144</v>
      </c>
      <c r="D175" s="315" t="s">
        <v>121</v>
      </c>
      <c r="E175" s="317">
        <f t="shared" si="8"/>
        <v>12200</v>
      </c>
      <c r="F175" s="315">
        <v>5</v>
      </c>
      <c r="G175" s="464">
        <v>61</v>
      </c>
      <c r="H175" s="319" t="s">
        <v>526</v>
      </c>
      <c r="I175" s="553" t="s">
        <v>560</v>
      </c>
    </row>
    <row r="176" spans="1:9" s="520" customFormat="1" ht="22.5" customHeight="1">
      <c r="A176" s="315" t="s">
        <v>731</v>
      </c>
      <c r="B176" s="316" t="s">
        <v>732</v>
      </c>
      <c r="C176" s="554" t="s">
        <v>144</v>
      </c>
      <c r="D176" s="315" t="s">
        <v>121</v>
      </c>
      <c r="E176" s="317">
        <f t="shared" si="8"/>
        <v>1500</v>
      </c>
      <c r="F176" s="315">
        <v>50</v>
      </c>
      <c r="G176" s="464">
        <v>75</v>
      </c>
      <c r="H176" s="319" t="s">
        <v>526</v>
      </c>
      <c r="I176" s="553" t="s">
        <v>560</v>
      </c>
    </row>
    <row r="177" spans="1:9" s="520" customFormat="1" ht="42" customHeight="1">
      <c r="A177" s="315" t="s">
        <v>733</v>
      </c>
      <c r="B177" s="316" t="s">
        <v>734</v>
      </c>
      <c r="C177" s="554" t="s">
        <v>144</v>
      </c>
      <c r="D177" s="315" t="s">
        <v>304</v>
      </c>
      <c r="E177" s="317">
        <f t="shared" si="8"/>
        <v>1750</v>
      </c>
      <c r="F177" s="315">
        <v>3017</v>
      </c>
      <c r="G177" s="464">
        <v>5279.75</v>
      </c>
      <c r="H177" s="319" t="s">
        <v>526</v>
      </c>
      <c r="I177" s="320" t="s">
        <v>573</v>
      </c>
    </row>
    <row r="178" spans="1:9" s="520" customFormat="1" ht="39" customHeight="1">
      <c r="A178" s="315" t="s">
        <v>450</v>
      </c>
      <c r="B178" s="316" t="s">
        <v>305</v>
      </c>
      <c r="C178" s="554" t="s">
        <v>144</v>
      </c>
      <c r="D178" s="315" t="s">
        <v>304</v>
      </c>
      <c r="E178" s="317">
        <f t="shared" si="8"/>
        <v>1750</v>
      </c>
      <c r="F178" s="315">
        <v>13000</v>
      </c>
      <c r="G178" s="464">
        <v>22750</v>
      </c>
      <c r="H178" s="319" t="s">
        <v>526</v>
      </c>
      <c r="I178" s="553" t="s">
        <v>560</v>
      </c>
    </row>
    <row r="179" spans="1:9" s="520" customFormat="1" ht="22.5" customHeight="1">
      <c r="A179" s="315" t="s">
        <v>735</v>
      </c>
      <c r="B179" s="316" t="s">
        <v>736</v>
      </c>
      <c r="C179" s="554" t="s">
        <v>144</v>
      </c>
      <c r="D179" s="315" t="s">
        <v>121</v>
      </c>
      <c r="E179" s="317">
        <f t="shared" si="8"/>
        <v>600</v>
      </c>
      <c r="F179" s="315">
        <v>400</v>
      </c>
      <c r="G179" s="464">
        <v>240</v>
      </c>
      <c r="H179" s="319" t="s">
        <v>526</v>
      </c>
      <c r="I179" s="553" t="s">
        <v>560</v>
      </c>
    </row>
    <row r="180" spans="1:9" s="520" customFormat="1" ht="22.5" customHeight="1">
      <c r="A180" s="315" t="s">
        <v>737</v>
      </c>
      <c r="B180" s="316" t="s">
        <v>736</v>
      </c>
      <c r="C180" s="554" t="s">
        <v>144</v>
      </c>
      <c r="D180" s="315" t="s">
        <v>121</v>
      </c>
      <c r="E180" s="317">
        <f t="shared" si="8"/>
        <v>600</v>
      </c>
      <c r="F180" s="315">
        <v>1200</v>
      </c>
      <c r="G180" s="464">
        <v>720</v>
      </c>
      <c r="H180" s="319" t="s">
        <v>526</v>
      </c>
      <c r="I180" s="320" t="s">
        <v>573</v>
      </c>
    </row>
    <row r="181" spans="1:9" s="520" customFormat="1" ht="44.25" customHeight="1">
      <c r="A181" s="315" t="s">
        <v>288</v>
      </c>
      <c r="B181" s="316" t="s">
        <v>743</v>
      </c>
      <c r="C181" s="554" t="s">
        <v>144</v>
      </c>
      <c r="D181" s="315" t="s">
        <v>121</v>
      </c>
      <c r="E181" s="317">
        <f t="shared" si="8"/>
        <v>55</v>
      </c>
      <c r="F181" s="315">
        <v>1500</v>
      </c>
      <c r="G181" s="464">
        <v>82.5</v>
      </c>
      <c r="H181" s="319" t="s">
        <v>526</v>
      </c>
      <c r="I181" s="553" t="s">
        <v>560</v>
      </c>
    </row>
    <row r="182" spans="1:9" s="520" customFormat="1" ht="22.5" customHeight="1">
      <c r="A182" s="315" t="s">
        <v>485</v>
      </c>
      <c r="B182" s="316" t="s">
        <v>738</v>
      </c>
      <c r="C182" s="554" t="s">
        <v>144</v>
      </c>
      <c r="D182" s="315" t="s">
        <v>121</v>
      </c>
      <c r="E182" s="317">
        <f t="shared" si="8"/>
        <v>20</v>
      </c>
      <c r="F182" s="315">
        <v>5000</v>
      </c>
      <c r="G182" s="464">
        <v>100</v>
      </c>
      <c r="H182" s="319" t="s">
        <v>526</v>
      </c>
      <c r="I182" s="553" t="s">
        <v>560</v>
      </c>
    </row>
    <row r="183" spans="1:9" s="520" customFormat="1" ht="22.5" customHeight="1">
      <c r="A183" s="315" t="s">
        <v>739</v>
      </c>
      <c r="B183" s="316" t="s">
        <v>738</v>
      </c>
      <c r="C183" s="554" t="s">
        <v>144</v>
      </c>
      <c r="D183" s="315" t="s">
        <v>121</v>
      </c>
      <c r="E183" s="317">
        <f t="shared" si="8"/>
        <v>15</v>
      </c>
      <c r="F183" s="315">
        <v>20000</v>
      </c>
      <c r="G183" s="464">
        <v>300</v>
      </c>
      <c r="H183" s="319" t="s">
        <v>526</v>
      </c>
      <c r="I183" s="553" t="s">
        <v>560</v>
      </c>
    </row>
    <row r="184" spans="1:9" s="520" customFormat="1" ht="22.5" customHeight="1">
      <c r="A184" s="315" t="s">
        <v>740</v>
      </c>
      <c r="B184" s="316" t="s">
        <v>738</v>
      </c>
      <c r="C184" s="554" t="s">
        <v>144</v>
      </c>
      <c r="D184" s="315" t="s">
        <v>121</v>
      </c>
      <c r="E184" s="317">
        <f t="shared" si="8"/>
        <v>10</v>
      </c>
      <c r="F184" s="315">
        <v>40000</v>
      </c>
      <c r="G184" s="464">
        <v>400</v>
      </c>
      <c r="H184" s="319" t="s">
        <v>526</v>
      </c>
      <c r="I184" s="553" t="s">
        <v>560</v>
      </c>
    </row>
    <row r="185" spans="1:9" s="520" customFormat="1" ht="22.5" customHeight="1">
      <c r="A185" s="315" t="s">
        <v>741</v>
      </c>
      <c r="B185" s="316" t="s">
        <v>738</v>
      </c>
      <c r="C185" s="554" t="s">
        <v>144</v>
      </c>
      <c r="D185" s="315" t="s">
        <v>121</v>
      </c>
      <c r="E185" s="317">
        <f t="shared" si="8"/>
        <v>40</v>
      </c>
      <c r="F185" s="315">
        <v>1500</v>
      </c>
      <c r="G185" s="464">
        <v>60</v>
      </c>
      <c r="H185" s="319" t="s">
        <v>526</v>
      </c>
      <c r="I185" s="553" t="s">
        <v>560</v>
      </c>
    </row>
    <row r="186" spans="1:9" s="520" customFormat="1" ht="22.5" customHeight="1">
      <c r="A186" s="315" t="s">
        <v>742</v>
      </c>
      <c r="B186" s="316" t="s">
        <v>738</v>
      </c>
      <c r="C186" s="554" t="s">
        <v>144</v>
      </c>
      <c r="D186" s="315" t="s">
        <v>121</v>
      </c>
      <c r="E186" s="317">
        <f t="shared" si="8"/>
        <v>50</v>
      </c>
      <c r="F186" s="315">
        <v>1500</v>
      </c>
      <c r="G186" s="464">
        <v>75</v>
      </c>
      <c r="H186" s="319" t="s">
        <v>526</v>
      </c>
      <c r="I186" s="553" t="s">
        <v>560</v>
      </c>
    </row>
    <row r="187" spans="1:9" s="520" customFormat="1" ht="39.75" customHeight="1">
      <c r="A187" s="315" t="s">
        <v>744</v>
      </c>
      <c r="B187" s="316" t="s">
        <v>745</v>
      </c>
      <c r="C187" s="554" t="s">
        <v>144</v>
      </c>
      <c r="D187" s="315" t="s">
        <v>121</v>
      </c>
      <c r="E187" s="317">
        <f t="shared" si="8"/>
        <v>290</v>
      </c>
      <c r="F187" s="315">
        <v>200</v>
      </c>
      <c r="G187" s="464">
        <v>58</v>
      </c>
      <c r="H187" s="319" t="s">
        <v>526</v>
      </c>
      <c r="I187" s="553" t="s">
        <v>560</v>
      </c>
    </row>
    <row r="188" spans="1:9" s="520" customFormat="1" ht="40.5" customHeight="1">
      <c r="A188" s="315" t="s">
        <v>746</v>
      </c>
      <c r="B188" s="316" t="s">
        <v>747</v>
      </c>
      <c r="C188" s="554" t="s">
        <v>144</v>
      </c>
      <c r="D188" s="315" t="s">
        <v>121</v>
      </c>
      <c r="E188" s="317">
        <f t="shared" si="8"/>
        <v>220</v>
      </c>
      <c r="F188" s="315">
        <v>200</v>
      </c>
      <c r="G188" s="464">
        <v>44</v>
      </c>
      <c r="H188" s="319" t="s">
        <v>526</v>
      </c>
      <c r="I188" s="553" t="s">
        <v>560</v>
      </c>
    </row>
    <row r="189" spans="1:9" s="520" customFormat="1" ht="22.5" customHeight="1">
      <c r="A189" s="315" t="s">
        <v>748</v>
      </c>
      <c r="B189" s="316" t="s">
        <v>749</v>
      </c>
      <c r="C189" s="554" t="s">
        <v>144</v>
      </c>
      <c r="D189" s="315" t="s">
        <v>121</v>
      </c>
      <c r="E189" s="317">
        <f t="shared" si="8"/>
        <v>100</v>
      </c>
      <c r="F189" s="315">
        <v>3000</v>
      </c>
      <c r="G189" s="464">
        <v>300</v>
      </c>
      <c r="H189" s="319" t="s">
        <v>526</v>
      </c>
      <c r="I189" s="553" t="s">
        <v>560</v>
      </c>
    </row>
    <row r="190" spans="1:9" s="520" customFormat="1" ht="38.25" customHeight="1">
      <c r="A190" s="315" t="s">
        <v>750</v>
      </c>
      <c r="B190" s="316" t="s">
        <v>751</v>
      </c>
      <c r="C190" s="554" t="s">
        <v>144</v>
      </c>
      <c r="D190" s="315" t="s">
        <v>121</v>
      </c>
      <c r="E190" s="317">
        <f t="shared" si="8"/>
        <v>90</v>
      </c>
      <c r="F190" s="315">
        <v>1200</v>
      </c>
      <c r="G190" s="464">
        <v>108</v>
      </c>
      <c r="H190" s="319" t="s">
        <v>526</v>
      </c>
      <c r="I190" s="553" t="s">
        <v>560</v>
      </c>
    </row>
    <row r="191" spans="1:9" s="520" customFormat="1" ht="38.25" customHeight="1">
      <c r="A191" s="315" t="s">
        <v>752</v>
      </c>
      <c r="B191" s="316" t="s">
        <v>751</v>
      </c>
      <c r="C191" s="554" t="s">
        <v>144</v>
      </c>
      <c r="D191" s="315" t="s">
        <v>121</v>
      </c>
      <c r="E191" s="317">
        <f t="shared" si="8"/>
        <v>150</v>
      </c>
      <c r="F191" s="315">
        <v>37</v>
      </c>
      <c r="G191" s="464">
        <v>5.55</v>
      </c>
      <c r="H191" s="319" t="s">
        <v>526</v>
      </c>
      <c r="I191" s="320" t="s">
        <v>573</v>
      </c>
    </row>
    <row r="192" spans="1:9" s="520" customFormat="1" ht="38.25" customHeight="1">
      <c r="A192" s="315" t="s">
        <v>753</v>
      </c>
      <c r="B192" s="316" t="s">
        <v>754</v>
      </c>
      <c r="C192" s="554" t="s">
        <v>144</v>
      </c>
      <c r="D192" s="315" t="s">
        <v>121</v>
      </c>
      <c r="E192" s="317">
        <f t="shared" si="8"/>
        <v>120</v>
      </c>
      <c r="F192" s="315">
        <v>100</v>
      </c>
      <c r="G192" s="464">
        <v>12</v>
      </c>
      <c r="H192" s="319" t="s">
        <v>526</v>
      </c>
      <c r="I192" s="553" t="s">
        <v>560</v>
      </c>
    </row>
    <row r="193" spans="1:9" s="520" customFormat="1" ht="38.25" customHeight="1">
      <c r="A193" s="315" t="s">
        <v>755</v>
      </c>
      <c r="B193" s="316" t="s">
        <v>754</v>
      </c>
      <c r="C193" s="554" t="s">
        <v>144</v>
      </c>
      <c r="D193" s="315" t="s">
        <v>121</v>
      </c>
      <c r="E193" s="317">
        <f t="shared" si="8"/>
        <v>99.999999999999986</v>
      </c>
      <c r="F193" s="315">
        <v>51</v>
      </c>
      <c r="G193" s="464">
        <v>5.0999999999999996</v>
      </c>
      <c r="H193" s="319" t="s">
        <v>526</v>
      </c>
      <c r="I193" s="320" t="s">
        <v>573</v>
      </c>
    </row>
    <row r="194" spans="1:9" s="520" customFormat="1" ht="22.5" customHeight="1">
      <c r="A194" s="315" t="s">
        <v>756</v>
      </c>
      <c r="B194" s="316" t="s">
        <v>757</v>
      </c>
      <c r="C194" s="554" t="s">
        <v>144</v>
      </c>
      <c r="D194" s="315" t="s">
        <v>121</v>
      </c>
      <c r="E194" s="317">
        <f t="shared" si="8"/>
        <v>2500</v>
      </c>
      <c r="F194" s="315">
        <v>20</v>
      </c>
      <c r="G194" s="464">
        <v>50</v>
      </c>
      <c r="H194" s="319" t="s">
        <v>526</v>
      </c>
      <c r="I194" s="553" t="s">
        <v>560</v>
      </c>
    </row>
    <row r="195" spans="1:9" s="520" customFormat="1" ht="22.5" customHeight="1">
      <c r="A195" s="315" t="s">
        <v>758</v>
      </c>
      <c r="B195" s="316" t="s">
        <v>759</v>
      </c>
      <c r="C195" s="554" t="s">
        <v>144</v>
      </c>
      <c r="D195" s="315" t="s">
        <v>121</v>
      </c>
      <c r="E195" s="317">
        <f t="shared" si="8"/>
        <v>3600</v>
      </c>
      <c r="F195" s="315">
        <v>48</v>
      </c>
      <c r="G195" s="464">
        <v>172.8</v>
      </c>
      <c r="H195" s="319" t="s">
        <v>526</v>
      </c>
      <c r="I195" s="320" t="s">
        <v>573</v>
      </c>
    </row>
    <row r="196" spans="1:9" s="520" customFormat="1" ht="42" customHeight="1">
      <c r="A196" s="315" t="s">
        <v>760</v>
      </c>
      <c r="B196" s="316" t="s">
        <v>759</v>
      </c>
      <c r="C196" s="554" t="s">
        <v>144</v>
      </c>
      <c r="D196" s="315" t="s">
        <v>121</v>
      </c>
      <c r="E196" s="317">
        <f t="shared" si="8"/>
        <v>3600</v>
      </c>
      <c r="F196" s="315">
        <v>30</v>
      </c>
      <c r="G196" s="464">
        <v>108</v>
      </c>
      <c r="H196" s="319" t="s">
        <v>526</v>
      </c>
      <c r="I196" s="553" t="s">
        <v>560</v>
      </c>
    </row>
    <row r="197" spans="1:9" s="520" customFormat="1" ht="22.5" customHeight="1">
      <c r="A197" s="315" t="s">
        <v>761</v>
      </c>
      <c r="B197" s="316" t="s">
        <v>762</v>
      </c>
      <c r="C197" s="554" t="s">
        <v>144</v>
      </c>
      <c r="D197" s="315" t="s">
        <v>121</v>
      </c>
      <c r="E197" s="317">
        <f t="shared" si="8"/>
        <v>5900</v>
      </c>
      <c r="F197" s="315">
        <v>20</v>
      </c>
      <c r="G197" s="464">
        <v>118</v>
      </c>
      <c r="H197" s="319" t="s">
        <v>526</v>
      </c>
      <c r="I197" s="553" t="s">
        <v>560</v>
      </c>
    </row>
    <row r="198" spans="1:9" s="520" customFormat="1" ht="22.5" customHeight="1">
      <c r="A198" s="315" t="s">
        <v>763</v>
      </c>
      <c r="B198" s="316" t="s">
        <v>764</v>
      </c>
      <c r="C198" s="554" t="s">
        <v>144</v>
      </c>
      <c r="D198" s="315" t="s">
        <v>121</v>
      </c>
      <c r="E198" s="317">
        <f t="shared" si="8"/>
        <v>15000</v>
      </c>
      <c r="F198" s="315">
        <v>3</v>
      </c>
      <c r="G198" s="464">
        <v>45</v>
      </c>
      <c r="H198" s="319" t="s">
        <v>526</v>
      </c>
      <c r="I198" s="320" t="s">
        <v>573</v>
      </c>
    </row>
    <row r="199" spans="1:9" s="520" customFormat="1" ht="36.75" customHeight="1">
      <c r="A199" s="315" t="s">
        <v>765</v>
      </c>
      <c r="B199" s="316" t="s">
        <v>764</v>
      </c>
      <c r="C199" s="554" t="s">
        <v>144</v>
      </c>
      <c r="D199" s="315" t="s">
        <v>121</v>
      </c>
      <c r="E199" s="317">
        <f t="shared" si="8"/>
        <v>28000</v>
      </c>
      <c r="F199" s="315">
        <v>4</v>
      </c>
      <c r="G199" s="464">
        <v>112</v>
      </c>
      <c r="H199" s="319" t="s">
        <v>526</v>
      </c>
      <c r="I199" s="320" t="s">
        <v>573</v>
      </c>
    </row>
    <row r="200" spans="1:9" s="520" customFormat="1" ht="41.25" customHeight="1">
      <c r="A200" s="315" t="s">
        <v>766</v>
      </c>
      <c r="B200" s="316" t="s">
        <v>767</v>
      </c>
      <c r="C200" s="554" t="s">
        <v>144</v>
      </c>
      <c r="D200" s="315" t="s">
        <v>121</v>
      </c>
      <c r="E200" s="317">
        <f t="shared" ref="E200:E220" si="9">+G200/F200*1000</f>
        <v>1200</v>
      </c>
      <c r="F200" s="315">
        <v>50</v>
      </c>
      <c r="G200" s="464">
        <v>60</v>
      </c>
      <c r="H200" s="319" t="s">
        <v>526</v>
      </c>
      <c r="I200" s="553" t="s">
        <v>560</v>
      </c>
    </row>
    <row r="201" spans="1:9" s="520" customFormat="1" ht="40.5" customHeight="1">
      <c r="A201" s="315" t="s">
        <v>768</v>
      </c>
      <c r="B201" s="316" t="s">
        <v>767</v>
      </c>
      <c r="C201" s="554" t="s">
        <v>144</v>
      </c>
      <c r="D201" s="315" t="s">
        <v>121</v>
      </c>
      <c r="E201" s="317">
        <f t="shared" si="9"/>
        <v>2200</v>
      </c>
      <c r="F201" s="315">
        <v>46</v>
      </c>
      <c r="G201" s="464">
        <v>101.2</v>
      </c>
      <c r="H201" s="319" t="s">
        <v>526</v>
      </c>
      <c r="I201" s="320" t="s">
        <v>573</v>
      </c>
    </row>
    <row r="202" spans="1:9" s="520" customFormat="1" ht="44.25" customHeight="1">
      <c r="A202" s="315" t="s">
        <v>769</v>
      </c>
      <c r="B202" s="316" t="s">
        <v>770</v>
      </c>
      <c r="C202" s="554" t="s">
        <v>144</v>
      </c>
      <c r="D202" s="315" t="s">
        <v>121</v>
      </c>
      <c r="E202" s="317">
        <f t="shared" si="9"/>
        <v>5000</v>
      </c>
      <c r="F202" s="315">
        <v>29</v>
      </c>
      <c r="G202" s="464">
        <v>145</v>
      </c>
      <c r="H202" s="319" t="s">
        <v>526</v>
      </c>
      <c r="I202" s="320" t="s">
        <v>573</v>
      </c>
    </row>
    <row r="203" spans="1:9" s="323" customFormat="1" ht="39" customHeight="1">
      <c r="A203" s="315" t="s">
        <v>771</v>
      </c>
      <c r="B203" s="316" t="s">
        <v>772</v>
      </c>
      <c r="C203" s="554" t="s">
        <v>144</v>
      </c>
      <c r="D203" s="315" t="s">
        <v>121</v>
      </c>
      <c r="E203" s="317">
        <f t="shared" si="9"/>
        <v>2200</v>
      </c>
      <c r="F203" s="315">
        <v>30</v>
      </c>
      <c r="G203" s="464">
        <v>66</v>
      </c>
      <c r="H203" s="319" t="s">
        <v>526</v>
      </c>
      <c r="I203" s="553" t="s">
        <v>560</v>
      </c>
    </row>
    <row r="204" spans="1:9" s="323" customFormat="1" ht="22.5" customHeight="1">
      <c r="A204" s="315" t="s">
        <v>773</v>
      </c>
      <c r="B204" s="316" t="s">
        <v>774</v>
      </c>
      <c r="C204" s="554" t="s">
        <v>144</v>
      </c>
      <c r="D204" s="315" t="s">
        <v>121</v>
      </c>
      <c r="E204" s="317">
        <f t="shared" si="9"/>
        <v>500</v>
      </c>
      <c r="F204" s="315">
        <v>200</v>
      </c>
      <c r="G204" s="464">
        <v>100</v>
      </c>
      <c r="H204" s="319" t="s">
        <v>526</v>
      </c>
      <c r="I204" s="320" t="s">
        <v>573</v>
      </c>
    </row>
    <row r="205" spans="1:9" s="323" customFormat="1" ht="39.75" customHeight="1">
      <c r="A205" s="315" t="s">
        <v>775</v>
      </c>
      <c r="B205" s="316" t="s">
        <v>776</v>
      </c>
      <c r="C205" s="554" t="s">
        <v>144</v>
      </c>
      <c r="D205" s="315" t="s">
        <v>121</v>
      </c>
      <c r="E205" s="317">
        <f t="shared" si="9"/>
        <v>8400</v>
      </c>
      <c r="F205" s="315">
        <v>1</v>
      </c>
      <c r="G205" s="464">
        <v>8.4</v>
      </c>
      <c r="H205" s="319" t="s">
        <v>526</v>
      </c>
      <c r="I205" s="320" t="s">
        <v>573</v>
      </c>
    </row>
    <row r="206" spans="1:9" s="323" customFormat="1" ht="22.5" customHeight="1">
      <c r="A206" s="315" t="s">
        <v>777</v>
      </c>
      <c r="B206" s="316" t="s">
        <v>778</v>
      </c>
      <c r="C206" s="315" t="s">
        <v>669</v>
      </c>
      <c r="D206" s="315" t="s">
        <v>121</v>
      </c>
      <c r="E206" s="317">
        <f t="shared" si="9"/>
        <v>11500</v>
      </c>
      <c r="F206" s="315">
        <v>400</v>
      </c>
      <c r="G206" s="464">
        <v>4600</v>
      </c>
      <c r="H206" s="319" t="s">
        <v>526</v>
      </c>
      <c r="I206" s="320" t="s">
        <v>573</v>
      </c>
    </row>
    <row r="207" spans="1:9" s="323" customFormat="1" ht="22.5" customHeight="1">
      <c r="A207" s="315" t="s">
        <v>277</v>
      </c>
      <c r="B207" s="316" t="s">
        <v>298</v>
      </c>
      <c r="C207" s="315" t="s">
        <v>669</v>
      </c>
      <c r="D207" s="315" t="s">
        <v>299</v>
      </c>
      <c r="E207" s="317">
        <f t="shared" si="9"/>
        <v>720</v>
      </c>
      <c r="F207" s="315">
        <v>1000</v>
      </c>
      <c r="G207" s="464">
        <v>720</v>
      </c>
      <c r="H207" s="319" t="s">
        <v>526</v>
      </c>
      <c r="I207" s="320" t="s">
        <v>573</v>
      </c>
    </row>
    <row r="208" spans="1:9" s="323" customFormat="1" ht="22.5" customHeight="1">
      <c r="A208" s="315" t="s">
        <v>278</v>
      </c>
      <c r="B208" s="316" t="s">
        <v>298</v>
      </c>
      <c r="C208" s="315" t="s">
        <v>669</v>
      </c>
      <c r="D208" s="315" t="s">
        <v>299</v>
      </c>
      <c r="E208" s="317">
        <f t="shared" si="9"/>
        <v>600</v>
      </c>
      <c r="F208" s="315">
        <v>6009</v>
      </c>
      <c r="G208" s="464">
        <v>3605.4</v>
      </c>
      <c r="H208" s="319" t="s">
        <v>526</v>
      </c>
      <c r="I208" s="320" t="s">
        <v>573</v>
      </c>
    </row>
    <row r="209" spans="1:11" s="323" customFormat="1" ht="22.5" customHeight="1">
      <c r="A209" s="315" t="s">
        <v>279</v>
      </c>
      <c r="B209" s="316" t="s">
        <v>300</v>
      </c>
      <c r="C209" s="315" t="s">
        <v>669</v>
      </c>
      <c r="D209" s="315" t="s">
        <v>121</v>
      </c>
      <c r="E209" s="317">
        <f t="shared" si="9"/>
        <v>60</v>
      </c>
      <c r="F209" s="315">
        <v>3000</v>
      </c>
      <c r="G209" s="464">
        <v>180</v>
      </c>
      <c r="H209" s="319" t="s">
        <v>526</v>
      </c>
      <c r="I209" s="320" t="s">
        <v>573</v>
      </c>
    </row>
    <row r="210" spans="1:11" s="323" customFormat="1" ht="22.5" customHeight="1">
      <c r="A210" s="315" t="s">
        <v>280</v>
      </c>
      <c r="B210" s="316" t="s">
        <v>300</v>
      </c>
      <c r="C210" s="315" t="s">
        <v>669</v>
      </c>
      <c r="D210" s="315" t="s">
        <v>121</v>
      </c>
      <c r="E210" s="317">
        <f t="shared" si="9"/>
        <v>50</v>
      </c>
      <c r="F210" s="315">
        <v>7022</v>
      </c>
      <c r="G210" s="464">
        <v>351.1</v>
      </c>
      <c r="H210" s="319" t="s">
        <v>526</v>
      </c>
      <c r="I210" s="320" t="s">
        <v>573</v>
      </c>
    </row>
    <row r="211" spans="1:11" s="323" customFormat="1" ht="22.5" customHeight="1">
      <c r="A211" s="315" t="s">
        <v>289</v>
      </c>
      <c r="B211" s="316" t="s">
        <v>318</v>
      </c>
      <c r="C211" s="315" t="s">
        <v>669</v>
      </c>
      <c r="D211" s="315" t="s">
        <v>121</v>
      </c>
      <c r="E211" s="317">
        <f t="shared" si="9"/>
        <v>600</v>
      </c>
      <c r="F211" s="315">
        <v>8000</v>
      </c>
      <c r="G211" s="464">
        <v>4800</v>
      </c>
      <c r="H211" s="319" t="s">
        <v>526</v>
      </c>
      <c r="I211" s="320" t="s">
        <v>573</v>
      </c>
    </row>
    <row r="212" spans="1:11" s="323" customFormat="1" ht="42" customHeight="1">
      <c r="A212" s="315" t="s">
        <v>779</v>
      </c>
      <c r="B212" s="316" t="s">
        <v>780</v>
      </c>
      <c r="C212" s="315" t="s">
        <v>475</v>
      </c>
      <c r="D212" s="315" t="s">
        <v>304</v>
      </c>
      <c r="E212" s="317">
        <f t="shared" si="9"/>
        <v>610</v>
      </c>
      <c r="F212" s="315">
        <v>32750</v>
      </c>
      <c r="G212" s="464">
        <v>19977.5</v>
      </c>
      <c r="H212" s="319" t="s">
        <v>526</v>
      </c>
      <c r="I212" s="553" t="s">
        <v>560</v>
      </c>
      <c r="J212" s="555"/>
      <c r="K212" s="556"/>
    </row>
    <row r="213" spans="1:11" s="323" customFormat="1" ht="44.25" customHeight="1">
      <c r="A213" s="315" t="s">
        <v>781</v>
      </c>
      <c r="B213" s="316" t="s">
        <v>780</v>
      </c>
      <c r="C213" s="315" t="s">
        <v>475</v>
      </c>
      <c r="D213" s="315" t="s">
        <v>121</v>
      </c>
      <c r="E213" s="317">
        <f t="shared" si="9"/>
        <v>190</v>
      </c>
      <c r="F213" s="315">
        <v>37250</v>
      </c>
      <c r="G213" s="464">
        <v>7077.5</v>
      </c>
      <c r="H213" s="319" t="s">
        <v>526</v>
      </c>
      <c r="I213" s="553" t="s">
        <v>560</v>
      </c>
    </row>
    <row r="214" spans="1:11" s="323" customFormat="1" ht="60.75" customHeight="1">
      <c r="A214" s="315" t="s">
        <v>290</v>
      </c>
      <c r="B214" s="316" t="s">
        <v>306</v>
      </c>
      <c r="C214" s="554" t="s">
        <v>144</v>
      </c>
      <c r="D214" s="315" t="s">
        <v>121</v>
      </c>
      <c r="E214" s="317">
        <f t="shared" si="9"/>
        <v>700</v>
      </c>
      <c r="F214" s="315">
        <v>50</v>
      </c>
      <c r="G214" s="464">
        <v>35</v>
      </c>
      <c r="H214" s="319" t="s">
        <v>526</v>
      </c>
      <c r="I214" s="553" t="s">
        <v>560</v>
      </c>
    </row>
    <row r="215" spans="1:11" s="323" customFormat="1" ht="27.75" customHeight="1">
      <c r="A215" s="315" t="s">
        <v>782</v>
      </c>
      <c r="B215" s="316" t="s">
        <v>783</v>
      </c>
      <c r="C215" s="554" t="s">
        <v>144</v>
      </c>
      <c r="D215" s="315" t="s">
        <v>121</v>
      </c>
      <c r="E215" s="317">
        <f t="shared" si="9"/>
        <v>170</v>
      </c>
      <c r="F215" s="315">
        <v>1000</v>
      </c>
      <c r="G215" s="464">
        <v>170</v>
      </c>
      <c r="H215" s="319" t="s">
        <v>526</v>
      </c>
      <c r="I215" s="553" t="s">
        <v>560</v>
      </c>
    </row>
    <row r="216" spans="1:11" s="323" customFormat="1" ht="22.5" customHeight="1">
      <c r="A216" s="315" t="s">
        <v>784</v>
      </c>
      <c r="B216" s="316" t="s">
        <v>785</v>
      </c>
      <c r="C216" s="554" t="s">
        <v>144</v>
      </c>
      <c r="D216" s="315" t="s">
        <v>121</v>
      </c>
      <c r="E216" s="317">
        <f t="shared" si="9"/>
        <v>25</v>
      </c>
      <c r="F216" s="315">
        <v>4200</v>
      </c>
      <c r="G216" s="464">
        <v>105</v>
      </c>
      <c r="H216" s="319" t="s">
        <v>526</v>
      </c>
      <c r="I216" s="553" t="s">
        <v>560</v>
      </c>
    </row>
    <row r="217" spans="1:11" s="323" customFormat="1" ht="22.5" customHeight="1">
      <c r="A217" s="315" t="s">
        <v>786</v>
      </c>
      <c r="B217" s="316" t="s">
        <v>787</v>
      </c>
      <c r="C217" s="554" t="s">
        <v>144</v>
      </c>
      <c r="D217" s="315" t="s">
        <v>121</v>
      </c>
      <c r="E217" s="317">
        <f t="shared" si="9"/>
        <v>55</v>
      </c>
      <c r="F217" s="315">
        <v>3000</v>
      </c>
      <c r="G217" s="464">
        <v>165</v>
      </c>
      <c r="H217" s="319" t="s">
        <v>526</v>
      </c>
      <c r="I217" s="553" t="s">
        <v>560</v>
      </c>
    </row>
    <row r="218" spans="1:11" s="323" customFormat="1" ht="22.5" customHeight="1">
      <c r="A218" s="315" t="s">
        <v>788</v>
      </c>
      <c r="B218" s="316" t="s">
        <v>789</v>
      </c>
      <c r="C218" s="554" t="s">
        <v>144</v>
      </c>
      <c r="D218" s="315" t="s">
        <v>121</v>
      </c>
      <c r="E218" s="317">
        <f t="shared" si="9"/>
        <v>75</v>
      </c>
      <c r="F218" s="315">
        <v>2400</v>
      </c>
      <c r="G218" s="464">
        <v>180</v>
      </c>
      <c r="H218" s="319" t="s">
        <v>526</v>
      </c>
      <c r="I218" s="553" t="s">
        <v>560</v>
      </c>
    </row>
    <row r="219" spans="1:11" s="323" customFormat="1" ht="36" customHeight="1">
      <c r="A219" s="315" t="s">
        <v>790</v>
      </c>
      <c r="B219" s="316" t="s">
        <v>791</v>
      </c>
      <c r="C219" s="554" t="s">
        <v>144</v>
      </c>
      <c r="D219" s="315" t="s">
        <v>121</v>
      </c>
      <c r="E219" s="317">
        <f t="shared" si="9"/>
        <v>660</v>
      </c>
      <c r="F219" s="315">
        <v>50</v>
      </c>
      <c r="G219" s="464">
        <v>33</v>
      </c>
      <c r="H219" s="319" t="s">
        <v>526</v>
      </c>
      <c r="I219" s="553" t="s">
        <v>560</v>
      </c>
    </row>
    <row r="220" spans="1:11" s="323" customFormat="1" ht="42.75" customHeight="1">
      <c r="A220" s="315" t="s">
        <v>792</v>
      </c>
      <c r="B220" s="316" t="s">
        <v>793</v>
      </c>
      <c r="C220" s="554" t="s">
        <v>144</v>
      </c>
      <c r="D220" s="315" t="s">
        <v>121</v>
      </c>
      <c r="E220" s="317">
        <f t="shared" si="9"/>
        <v>150</v>
      </c>
      <c r="F220" s="315">
        <v>4000</v>
      </c>
      <c r="G220" s="464">
        <v>600</v>
      </c>
      <c r="H220" s="319" t="s">
        <v>526</v>
      </c>
      <c r="I220" s="553" t="s">
        <v>560</v>
      </c>
    </row>
    <row r="221" spans="1:11" s="559" customFormat="1" ht="18.75" hidden="1" customHeight="1">
      <c r="A221" s="304">
        <v>4264</v>
      </c>
      <c r="B221" s="305" t="s">
        <v>319</v>
      </c>
      <c r="C221" s="306"/>
      <c r="D221" s="557"/>
      <c r="E221" s="228"/>
      <c r="F221" s="558"/>
      <c r="G221" s="308">
        <f>SUM(G222:G267)</f>
        <v>924828.70000000007</v>
      </c>
      <c r="H221" s="309"/>
      <c r="J221" s="559">
        <v>949447.9</v>
      </c>
      <c r="K221" s="599">
        <f>+G221-J221</f>
        <v>-24619.199999999953</v>
      </c>
    </row>
    <row r="222" spans="1:11" s="323" customFormat="1" ht="18.75" customHeight="1">
      <c r="A222" s="560" t="s">
        <v>794</v>
      </c>
      <c r="B222" s="316" t="s">
        <v>795</v>
      </c>
      <c r="C222" s="315" t="s">
        <v>144</v>
      </c>
      <c r="D222" s="315" t="s">
        <v>341</v>
      </c>
      <c r="E222" s="317">
        <f t="shared" ref="E222:E267" si="10">+G222/F222*1000</f>
        <v>395</v>
      </c>
      <c r="F222" s="315">
        <v>500</v>
      </c>
      <c r="G222" s="464">
        <v>197.5</v>
      </c>
      <c r="H222" s="319" t="s">
        <v>527</v>
      </c>
      <c r="I222" s="320" t="s">
        <v>573</v>
      </c>
      <c r="J222" s="310"/>
    </row>
    <row r="223" spans="1:11" s="323" customFormat="1" ht="18.75" customHeight="1">
      <c r="A223" s="560" t="s">
        <v>1288</v>
      </c>
      <c r="B223" s="316" t="s">
        <v>795</v>
      </c>
      <c r="C223" s="315" t="s">
        <v>144</v>
      </c>
      <c r="D223" s="315" t="s">
        <v>341</v>
      </c>
      <c r="E223" s="317">
        <f t="shared" si="10"/>
        <v>385</v>
      </c>
      <c r="F223" s="315">
        <v>19500</v>
      </c>
      <c r="G223" s="464">
        <v>7507.5</v>
      </c>
      <c r="H223" s="319" t="s">
        <v>527</v>
      </c>
      <c r="I223" s="320" t="s">
        <v>573</v>
      </c>
      <c r="J223" s="310"/>
    </row>
    <row r="224" spans="1:11" s="323" customFormat="1" ht="18.75" customHeight="1">
      <c r="A224" s="560" t="s">
        <v>320</v>
      </c>
      <c r="B224" s="316" t="s">
        <v>342</v>
      </c>
      <c r="C224" s="315" t="s">
        <v>144</v>
      </c>
      <c r="D224" s="315" t="s">
        <v>341</v>
      </c>
      <c r="E224" s="317">
        <f t="shared" si="10"/>
        <v>350</v>
      </c>
      <c r="F224" s="315">
        <f>1720000-300000-100000-70000+300000+59600-F225</f>
        <v>1204600</v>
      </c>
      <c r="G224" s="561">
        <f>611648-171969-18069</f>
        <v>421610</v>
      </c>
      <c r="H224" s="319" t="s">
        <v>527</v>
      </c>
      <c r="I224" s="553" t="s">
        <v>560</v>
      </c>
    </row>
    <row r="225" spans="1:9" s="323" customFormat="1" ht="18.75" customHeight="1">
      <c r="A225" s="560" t="s">
        <v>451</v>
      </c>
      <c r="B225" s="316" t="s">
        <v>342</v>
      </c>
      <c r="C225" s="315" t="s">
        <v>144</v>
      </c>
      <c r="D225" s="315" t="s">
        <v>341</v>
      </c>
      <c r="E225" s="317">
        <f t="shared" si="10"/>
        <v>375</v>
      </c>
      <c r="F225" s="315">
        <v>405000</v>
      </c>
      <c r="G225" s="561">
        <f>405*375</f>
        <v>151875</v>
      </c>
      <c r="H225" s="319" t="s">
        <v>527</v>
      </c>
      <c r="I225" s="553" t="s">
        <v>560</v>
      </c>
    </row>
    <row r="226" spans="1:9" s="323" customFormat="1" ht="18.75" customHeight="1">
      <c r="A226" s="560" t="s">
        <v>1263</v>
      </c>
      <c r="B226" s="316" t="s">
        <v>342</v>
      </c>
      <c r="C226" s="315" t="s">
        <v>144</v>
      </c>
      <c r="D226" s="315" t="s">
        <v>341</v>
      </c>
      <c r="E226" s="317">
        <f t="shared" si="10"/>
        <v>375</v>
      </c>
      <c r="F226" s="315">
        <v>145556</v>
      </c>
      <c r="G226" s="464">
        <v>54583.5</v>
      </c>
      <c r="H226" s="319" t="s">
        <v>527</v>
      </c>
      <c r="I226" s="320" t="s">
        <v>573</v>
      </c>
    </row>
    <row r="227" spans="1:9" s="323" customFormat="1" ht="18.75" customHeight="1">
      <c r="A227" s="560" t="s">
        <v>1289</v>
      </c>
      <c r="B227" s="316" t="s">
        <v>342</v>
      </c>
      <c r="C227" s="315" t="s">
        <v>144</v>
      </c>
      <c r="D227" s="315" t="s">
        <v>341</v>
      </c>
      <c r="E227" s="317">
        <f t="shared" si="10"/>
        <v>350</v>
      </c>
      <c r="F227" s="315">
        <v>436680</v>
      </c>
      <c r="G227" s="464">
        <f>159388.2-6550.2</f>
        <v>152838</v>
      </c>
      <c r="H227" s="319" t="s">
        <v>527</v>
      </c>
      <c r="I227" s="320" t="s">
        <v>573</v>
      </c>
    </row>
    <row r="228" spans="1:9" s="323" customFormat="1" ht="42.75" customHeight="1">
      <c r="A228" s="560" t="s">
        <v>796</v>
      </c>
      <c r="B228" s="316" t="s">
        <v>797</v>
      </c>
      <c r="C228" s="315" t="s">
        <v>144</v>
      </c>
      <c r="D228" s="315" t="s">
        <v>341</v>
      </c>
      <c r="E228" s="317">
        <v>375</v>
      </c>
      <c r="F228" s="334">
        <v>2100</v>
      </c>
      <c r="G228" s="464">
        <f>+E228*F228/1000</f>
        <v>787.5</v>
      </c>
      <c r="H228" s="319" t="s">
        <v>527</v>
      </c>
      <c r="I228" s="553" t="s">
        <v>560</v>
      </c>
    </row>
    <row r="229" spans="1:9" s="323" customFormat="1" ht="48.75" customHeight="1">
      <c r="A229" s="560" t="s">
        <v>798</v>
      </c>
      <c r="B229" s="316" t="s">
        <v>797</v>
      </c>
      <c r="C229" s="315" t="s">
        <v>144</v>
      </c>
      <c r="D229" s="315" t="s">
        <v>341</v>
      </c>
      <c r="E229" s="317">
        <v>350</v>
      </c>
      <c r="F229" s="334">
        <v>6300</v>
      </c>
      <c r="G229" s="464">
        <f>+E229*F229/1000</f>
        <v>2205</v>
      </c>
      <c r="H229" s="319" t="s">
        <v>527</v>
      </c>
      <c r="I229" s="553" t="s">
        <v>560</v>
      </c>
    </row>
    <row r="230" spans="1:9" s="323" customFormat="1" ht="37.5" customHeight="1">
      <c r="A230" s="560" t="s">
        <v>799</v>
      </c>
      <c r="B230" s="316" t="s">
        <v>797</v>
      </c>
      <c r="C230" s="315" t="s">
        <v>144</v>
      </c>
      <c r="D230" s="315" t="s">
        <v>341</v>
      </c>
      <c r="E230" s="317">
        <f t="shared" si="10"/>
        <v>360</v>
      </c>
      <c r="F230" s="315">
        <v>13000</v>
      </c>
      <c r="G230" s="464">
        <v>4680</v>
      </c>
      <c r="H230" s="319" t="s">
        <v>527</v>
      </c>
      <c r="I230" s="320" t="s">
        <v>573</v>
      </c>
    </row>
    <row r="231" spans="1:9" s="323" customFormat="1" ht="39.75" customHeight="1">
      <c r="A231" s="560" t="s">
        <v>1290</v>
      </c>
      <c r="B231" s="316" t="s">
        <v>797</v>
      </c>
      <c r="C231" s="315" t="s">
        <v>144</v>
      </c>
      <c r="D231" s="315" t="s">
        <v>341</v>
      </c>
      <c r="E231" s="317">
        <f t="shared" si="10"/>
        <v>350</v>
      </c>
      <c r="F231" s="315">
        <v>42000</v>
      </c>
      <c r="G231" s="464">
        <v>14700</v>
      </c>
      <c r="H231" s="319" t="s">
        <v>527</v>
      </c>
      <c r="I231" s="320" t="s">
        <v>573</v>
      </c>
    </row>
    <row r="232" spans="1:9" s="323" customFormat="1" ht="39" customHeight="1">
      <c r="A232" s="560" t="s">
        <v>1291</v>
      </c>
      <c r="B232" s="316" t="s">
        <v>797</v>
      </c>
      <c r="C232" s="315" t="s">
        <v>144</v>
      </c>
      <c r="D232" s="315" t="s">
        <v>341</v>
      </c>
      <c r="E232" s="317">
        <f t="shared" si="10"/>
        <v>355</v>
      </c>
      <c r="F232" s="315">
        <v>2500</v>
      </c>
      <c r="G232" s="464">
        <v>887.5</v>
      </c>
      <c r="H232" s="319" t="s">
        <v>527</v>
      </c>
      <c r="I232" s="320" t="s">
        <v>573</v>
      </c>
    </row>
    <row r="233" spans="1:9" s="323" customFormat="1" ht="33" customHeight="1">
      <c r="A233" s="560" t="s">
        <v>1292</v>
      </c>
      <c r="B233" s="316" t="s">
        <v>797</v>
      </c>
      <c r="C233" s="315" t="s">
        <v>144</v>
      </c>
      <c r="D233" s="315" t="s">
        <v>341</v>
      </c>
      <c r="E233" s="317">
        <f t="shared" si="10"/>
        <v>350</v>
      </c>
      <c r="F233" s="315">
        <v>7500</v>
      </c>
      <c r="G233" s="464">
        <v>2625</v>
      </c>
      <c r="H233" s="319" t="s">
        <v>527</v>
      </c>
      <c r="I233" s="320" t="s">
        <v>573</v>
      </c>
    </row>
    <row r="234" spans="1:9" s="323" customFormat="1" ht="36.75" customHeight="1">
      <c r="A234" s="560" t="s">
        <v>321</v>
      </c>
      <c r="B234" s="316" t="s">
        <v>337</v>
      </c>
      <c r="C234" s="315" t="s">
        <v>144</v>
      </c>
      <c r="D234" s="315" t="s">
        <v>341</v>
      </c>
      <c r="E234" s="317">
        <f t="shared" si="10"/>
        <v>2000</v>
      </c>
      <c r="F234" s="315">
        <v>400</v>
      </c>
      <c r="G234" s="464">
        <v>800</v>
      </c>
      <c r="H234" s="319" t="s">
        <v>527</v>
      </c>
      <c r="I234" s="553" t="s">
        <v>560</v>
      </c>
    </row>
    <row r="235" spans="1:9" s="323" customFormat="1" ht="36.75" customHeight="1">
      <c r="A235" s="560" t="s">
        <v>452</v>
      </c>
      <c r="B235" s="316" t="s">
        <v>337</v>
      </c>
      <c r="C235" s="315" t="s">
        <v>144</v>
      </c>
      <c r="D235" s="315" t="s">
        <v>341</v>
      </c>
      <c r="E235" s="317">
        <f t="shared" si="10"/>
        <v>1300</v>
      </c>
      <c r="F235" s="315">
        <v>1000</v>
      </c>
      <c r="G235" s="464">
        <v>1300</v>
      </c>
      <c r="H235" s="319" t="s">
        <v>527</v>
      </c>
      <c r="I235" s="320" t="s">
        <v>573</v>
      </c>
    </row>
    <row r="236" spans="1:9" s="323" customFormat="1" ht="36.75" customHeight="1">
      <c r="A236" s="560" t="s">
        <v>533</v>
      </c>
      <c r="B236" s="316" t="s">
        <v>337</v>
      </c>
      <c r="C236" s="315" t="s">
        <v>144</v>
      </c>
      <c r="D236" s="315" t="s">
        <v>341</v>
      </c>
      <c r="E236" s="317">
        <f t="shared" si="10"/>
        <v>1100</v>
      </c>
      <c r="F236" s="315">
        <v>1000</v>
      </c>
      <c r="G236" s="464">
        <v>1100</v>
      </c>
      <c r="H236" s="319" t="s">
        <v>527</v>
      </c>
      <c r="I236" s="320" t="s">
        <v>573</v>
      </c>
    </row>
    <row r="237" spans="1:9" s="323" customFormat="1" ht="36.75" customHeight="1">
      <c r="A237" s="560" t="s">
        <v>1198</v>
      </c>
      <c r="B237" s="316" t="s">
        <v>337</v>
      </c>
      <c r="C237" s="315" t="s">
        <v>144</v>
      </c>
      <c r="D237" s="315" t="s">
        <v>341</v>
      </c>
      <c r="E237" s="317">
        <f t="shared" si="10"/>
        <v>1100</v>
      </c>
      <c r="F237" s="315">
        <v>700</v>
      </c>
      <c r="G237" s="464">
        <v>770</v>
      </c>
      <c r="H237" s="319" t="s">
        <v>527</v>
      </c>
      <c r="I237" s="553" t="s">
        <v>560</v>
      </c>
    </row>
    <row r="238" spans="1:9" s="323" customFormat="1" ht="18.75" customHeight="1">
      <c r="A238" s="560" t="s">
        <v>322</v>
      </c>
      <c r="B238" s="316" t="s">
        <v>486</v>
      </c>
      <c r="C238" s="315" t="s">
        <v>144</v>
      </c>
      <c r="D238" s="315" t="s">
        <v>341</v>
      </c>
      <c r="E238" s="317">
        <f t="shared" si="10"/>
        <v>3000</v>
      </c>
      <c r="F238" s="315">
        <v>500</v>
      </c>
      <c r="G238" s="464">
        <v>1500</v>
      </c>
      <c r="H238" s="319" t="s">
        <v>527</v>
      </c>
      <c r="I238" s="553" t="s">
        <v>560</v>
      </c>
    </row>
    <row r="239" spans="1:9" s="323" customFormat="1" ht="18.75" customHeight="1">
      <c r="A239" s="560" t="s">
        <v>800</v>
      </c>
      <c r="B239" s="316" t="s">
        <v>801</v>
      </c>
      <c r="C239" s="315" t="s">
        <v>144</v>
      </c>
      <c r="D239" s="315" t="s">
        <v>802</v>
      </c>
      <c r="E239" s="317">
        <f t="shared" si="10"/>
        <v>200</v>
      </c>
      <c r="F239" s="315">
        <v>50000</v>
      </c>
      <c r="G239" s="464">
        <v>10000</v>
      </c>
      <c r="H239" s="319" t="s">
        <v>527</v>
      </c>
      <c r="I239" s="320" t="s">
        <v>573</v>
      </c>
    </row>
    <row r="240" spans="1:9" s="323" customFormat="1" ht="114" customHeight="1">
      <c r="A240" s="315" t="s">
        <v>323</v>
      </c>
      <c r="B240" s="316" t="s">
        <v>803</v>
      </c>
      <c r="C240" s="315" t="s">
        <v>144</v>
      </c>
      <c r="D240" s="315" t="s">
        <v>341</v>
      </c>
      <c r="E240" s="317">
        <f t="shared" si="10"/>
        <v>900</v>
      </c>
      <c r="F240" s="315">
        <v>300</v>
      </c>
      <c r="G240" s="464">
        <v>270</v>
      </c>
      <c r="H240" s="319" t="s">
        <v>527</v>
      </c>
      <c r="I240" s="553" t="s">
        <v>560</v>
      </c>
    </row>
    <row r="241" spans="1:255" s="323" customFormat="1" ht="112.5" customHeight="1">
      <c r="A241" s="560" t="s">
        <v>502</v>
      </c>
      <c r="B241" s="316" t="s">
        <v>803</v>
      </c>
      <c r="C241" s="315" t="s">
        <v>144</v>
      </c>
      <c r="D241" s="315" t="s">
        <v>341</v>
      </c>
      <c r="E241" s="317">
        <f t="shared" si="10"/>
        <v>600</v>
      </c>
      <c r="F241" s="315">
        <v>6000</v>
      </c>
      <c r="G241" s="464">
        <v>3600</v>
      </c>
      <c r="H241" s="319" t="s">
        <v>527</v>
      </c>
      <c r="I241" s="320" t="s">
        <v>573</v>
      </c>
    </row>
    <row r="242" spans="1:255" s="323" customFormat="1" ht="18.75" customHeight="1">
      <c r="A242" s="315" t="s">
        <v>324</v>
      </c>
      <c r="B242" s="316" t="s">
        <v>338</v>
      </c>
      <c r="C242" s="315" t="s">
        <v>144</v>
      </c>
      <c r="D242" s="315" t="s">
        <v>121</v>
      </c>
      <c r="E242" s="317">
        <f t="shared" si="10"/>
        <v>20000</v>
      </c>
      <c r="F242" s="315">
        <v>40</v>
      </c>
      <c r="G242" s="464">
        <v>800</v>
      </c>
      <c r="H242" s="319" t="s">
        <v>527</v>
      </c>
      <c r="I242" s="320" t="s">
        <v>573</v>
      </c>
    </row>
    <row r="243" spans="1:255" s="323" customFormat="1" ht="18.75" customHeight="1">
      <c r="A243" s="315" t="s">
        <v>325</v>
      </c>
      <c r="B243" s="562" t="s">
        <v>338</v>
      </c>
      <c r="C243" s="315" t="s">
        <v>144</v>
      </c>
      <c r="D243" s="315" t="s">
        <v>121</v>
      </c>
      <c r="E243" s="317">
        <f t="shared" si="10"/>
        <v>24000</v>
      </c>
      <c r="F243" s="315">
        <v>40</v>
      </c>
      <c r="G243" s="464">
        <v>960</v>
      </c>
      <c r="H243" s="319" t="s">
        <v>527</v>
      </c>
      <c r="I243" s="320" t="s">
        <v>573</v>
      </c>
    </row>
    <row r="244" spans="1:255" s="323" customFormat="1" ht="18.75" customHeight="1">
      <c r="A244" s="315" t="s">
        <v>326</v>
      </c>
      <c r="B244" s="562" t="s">
        <v>338</v>
      </c>
      <c r="C244" s="315" t="s">
        <v>144</v>
      </c>
      <c r="D244" s="315" t="s">
        <v>121</v>
      </c>
      <c r="E244" s="317">
        <f t="shared" si="10"/>
        <v>28000</v>
      </c>
      <c r="F244" s="315">
        <v>40</v>
      </c>
      <c r="G244" s="464">
        <v>1120</v>
      </c>
      <c r="H244" s="319" t="s">
        <v>527</v>
      </c>
      <c r="I244" s="320" t="s">
        <v>573</v>
      </c>
    </row>
    <row r="245" spans="1:255" s="323" customFormat="1" ht="18.75" customHeight="1">
      <c r="A245" s="315" t="s">
        <v>804</v>
      </c>
      <c r="B245" s="562" t="s">
        <v>805</v>
      </c>
      <c r="C245" s="315" t="s">
        <v>144</v>
      </c>
      <c r="D245" s="315" t="s">
        <v>121</v>
      </c>
      <c r="E245" s="317">
        <f t="shared" si="10"/>
        <v>25000</v>
      </c>
      <c r="F245" s="315">
        <v>150</v>
      </c>
      <c r="G245" s="464">
        <v>3750</v>
      </c>
      <c r="H245" s="319" t="s">
        <v>527</v>
      </c>
      <c r="I245" s="553" t="s">
        <v>560</v>
      </c>
    </row>
    <row r="246" spans="1:255" s="324" customFormat="1">
      <c r="A246" s="315" t="s">
        <v>806</v>
      </c>
      <c r="B246" s="562" t="s">
        <v>805</v>
      </c>
      <c r="C246" s="315" t="s">
        <v>144</v>
      </c>
      <c r="D246" s="315" t="s">
        <v>121</v>
      </c>
      <c r="E246" s="317">
        <f t="shared" si="10"/>
        <v>29400.000000000004</v>
      </c>
      <c r="F246" s="315">
        <v>6</v>
      </c>
      <c r="G246" s="464">
        <v>176.4</v>
      </c>
      <c r="H246" s="319" t="s">
        <v>527</v>
      </c>
      <c r="I246" s="553" t="s">
        <v>560</v>
      </c>
      <c r="J246" s="323"/>
      <c r="K246" s="323"/>
      <c r="L246" s="323"/>
      <c r="M246" s="323"/>
      <c r="N246" s="323"/>
      <c r="O246" s="323"/>
      <c r="P246" s="323"/>
      <c r="Q246" s="323"/>
      <c r="R246" s="323"/>
      <c r="S246" s="323"/>
      <c r="T246" s="323"/>
      <c r="U246" s="323"/>
      <c r="V246" s="323"/>
      <c r="W246" s="323"/>
      <c r="X246" s="323"/>
      <c r="Y246" s="323"/>
      <c r="Z246" s="323"/>
      <c r="AA246" s="323"/>
      <c r="AB246" s="323"/>
      <c r="AC246" s="323"/>
      <c r="AD246" s="323"/>
      <c r="AE246" s="323"/>
      <c r="AF246" s="323"/>
      <c r="AG246" s="323"/>
      <c r="AH246" s="323"/>
      <c r="AI246" s="323"/>
      <c r="AJ246" s="323"/>
      <c r="AK246" s="323"/>
      <c r="AL246" s="323"/>
      <c r="AM246" s="323"/>
      <c r="AN246" s="323"/>
      <c r="AO246" s="323"/>
      <c r="AP246" s="323"/>
      <c r="AQ246" s="323"/>
      <c r="AR246" s="323"/>
      <c r="AS246" s="323"/>
      <c r="AT246" s="323"/>
      <c r="AU246" s="323"/>
      <c r="AV246" s="323"/>
      <c r="AW246" s="323"/>
      <c r="AX246" s="323"/>
      <c r="AY246" s="323"/>
      <c r="AZ246" s="323"/>
      <c r="BA246" s="323"/>
      <c r="BB246" s="323"/>
      <c r="BC246" s="323"/>
      <c r="BD246" s="323"/>
      <c r="BE246" s="323"/>
      <c r="BF246" s="323"/>
      <c r="BG246" s="323"/>
      <c r="BH246" s="323"/>
      <c r="BI246" s="323"/>
      <c r="BJ246" s="323"/>
      <c r="BK246" s="323"/>
      <c r="BL246" s="323"/>
      <c r="BM246" s="323"/>
      <c r="BN246" s="323"/>
      <c r="BO246" s="323"/>
      <c r="BP246" s="323"/>
      <c r="BQ246" s="323"/>
      <c r="BR246" s="323"/>
      <c r="BS246" s="323"/>
      <c r="BT246" s="323"/>
      <c r="BU246" s="323"/>
      <c r="BV246" s="323"/>
      <c r="BW246" s="323"/>
      <c r="BX246" s="323"/>
      <c r="BY246" s="323"/>
      <c r="BZ246" s="323"/>
      <c r="CA246" s="323"/>
      <c r="CB246" s="323"/>
      <c r="CC246" s="323"/>
      <c r="CD246" s="323"/>
      <c r="CE246" s="323"/>
      <c r="CF246" s="323"/>
      <c r="CG246" s="323"/>
      <c r="CH246" s="323"/>
      <c r="CI246" s="323"/>
      <c r="CJ246" s="323"/>
      <c r="CK246" s="323"/>
      <c r="CL246" s="323"/>
      <c r="CM246" s="323"/>
      <c r="CN246" s="323"/>
      <c r="CO246" s="323"/>
      <c r="CP246" s="323"/>
      <c r="CQ246" s="323"/>
      <c r="CR246" s="323"/>
      <c r="CS246" s="323"/>
      <c r="CT246" s="323"/>
      <c r="CU246" s="323"/>
      <c r="CV246" s="323"/>
      <c r="CW246" s="323"/>
      <c r="CX246" s="323"/>
      <c r="CY246" s="323"/>
      <c r="CZ246" s="323"/>
      <c r="DA246" s="323"/>
      <c r="DB246" s="323"/>
      <c r="DC246" s="323"/>
      <c r="DD246" s="323"/>
      <c r="DE246" s="323"/>
      <c r="DF246" s="323"/>
      <c r="DG246" s="323"/>
      <c r="DH246" s="323"/>
      <c r="DI246" s="323"/>
      <c r="DJ246" s="323"/>
      <c r="DK246" s="323"/>
      <c r="DL246" s="323"/>
      <c r="DM246" s="323"/>
      <c r="DN246" s="323"/>
      <c r="DO246" s="323"/>
      <c r="DP246" s="323"/>
      <c r="DQ246" s="323"/>
      <c r="DR246" s="323"/>
      <c r="DS246" s="323"/>
      <c r="DT246" s="323"/>
      <c r="DU246" s="323"/>
      <c r="DV246" s="323"/>
      <c r="DW246" s="323"/>
      <c r="DX246" s="323"/>
      <c r="DY246" s="323"/>
      <c r="DZ246" s="323"/>
      <c r="EA246" s="323"/>
      <c r="EB246" s="323"/>
      <c r="EC246" s="323"/>
      <c r="ED246" s="323"/>
      <c r="EE246" s="323"/>
      <c r="EF246" s="323"/>
      <c r="EG246" s="323"/>
      <c r="EH246" s="323"/>
      <c r="EI246" s="323"/>
      <c r="EJ246" s="323"/>
      <c r="EK246" s="323"/>
      <c r="EL246" s="323"/>
      <c r="EM246" s="323"/>
      <c r="EN246" s="323"/>
      <c r="EO246" s="323"/>
      <c r="EP246" s="323"/>
      <c r="EQ246" s="323"/>
      <c r="ER246" s="323"/>
      <c r="ES246" s="323"/>
      <c r="ET246" s="323"/>
      <c r="EU246" s="323"/>
      <c r="EV246" s="323"/>
      <c r="EW246" s="323"/>
      <c r="EX246" s="323"/>
      <c r="EY246" s="323"/>
      <c r="EZ246" s="323"/>
      <c r="FA246" s="323"/>
      <c r="FB246" s="323"/>
      <c r="FC246" s="323"/>
      <c r="FD246" s="323"/>
      <c r="FE246" s="323"/>
      <c r="FF246" s="323"/>
      <c r="FG246" s="323"/>
      <c r="FH246" s="323"/>
      <c r="FI246" s="323"/>
      <c r="FJ246" s="323"/>
      <c r="FK246" s="323"/>
      <c r="FL246" s="323"/>
      <c r="FM246" s="323"/>
      <c r="FN246" s="323"/>
      <c r="FO246" s="323"/>
      <c r="FP246" s="323"/>
      <c r="FQ246" s="323"/>
      <c r="FR246" s="323"/>
      <c r="FS246" s="323"/>
      <c r="FT246" s="323"/>
      <c r="FU246" s="323"/>
      <c r="FV246" s="323"/>
      <c r="FW246" s="323"/>
      <c r="FX246" s="323"/>
      <c r="FY246" s="323"/>
      <c r="FZ246" s="323"/>
      <c r="GA246" s="323"/>
      <c r="GB246" s="323"/>
      <c r="GC246" s="323"/>
      <c r="GD246" s="323"/>
      <c r="GE246" s="323"/>
      <c r="GF246" s="323"/>
      <c r="GG246" s="323"/>
      <c r="GH246" s="323"/>
      <c r="GI246" s="323"/>
      <c r="GJ246" s="323"/>
      <c r="GK246" s="323"/>
      <c r="GL246" s="323"/>
      <c r="GM246" s="323"/>
      <c r="GN246" s="323"/>
      <c r="GO246" s="323"/>
      <c r="GP246" s="323"/>
      <c r="GQ246" s="323"/>
      <c r="GR246" s="323"/>
      <c r="GS246" s="323"/>
      <c r="GT246" s="323"/>
      <c r="GU246" s="323"/>
      <c r="GV246" s="323"/>
      <c r="GW246" s="323"/>
      <c r="GX246" s="323"/>
      <c r="GY246" s="323"/>
      <c r="GZ246" s="323"/>
      <c r="HA246" s="323"/>
      <c r="HB246" s="323"/>
      <c r="HC246" s="323"/>
      <c r="HD246" s="323"/>
      <c r="HE246" s="323"/>
      <c r="HF246" s="323"/>
      <c r="HG246" s="323"/>
      <c r="HH246" s="323"/>
      <c r="HI246" s="323"/>
      <c r="HJ246" s="323"/>
      <c r="HK246" s="323"/>
      <c r="HL246" s="323"/>
      <c r="HM246" s="323"/>
      <c r="HN246" s="323"/>
      <c r="HO246" s="323"/>
      <c r="HP246" s="323"/>
      <c r="HQ246" s="323"/>
      <c r="HR246" s="323"/>
      <c r="HS246" s="323"/>
      <c r="HT246" s="323"/>
      <c r="HU246" s="323"/>
      <c r="HV246" s="323"/>
      <c r="HW246" s="323"/>
      <c r="HX246" s="323"/>
      <c r="HY246" s="323"/>
      <c r="HZ246" s="323"/>
      <c r="IA246" s="323"/>
      <c r="IB246" s="323"/>
      <c r="IC246" s="323"/>
      <c r="ID246" s="323"/>
      <c r="IE246" s="323"/>
      <c r="IF246" s="323"/>
      <c r="IG246" s="323"/>
      <c r="IH246" s="323"/>
      <c r="II246" s="323"/>
      <c r="IJ246" s="323"/>
      <c r="IK246" s="323"/>
      <c r="IL246" s="323"/>
      <c r="IM246" s="323"/>
      <c r="IN246" s="323"/>
      <c r="IO246" s="323"/>
      <c r="IP246" s="323"/>
      <c r="IQ246" s="323"/>
      <c r="IR246" s="323"/>
      <c r="IS246" s="323"/>
      <c r="IT246" s="323"/>
      <c r="IU246" s="323"/>
    </row>
    <row r="247" spans="1:255" s="564" customFormat="1" ht="24.75" customHeight="1">
      <c r="A247" s="315" t="s">
        <v>327</v>
      </c>
      <c r="B247" s="562" t="s">
        <v>339</v>
      </c>
      <c r="C247" s="315" t="s">
        <v>144</v>
      </c>
      <c r="D247" s="315" t="s">
        <v>121</v>
      </c>
      <c r="E247" s="317">
        <f t="shared" si="10"/>
        <v>46000</v>
      </c>
      <c r="F247" s="315">
        <v>280</v>
      </c>
      <c r="G247" s="464">
        <v>12880</v>
      </c>
      <c r="H247" s="319" t="s">
        <v>527</v>
      </c>
      <c r="I247" s="553" t="s">
        <v>560</v>
      </c>
      <c r="J247" s="563"/>
      <c r="K247" s="323"/>
      <c r="L247" s="323"/>
      <c r="M247" s="323"/>
      <c r="N247" s="323"/>
      <c r="O247" s="323"/>
      <c r="P247" s="323"/>
      <c r="Q247" s="323"/>
      <c r="R247" s="323"/>
      <c r="S247" s="323"/>
      <c r="T247" s="323"/>
      <c r="U247" s="323"/>
      <c r="V247" s="323"/>
      <c r="W247" s="323"/>
      <c r="X247" s="323"/>
      <c r="Y247" s="323"/>
      <c r="Z247" s="323"/>
      <c r="AA247" s="323"/>
      <c r="AB247" s="323"/>
      <c r="AC247" s="323"/>
      <c r="AD247" s="323"/>
      <c r="AE247" s="323"/>
      <c r="AF247" s="323"/>
      <c r="AG247" s="323"/>
      <c r="AH247" s="323"/>
      <c r="AI247" s="323"/>
      <c r="AJ247" s="323"/>
      <c r="AK247" s="323"/>
      <c r="AL247" s="323"/>
      <c r="AM247" s="323"/>
      <c r="AN247" s="323"/>
      <c r="AO247" s="323"/>
      <c r="AP247" s="323"/>
      <c r="AQ247" s="323"/>
      <c r="AR247" s="323"/>
      <c r="AS247" s="323"/>
      <c r="AT247" s="323"/>
      <c r="AU247" s="323"/>
      <c r="AV247" s="323"/>
      <c r="AW247" s="323"/>
      <c r="AX247" s="323"/>
      <c r="AY247" s="323"/>
      <c r="AZ247" s="323"/>
      <c r="BA247" s="323"/>
      <c r="BB247" s="323"/>
      <c r="BC247" s="323"/>
      <c r="BD247" s="323"/>
      <c r="BE247" s="323"/>
      <c r="BF247" s="323"/>
      <c r="BG247" s="323"/>
      <c r="BH247" s="323"/>
      <c r="BI247" s="323"/>
      <c r="BJ247" s="323"/>
      <c r="BK247" s="323"/>
      <c r="BL247" s="323"/>
      <c r="BM247" s="323"/>
      <c r="BN247" s="323"/>
      <c r="BO247" s="323"/>
      <c r="BP247" s="323"/>
      <c r="BQ247" s="323"/>
      <c r="BR247" s="323"/>
      <c r="BS247" s="323"/>
      <c r="BT247" s="323"/>
      <c r="BU247" s="323"/>
      <c r="BV247" s="323"/>
      <c r="BW247" s="323"/>
      <c r="BX247" s="323"/>
      <c r="BY247" s="323"/>
      <c r="BZ247" s="323"/>
      <c r="CA247" s="323"/>
      <c r="CB247" s="323"/>
      <c r="CC247" s="323"/>
      <c r="CD247" s="323"/>
      <c r="CE247" s="323"/>
      <c r="CF247" s="323"/>
      <c r="CG247" s="323"/>
      <c r="CH247" s="323"/>
      <c r="CI247" s="323"/>
      <c r="CJ247" s="323"/>
      <c r="CK247" s="323"/>
      <c r="CL247" s="323"/>
      <c r="CM247" s="323"/>
      <c r="CN247" s="323"/>
      <c r="CO247" s="323"/>
      <c r="CP247" s="323"/>
      <c r="CQ247" s="323"/>
      <c r="CR247" s="323"/>
      <c r="CS247" s="323"/>
      <c r="CT247" s="323"/>
      <c r="CU247" s="323"/>
      <c r="CV247" s="323"/>
      <c r="CW247" s="323"/>
      <c r="CX247" s="323"/>
      <c r="CY247" s="323"/>
      <c r="CZ247" s="323"/>
      <c r="DA247" s="323"/>
      <c r="DB247" s="323"/>
      <c r="DC247" s="323"/>
      <c r="DD247" s="323"/>
      <c r="DE247" s="323"/>
      <c r="DF247" s="323"/>
      <c r="DG247" s="323"/>
      <c r="DH247" s="323"/>
      <c r="DI247" s="323"/>
      <c r="DJ247" s="323"/>
      <c r="DK247" s="323"/>
      <c r="DL247" s="323"/>
      <c r="DM247" s="323"/>
      <c r="DN247" s="323"/>
      <c r="DO247" s="323"/>
      <c r="DP247" s="323"/>
      <c r="DQ247" s="323"/>
      <c r="DR247" s="323"/>
      <c r="DS247" s="323"/>
      <c r="DT247" s="323"/>
      <c r="DU247" s="323"/>
      <c r="DV247" s="323"/>
      <c r="DW247" s="323"/>
      <c r="DX247" s="323"/>
      <c r="DY247" s="323"/>
      <c r="DZ247" s="323"/>
      <c r="EA247" s="323"/>
      <c r="EB247" s="323"/>
      <c r="EC247" s="323"/>
      <c r="ED247" s="323"/>
      <c r="EE247" s="323"/>
      <c r="EF247" s="323"/>
      <c r="EG247" s="323"/>
      <c r="EH247" s="323"/>
      <c r="EI247" s="323"/>
      <c r="EJ247" s="323"/>
      <c r="EK247" s="323"/>
      <c r="EL247" s="323"/>
      <c r="EM247" s="323"/>
      <c r="EN247" s="323"/>
      <c r="EO247" s="323"/>
      <c r="EP247" s="323"/>
      <c r="EQ247" s="323"/>
      <c r="ER247" s="323"/>
      <c r="ES247" s="323"/>
      <c r="ET247" s="323"/>
      <c r="EU247" s="323"/>
      <c r="EV247" s="323"/>
      <c r="EW247" s="323"/>
      <c r="EX247" s="323"/>
      <c r="EY247" s="323"/>
      <c r="EZ247" s="323"/>
      <c r="FA247" s="323"/>
      <c r="FB247" s="323"/>
      <c r="FC247" s="323"/>
      <c r="FD247" s="323"/>
      <c r="FE247" s="323"/>
      <c r="FF247" s="323"/>
      <c r="FG247" s="323"/>
      <c r="FH247" s="323"/>
      <c r="FI247" s="323"/>
      <c r="FJ247" s="323"/>
      <c r="FK247" s="323"/>
      <c r="FL247" s="323"/>
      <c r="FM247" s="323"/>
      <c r="FN247" s="323"/>
      <c r="FO247" s="323"/>
      <c r="FP247" s="323"/>
      <c r="FQ247" s="323"/>
      <c r="FR247" s="323"/>
      <c r="FS247" s="323"/>
      <c r="FT247" s="323"/>
      <c r="FU247" s="323"/>
      <c r="FV247" s="323"/>
      <c r="FW247" s="323"/>
      <c r="FX247" s="323"/>
      <c r="FY247" s="323"/>
      <c r="FZ247" s="323"/>
      <c r="GA247" s="323"/>
      <c r="GB247" s="323"/>
      <c r="GC247" s="323"/>
      <c r="GD247" s="323"/>
      <c r="GE247" s="323"/>
      <c r="GF247" s="323"/>
      <c r="GG247" s="323"/>
      <c r="GH247" s="323"/>
      <c r="GI247" s="323"/>
      <c r="GJ247" s="323"/>
      <c r="GK247" s="323"/>
      <c r="GL247" s="323"/>
      <c r="GM247" s="323"/>
      <c r="GN247" s="323"/>
      <c r="GO247" s="323"/>
      <c r="GP247" s="323"/>
      <c r="GQ247" s="323"/>
      <c r="GR247" s="323"/>
      <c r="GS247" s="323"/>
      <c r="GT247" s="323"/>
      <c r="GU247" s="323"/>
      <c r="GV247" s="323"/>
      <c r="GW247" s="323"/>
      <c r="GX247" s="323"/>
      <c r="GY247" s="323"/>
      <c r="GZ247" s="323"/>
      <c r="HA247" s="323"/>
      <c r="HB247" s="323"/>
      <c r="HC247" s="323"/>
      <c r="HD247" s="323"/>
      <c r="HE247" s="323"/>
      <c r="HF247" s="323"/>
      <c r="HG247" s="323"/>
      <c r="HH247" s="323"/>
      <c r="HI247" s="323"/>
      <c r="HJ247" s="323"/>
      <c r="HK247" s="323"/>
      <c r="HL247" s="323"/>
      <c r="HM247" s="323"/>
      <c r="HN247" s="323"/>
      <c r="HO247" s="323"/>
      <c r="HP247" s="323"/>
      <c r="HQ247" s="323"/>
      <c r="HR247" s="323"/>
      <c r="HS247" s="323"/>
      <c r="HT247" s="323"/>
      <c r="HU247" s="323"/>
      <c r="HV247" s="323"/>
      <c r="HW247" s="323"/>
      <c r="HX247" s="323"/>
      <c r="HY247" s="323"/>
      <c r="HZ247" s="323"/>
      <c r="IA247" s="323"/>
      <c r="IB247" s="323"/>
      <c r="IC247" s="323"/>
      <c r="ID247" s="323"/>
      <c r="IE247" s="323"/>
      <c r="IF247" s="323"/>
      <c r="IG247" s="323"/>
      <c r="IH247" s="323"/>
      <c r="II247" s="323"/>
      <c r="IJ247" s="323"/>
      <c r="IK247" s="323"/>
      <c r="IL247" s="323"/>
      <c r="IM247" s="323"/>
      <c r="IN247" s="323"/>
      <c r="IO247" s="323"/>
      <c r="IP247" s="323"/>
      <c r="IQ247" s="323"/>
      <c r="IR247" s="323"/>
      <c r="IS247" s="323"/>
      <c r="IT247" s="323"/>
      <c r="IU247" s="323"/>
    </row>
    <row r="248" spans="1:255" s="323" customFormat="1" ht="21" customHeight="1">
      <c r="A248" s="315" t="s">
        <v>328</v>
      </c>
      <c r="B248" s="562" t="s">
        <v>339</v>
      </c>
      <c r="C248" s="315" t="s">
        <v>144</v>
      </c>
      <c r="D248" s="315" t="s">
        <v>121</v>
      </c>
      <c r="E248" s="317">
        <f t="shared" si="10"/>
        <v>66000</v>
      </c>
      <c r="F248" s="315">
        <v>8</v>
      </c>
      <c r="G248" s="464">
        <v>528</v>
      </c>
      <c r="H248" s="319" t="s">
        <v>527</v>
      </c>
      <c r="I248" s="553" t="s">
        <v>560</v>
      </c>
    </row>
    <row r="249" spans="1:255" s="323" customFormat="1" ht="23.25" customHeight="1">
      <c r="A249" s="315" t="s">
        <v>329</v>
      </c>
      <c r="B249" s="562" t="s">
        <v>339</v>
      </c>
      <c r="C249" s="315" t="s">
        <v>144</v>
      </c>
      <c r="D249" s="315" t="s">
        <v>121</v>
      </c>
      <c r="E249" s="317">
        <f t="shared" si="10"/>
        <v>24000</v>
      </c>
      <c r="F249" s="315">
        <v>32</v>
      </c>
      <c r="G249" s="464">
        <v>768</v>
      </c>
      <c r="H249" s="319" t="s">
        <v>527</v>
      </c>
      <c r="I249" s="553" t="s">
        <v>560</v>
      </c>
    </row>
    <row r="250" spans="1:255" s="323" customFormat="1" ht="24" customHeight="1">
      <c r="A250" s="315" t="s">
        <v>330</v>
      </c>
      <c r="B250" s="562" t="s">
        <v>339</v>
      </c>
      <c r="C250" s="315" t="s">
        <v>144</v>
      </c>
      <c r="D250" s="315" t="s">
        <v>121</v>
      </c>
      <c r="E250" s="317">
        <f t="shared" si="10"/>
        <v>55000</v>
      </c>
      <c r="F250" s="315">
        <v>160</v>
      </c>
      <c r="G250" s="464">
        <v>8800</v>
      </c>
      <c r="H250" s="319" t="s">
        <v>527</v>
      </c>
      <c r="I250" s="553" t="s">
        <v>560</v>
      </c>
    </row>
    <row r="251" spans="1:255" s="323" customFormat="1" ht="23.25" customHeight="1">
      <c r="A251" s="315" t="s">
        <v>331</v>
      </c>
      <c r="B251" s="562" t="s">
        <v>339</v>
      </c>
      <c r="C251" s="315" t="s">
        <v>144</v>
      </c>
      <c r="D251" s="315" t="s">
        <v>121</v>
      </c>
      <c r="E251" s="317">
        <f t="shared" si="10"/>
        <v>36000</v>
      </c>
      <c r="F251" s="315">
        <v>120</v>
      </c>
      <c r="G251" s="464">
        <v>4320</v>
      </c>
      <c r="H251" s="319" t="s">
        <v>527</v>
      </c>
      <c r="I251" s="553" t="s">
        <v>560</v>
      </c>
    </row>
    <row r="252" spans="1:255" s="323" customFormat="1" ht="21.75" customHeight="1">
      <c r="A252" s="315" t="s">
        <v>332</v>
      </c>
      <c r="B252" s="562" t="s">
        <v>339</v>
      </c>
      <c r="C252" s="315" t="s">
        <v>144</v>
      </c>
      <c r="D252" s="315" t="s">
        <v>121</v>
      </c>
      <c r="E252" s="317">
        <f t="shared" si="10"/>
        <v>36000</v>
      </c>
      <c r="F252" s="315">
        <v>280</v>
      </c>
      <c r="G252" s="464">
        <v>10080</v>
      </c>
      <c r="H252" s="319" t="s">
        <v>527</v>
      </c>
      <c r="I252" s="553" t="s">
        <v>560</v>
      </c>
    </row>
    <row r="253" spans="1:255" s="323" customFormat="1" ht="18.75" customHeight="1">
      <c r="A253" s="315" t="s">
        <v>333</v>
      </c>
      <c r="B253" s="562" t="s">
        <v>339</v>
      </c>
      <c r="C253" s="315" t="s">
        <v>144</v>
      </c>
      <c r="D253" s="315" t="s">
        <v>121</v>
      </c>
      <c r="E253" s="317">
        <f t="shared" si="10"/>
        <v>92000</v>
      </c>
      <c r="F253" s="315">
        <v>16</v>
      </c>
      <c r="G253" s="464">
        <v>1472</v>
      </c>
      <c r="H253" s="319" t="s">
        <v>527</v>
      </c>
      <c r="I253" s="553" t="s">
        <v>560</v>
      </c>
    </row>
    <row r="254" spans="1:255" s="323" customFormat="1" ht="18.75" customHeight="1">
      <c r="A254" s="315" t="s">
        <v>334</v>
      </c>
      <c r="B254" s="562" t="s">
        <v>339</v>
      </c>
      <c r="C254" s="315" t="s">
        <v>144</v>
      </c>
      <c r="D254" s="315" t="s">
        <v>121</v>
      </c>
      <c r="E254" s="317">
        <f t="shared" si="10"/>
        <v>100000</v>
      </c>
      <c r="F254" s="315">
        <v>8</v>
      </c>
      <c r="G254" s="464">
        <v>800</v>
      </c>
      <c r="H254" s="319" t="s">
        <v>527</v>
      </c>
      <c r="I254" s="553" t="s">
        <v>560</v>
      </c>
    </row>
    <row r="255" spans="1:255" s="323" customFormat="1" ht="18.75" customHeight="1">
      <c r="A255" s="315" t="s">
        <v>335</v>
      </c>
      <c r="B255" s="562" t="s">
        <v>339</v>
      </c>
      <c r="C255" s="315" t="s">
        <v>144</v>
      </c>
      <c r="D255" s="315" t="s">
        <v>121</v>
      </c>
      <c r="E255" s="317">
        <f t="shared" si="10"/>
        <v>100000</v>
      </c>
      <c r="F255" s="315">
        <v>16</v>
      </c>
      <c r="G255" s="464">
        <v>1600</v>
      </c>
      <c r="H255" s="319" t="s">
        <v>527</v>
      </c>
      <c r="I255" s="553" t="s">
        <v>560</v>
      </c>
    </row>
    <row r="256" spans="1:255" s="564" customFormat="1" ht="36.75" customHeight="1">
      <c r="A256" s="315" t="s">
        <v>807</v>
      </c>
      <c r="B256" s="562" t="s">
        <v>339</v>
      </c>
      <c r="C256" s="315" t="s">
        <v>144</v>
      </c>
      <c r="D256" s="315" t="s">
        <v>121</v>
      </c>
      <c r="E256" s="317">
        <f t="shared" si="10"/>
        <v>56000</v>
      </c>
      <c r="F256" s="315">
        <v>8</v>
      </c>
      <c r="G256" s="464">
        <v>448</v>
      </c>
      <c r="H256" s="319" t="s">
        <v>527</v>
      </c>
      <c r="I256" s="553" t="s">
        <v>560</v>
      </c>
      <c r="J256" s="323"/>
      <c r="K256" s="323"/>
      <c r="L256" s="323"/>
      <c r="M256" s="323"/>
      <c r="N256" s="323"/>
      <c r="O256" s="323"/>
      <c r="P256" s="323"/>
      <c r="Q256" s="323"/>
      <c r="R256" s="323"/>
      <c r="S256" s="323"/>
      <c r="T256" s="323"/>
      <c r="U256" s="323"/>
      <c r="V256" s="323"/>
      <c r="W256" s="323"/>
      <c r="X256" s="323"/>
      <c r="Y256" s="323"/>
      <c r="Z256" s="323"/>
      <c r="AA256" s="323"/>
      <c r="AB256" s="323"/>
      <c r="AC256" s="323"/>
      <c r="AD256" s="323"/>
      <c r="AE256" s="323"/>
      <c r="AF256" s="323"/>
      <c r="AG256" s="323"/>
      <c r="AH256" s="323"/>
      <c r="AI256" s="323"/>
      <c r="AJ256" s="323"/>
      <c r="AK256" s="323"/>
      <c r="AL256" s="323"/>
      <c r="AM256" s="323"/>
      <c r="AN256" s="323"/>
      <c r="AO256" s="323"/>
      <c r="AP256" s="323"/>
      <c r="AQ256" s="323"/>
      <c r="AR256" s="323"/>
      <c r="AS256" s="323"/>
      <c r="AT256" s="323"/>
      <c r="AU256" s="323"/>
      <c r="AV256" s="323"/>
      <c r="AW256" s="323"/>
      <c r="AX256" s="323"/>
      <c r="AY256" s="323"/>
      <c r="AZ256" s="323"/>
      <c r="BA256" s="323"/>
      <c r="BB256" s="323"/>
      <c r="BC256" s="323"/>
      <c r="BD256" s="323"/>
      <c r="BE256" s="323"/>
      <c r="BF256" s="323"/>
      <c r="BG256" s="323"/>
      <c r="BH256" s="323"/>
      <c r="BI256" s="323"/>
      <c r="BJ256" s="323"/>
      <c r="BK256" s="323"/>
      <c r="BL256" s="323"/>
      <c r="BM256" s="323"/>
      <c r="BN256" s="323"/>
      <c r="BO256" s="323"/>
      <c r="BP256" s="323"/>
      <c r="BQ256" s="323"/>
      <c r="BR256" s="323"/>
      <c r="BS256" s="323"/>
      <c r="BT256" s="323"/>
      <c r="BU256" s="323"/>
      <c r="BV256" s="323"/>
      <c r="BW256" s="323"/>
      <c r="BX256" s="323"/>
      <c r="BY256" s="323"/>
      <c r="BZ256" s="323"/>
      <c r="CA256" s="323"/>
      <c r="CB256" s="323"/>
      <c r="CC256" s="323"/>
      <c r="CD256" s="323"/>
      <c r="CE256" s="323"/>
      <c r="CF256" s="323"/>
      <c r="CG256" s="323"/>
      <c r="CH256" s="323"/>
      <c r="CI256" s="323"/>
      <c r="CJ256" s="323"/>
      <c r="CK256" s="323"/>
      <c r="CL256" s="323"/>
      <c r="CM256" s="323"/>
      <c r="CN256" s="323"/>
      <c r="CO256" s="323"/>
      <c r="CP256" s="323"/>
      <c r="CQ256" s="323"/>
      <c r="CR256" s="323"/>
      <c r="CS256" s="323"/>
      <c r="CT256" s="323"/>
      <c r="CU256" s="323"/>
      <c r="CV256" s="323"/>
      <c r="CW256" s="323"/>
      <c r="CX256" s="323"/>
      <c r="CY256" s="323"/>
      <c r="CZ256" s="323"/>
      <c r="DA256" s="323"/>
      <c r="DB256" s="323"/>
      <c r="DC256" s="323"/>
      <c r="DD256" s="323"/>
      <c r="DE256" s="323"/>
      <c r="DF256" s="323"/>
      <c r="DG256" s="323"/>
      <c r="DH256" s="323"/>
      <c r="DI256" s="323"/>
      <c r="DJ256" s="323"/>
      <c r="DK256" s="323"/>
      <c r="DL256" s="323"/>
      <c r="DM256" s="323"/>
      <c r="DN256" s="323"/>
      <c r="DO256" s="323"/>
      <c r="DP256" s="323"/>
      <c r="DQ256" s="323"/>
      <c r="DR256" s="323"/>
      <c r="DS256" s="323"/>
      <c r="DT256" s="323"/>
      <c r="DU256" s="323"/>
      <c r="DV256" s="323"/>
      <c r="DW256" s="323"/>
      <c r="DX256" s="323"/>
      <c r="DY256" s="323"/>
      <c r="DZ256" s="323"/>
      <c r="EA256" s="323"/>
      <c r="EB256" s="323"/>
      <c r="EC256" s="323"/>
      <c r="ED256" s="323"/>
      <c r="EE256" s="323"/>
      <c r="EF256" s="323"/>
      <c r="EG256" s="323"/>
      <c r="EH256" s="323"/>
      <c r="EI256" s="323"/>
      <c r="EJ256" s="323"/>
      <c r="EK256" s="323"/>
      <c r="EL256" s="323"/>
      <c r="EM256" s="323"/>
      <c r="EN256" s="323"/>
      <c r="EO256" s="323"/>
      <c r="EP256" s="323"/>
      <c r="EQ256" s="323"/>
      <c r="ER256" s="323"/>
      <c r="ES256" s="323"/>
      <c r="ET256" s="323"/>
      <c r="EU256" s="323"/>
      <c r="EV256" s="323"/>
      <c r="EW256" s="323"/>
      <c r="EX256" s="323"/>
      <c r="EY256" s="323"/>
      <c r="EZ256" s="323"/>
      <c r="FA256" s="323"/>
      <c r="FB256" s="323"/>
      <c r="FC256" s="323"/>
      <c r="FD256" s="323"/>
      <c r="FE256" s="323"/>
      <c r="FF256" s="323"/>
      <c r="FG256" s="323"/>
      <c r="FH256" s="323"/>
      <c r="FI256" s="323"/>
      <c r="FJ256" s="323"/>
      <c r="FK256" s="323"/>
      <c r="FL256" s="323"/>
      <c r="FM256" s="323"/>
      <c r="FN256" s="323"/>
      <c r="FO256" s="323"/>
      <c r="FP256" s="323"/>
      <c r="FQ256" s="323"/>
      <c r="FR256" s="323"/>
      <c r="FS256" s="323"/>
      <c r="FT256" s="323"/>
      <c r="FU256" s="323"/>
      <c r="FV256" s="323"/>
      <c r="FW256" s="323"/>
      <c r="FX256" s="323"/>
      <c r="FY256" s="323"/>
      <c r="FZ256" s="323"/>
      <c r="GA256" s="323"/>
      <c r="GB256" s="323"/>
      <c r="GC256" s="323"/>
      <c r="GD256" s="323"/>
      <c r="GE256" s="323"/>
      <c r="GF256" s="323"/>
      <c r="GG256" s="323"/>
      <c r="GH256" s="323"/>
      <c r="GI256" s="323"/>
      <c r="GJ256" s="323"/>
      <c r="GK256" s="323"/>
      <c r="GL256" s="323"/>
      <c r="GM256" s="323"/>
      <c r="GN256" s="323"/>
      <c r="GO256" s="323"/>
      <c r="GP256" s="323"/>
      <c r="GQ256" s="323"/>
      <c r="GR256" s="323"/>
      <c r="GS256" s="323"/>
      <c r="GT256" s="323"/>
      <c r="GU256" s="323"/>
      <c r="GV256" s="323"/>
      <c r="GW256" s="323"/>
      <c r="GX256" s="323"/>
      <c r="GY256" s="323"/>
      <c r="GZ256" s="323"/>
      <c r="HA256" s="323"/>
      <c r="HB256" s="323"/>
      <c r="HC256" s="323"/>
      <c r="HD256" s="323"/>
      <c r="HE256" s="323"/>
      <c r="HF256" s="323"/>
      <c r="HG256" s="323"/>
      <c r="HH256" s="323"/>
      <c r="HI256" s="323"/>
      <c r="HJ256" s="323"/>
      <c r="HK256" s="323"/>
      <c r="HL256" s="323"/>
      <c r="HM256" s="323"/>
      <c r="HN256" s="323"/>
      <c r="HO256" s="323"/>
      <c r="HP256" s="323"/>
      <c r="HQ256" s="323"/>
      <c r="HR256" s="323"/>
      <c r="HS256" s="323"/>
      <c r="HT256" s="323"/>
      <c r="HU256" s="323"/>
      <c r="HV256" s="323"/>
      <c r="HW256" s="323"/>
      <c r="HX256" s="323"/>
      <c r="HY256" s="323"/>
      <c r="HZ256" s="323"/>
      <c r="IA256" s="323"/>
      <c r="IB256" s="323"/>
      <c r="IC256" s="323"/>
      <c r="ID256" s="323"/>
      <c r="IE256" s="323"/>
      <c r="IF256" s="323"/>
      <c r="IG256" s="323"/>
      <c r="IH256" s="323"/>
      <c r="II256" s="323"/>
      <c r="IJ256" s="323"/>
      <c r="IK256" s="323"/>
      <c r="IL256" s="323"/>
      <c r="IM256" s="323"/>
      <c r="IN256" s="323"/>
      <c r="IO256" s="323"/>
      <c r="IP256" s="323"/>
      <c r="IQ256" s="323"/>
      <c r="IR256" s="323"/>
      <c r="IS256" s="323"/>
      <c r="IT256" s="323"/>
      <c r="IU256" s="323"/>
    </row>
    <row r="257" spans="1:255" s="564" customFormat="1" ht="37.5" customHeight="1">
      <c r="A257" s="315" t="s">
        <v>808</v>
      </c>
      <c r="B257" s="562" t="s">
        <v>339</v>
      </c>
      <c r="C257" s="315" t="s">
        <v>144</v>
      </c>
      <c r="D257" s="315" t="s">
        <v>121</v>
      </c>
      <c r="E257" s="317">
        <f t="shared" si="10"/>
        <v>17000</v>
      </c>
      <c r="F257" s="315">
        <v>80</v>
      </c>
      <c r="G257" s="464">
        <v>1360</v>
      </c>
      <c r="H257" s="319" t="s">
        <v>527</v>
      </c>
      <c r="I257" s="320" t="s">
        <v>573</v>
      </c>
      <c r="J257" s="323"/>
      <c r="K257" s="323"/>
      <c r="L257" s="323"/>
      <c r="M257" s="323"/>
      <c r="N257" s="323"/>
      <c r="O257" s="323"/>
      <c r="P257" s="323"/>
      <c r="Q257" s="323"/>
      <c r="R257" s="323"/>
      <c r="S257" s="323"/>
      <c r="T257" s="323"/>
      <c r="U257" s="323"/>
      <c r="V257" s="323"/>
      <c r="W257" s="323"/>
      <c r="X257" s="323"/>
      <c r="Y257" s="323"/>
      <c r="Z257" s="323"/>
      <c r="AA257" s="323"/>
      <c r="AB257" s="323"/>
      <c r="AC257" s="323"/>
      <c r="AD257" s="323"/>
      <c r="AE257" s="323"/>
      <c r="AF257" s="323"/>
      <c r="AG257" s="323"/>
      <c r="AH257" s="323"/>
      <c r="AI257" s="323"/>
      <c r="AJ257" s="323"/>
      <c r="AK257" s="323"/>
      <c r="AL257" s="323"/>
      <c r="AM257" s="323"/>
      <c r="AN257" s="323"/>
      <c r="AO257" s="323"/>
      <c r="AP257" s="323"/>
      <c r="AQ257" s="323"/>
      <c r="AR257" s="323"/>
      <c r="AS257" s="323"/>
      <c r="AT257" s="323"/>
      <c r="AU257" s="323"/>
      <c r="AV257" s="323"/>
      <c r="AW257" s="323"/>
      <c r="AX257" s="323"/>
      <c r="AY257" s="323"/>
      <c r="AZ257" s="323"/>
      <c r="BA257" s="323"/>
      <c r="BB257" s="323"/>
      <c r="BC257" s="323"/>
      <c r="BD257" s="323"/>
      <c r="BE257" s="323"/>
      <c r="BF257" s="323"/>
      <c r="BG257" s="323"/>
      <c r="BH257" s="323"/>
      <c r="BI257" s="323"/>
      <c r="BJ257" s="323"/>
      <c r="BK257" s="323"/>
      <c r="BL257" s="323"/>
      <c r="BM257" s="323"/>
      <c r="BN257" s="323"/>
      <c r="BO257" s="323"/>
      <c r="BP257" s="323"/>
      <c r="BQ257" s="323"/>
      <c r="BR257" s="323"/>
      <c r="BS257" s="323"/>
      <c r="BT257" s="323"/>
      <c r="BU257" s="323"/>
      <c r="BV257" s="323"/>
      <c r="BW257" s="323"/>
      <c r="BX257" s="323"/>
      <c r="BY257" s="323"/>
      <c r="BZ257" s="323"/>
      <c r="CA257" s="323"/>
      <c r="CB257" s="323"/>
      <c r="CC257" s="323"/>
      <c r="CD257" s="323"/>
      <c r="CE257" s="323"/>
      <c r="CF257" s="323"/>
      <c r="CG257" s="323"/>
      <c r="CH257" s="323"/>
      <c r="CI257" s="323"/>
      <c r="CJ257" s="323"/>
      <c r="CK257" s="323"/>
      <c r="CL257" s="323"/>
      <c r="CM257" s="323"/>
      <c r="CN257" s="323"/>
      <c r="CO257" s="323"/>
      <c r="CP257" s="323"/>
      <c r="CQ257" s="323"/>
      <c r="CR257" s="323"/>
      <c r="CS257" s="323"/>
      <c r="CT257" s="323"/>
      <c r="CU257" s="323"/>
      <c r="CV257" s="323"/>
      <c r="CW257" s="323"/>
      <c r="CX257" s="323"/>
      <c r="CY257" s="323"/>
      <c r="CZ257" s="323"/>
      <c r="DA257" s="323"/>
      <c r="DB257" s="323"/>
      <c r="DC257" s="323"/>
      <c r="DD257" s="323"/>
      <c r="DE257" s="323"/>
      <c r="DF257" s="323"/>
      <c r="DG257" s="323"/>
      <c r="DH257" s="323"/>
      <c r="DI257" s="323"/>
      <c r="DJ257" s="323"/>
      <c r="DK257" s="323"/>
      <c r="DL257" s="323"/>
      <c r="DM257" s="323"/>
      <c r="DN257" s="323"/>
      <c r="DO257" s="323"/>
      <c r="DP257" s="323"/>
      <c r="DQ257" s="323"/>
      <c r="DR257" s="323"/>
      <c r="DS257" s="323"/>
      <c r="DT257" s="323"/>
      <c r="DU257" s="323"/>
      <c r="DV257" s="323"/>
      <c r="DW257" s="323"/>
      <c r="DX257" s="323"/>
      <c r="DY257" s="323"/>
      <c r="DZ257" s="323"/>
      <c r="EA257" s="323"/>
      <c r="EB257" s="323"/>
      <c r="EC257" s="323"/>
      <c r="ED257" s="323"/>
      <c r="EE257" s="323"/>
      <c r="EF257" s="323"/>
      <c r="EG257" s="323"/>
      <c r="EH257" s="323"/>
      <c r="EI257" s="323"/>
      <c r="EJ257" s="323"/>
      <c r="EK257" s="323"/>
      <c r="EL257" s="323"/>
      <c r="EM257" s="323"/>
      <c r="EN257" s="323"/>
      <c r="EO257" s="323"/>
      <c r="EP257" s="323"/>
      <c r="EQ257" s="323"/>
      <c r="ER257" s="323"/>
      <c r="ES257" s="323"/>
      <c r="ET257" s="323"/>
      <c r="EU257" s="323"/>
      <c r="EV257" s="323"/>
      <c r="EW257" s="323"/>
      <c r="EX257" s="323"/>
      <c r="EY257" s="323"/>
      <c r="EZ257" s="323"/>
      <c r="FA257" s="323"/>
      <c r="FB257" s="323"/>
      <c r="FC257" s="323"/>
      <c r="FD257" s="323"/>
      <c r="FE257" s="323"/>
      <c r="FF257" s="323"/>
      <c r="FG257" s="323"/>
      <c r="FH257" s="323"/>
      <c r="FI257" s="323"/>
      <c r="FJ257" s="323"/>
      <c r="FK257" s="323"/>
      <c r="FL257" s="323"/>
      <c r="FM257" s="323"/>
      <c r="FN257" s="323"/>
      <c r="FO257" s="323"/>
      <c r="FP257" s="323"/>
      <c r="FQ257" s="323"/>
      <c r="FR257" s="323"/>
      <c r="FS257" s="323"/>
      <c r="FT257" s="323"/>
      <c r="FU257" s="323"/>
      <c r="FV257" s="323"/>
      <c r="FW257" s="323"/>
      <c r="FX257" s="323"/>
      <c r="FY257" s="323"/>
      <c r="FZ257" s="323"/>
      <c r="GA257" s="323"/>
      <c r="GB257" s="323"/>
      <c r="GC257" s="323"/>
      <c r="GD257" s="323"/>
      <c r="GE257" s="323"/>
      <c r="GF257" s="323"/>
      <c r="GG257" s="323"/>
      <c r="GH257" s="323"/>
      <c r="GI257" s="323"/>
      <c r="GJ257" s="323"/>
      <c r="GK257" s="323"/>
      <c r="GL257" s="323"/>
      <c r="GM257" s="323"/>
      <c r="GN257" s="323"/>
      <c r="GO257" s="323"/>
      <c r="GP257" s="323"/>
      <c r="GQ257" s="323"/>
      <c r="GR257" s="323"/>
      <c r="GS257" s="323"/>
      <c r="GT257" s="323"/>
      <c r="GU257" s="323"/>
      <c r="GV257" s="323"/>
      <c r="GW257" s="323"/>
      <c r="GX257" s="323"/>
      <c r="GY257" s="323"/>
      <c r="GZ257" s="323"/>
      <c r="HA257" s="323"/>
      <c r="HB257" s="323"/>
      <c r="HC257" s="323"/>
      <c r="HD257" s="323"/>
      <c r="HE257" s="323"/>
      <c r="HF257" s="323"/>
      <c r="HG257" s="323"/>
      <c r="HH257" s="323"/>
      <c r="HI257" s="323"/>
      <c r="HJ257" s="323"/>
      <c r="HK257" s="323"/>
      <c r="HL257" s="323"/>
      <c r="HM257" s="323"/>
      <c r="HN257" s="323"/>
      <c r="HO257" s="323"/>
      <c r="HP257" s="323"/>
      <c r="HQ257" s="323"/>
      <c r="HR257" s="323"/>
      <c r="HS257" s="323"/>
      <c r="HT257" s="323"/>
      <c r="HU257" s="323"/>
      <c r="HV257" s="323"/>
      <c r="HW257" s="323"/>
      <c r="HX257" s="323"/>
      <c r="HY257" s="323"/>
      <c r="HZ257" s="323"/>
      <c r="IA257" s="323"/>
      <c r="IB257" s="323"/>
      <c r="IC257" s="323"/>
      <c r="ID257" s="323"/>
      <c r="IE257" s="323"/>
      <c r="IF257" s="323"/>
      <c r="IG257" s="323"/>
      <c r="IH257" s="323"/>
      <c r="II257" s="323"/>
      <c r="IJ257" s="323"/>
      <c r="IK257" s="323"/>
      <c r="IL257" s="323"/>
      <c r="IM257" s="323"/>
      <c r="IN257" s="323"/>
      <c r="IO257" s="323"/>
      <c r="IP257" s="323"/>
      <c r="IQ257" s="323"/>
      <c r="IR257" s="323"/>
      <c r="IS257" s="323"/>
      <c r="IT257" s="323"/>
      <c r="IU257" s="323"/>
    </row>
    <row r="258" spans="1:255" s="564" customFormat="1" ht="40.5" customHeight="1">
      <c r="A258" s="315" t="s">
        <v>809</v>
      </c>
      <c r="B258" s="562" t="s">
        <v>339</v>
      </c>
      <c r="C258" s="315" t="s">
        <v>144</v>
      </c>
      <c r="D258" s="315" t="s">
        <v>121</v>
      </c>
      <c r="E258" s="317">
        <f t="shared" si="10"/>
        <v>26000</v>
      </c>
      <c r="F258" s="315">
        <v>60</v>
      </c>
      <c r="G258" s="464">
        <v>1560</v>
      </c>
      <c r="H258" s="319" t="s">
        <v>527</v>
      </c>
      <c r="I258" s="320" t="s">
        <v>573</v>
      </c>
      <c r="J258" s="323"/>
      <c r="K258" s="323"/>
      <c r="L258" s="323"/>
      <c r="M258" s="323"/>
      <c r="N258" s="323"/>
      <c r="O258" s="323"/>
      <c r="P258" s="323"/>
      <c r="Q258" s="323"/>
      <c r="R258" s="323"/>
      <c r="S258" s="323"/>
      <c r="T258" s="323"/>
      <c r="U258" s="323"/>
      <c r="V258" s="323"/>
      <c r="W258" s="323"/>
      <c r="X258" s="323"/>
      <c r="Y258" s="323"/>
      <c r="Z258" s="323"/>
      <c r="AA258" s="323"/>
      <c r="AB258" s="323"/>
      <c r="AC258" s="323"/>
      <c r="AD258" s="323"/>
      <c r="AE258" s="323"/>
      <c r="AF258" s="323"/>
      <c r="AG258" s="323"/>
      <c r="AH258" s="323"/>
      <c r="AI258" s="323"/>
      <c r="AJ258" s="323"/>
      <c r="AK258" s="323"/>
      <c r="AL258" s="323"/>
      <c r="AM258" s="323"/>
      <c r="AN258" s="323"/>
      <c r="AO258" s="323"/>
      <c r="AP258" s="323"/>
      <c r="AQ258" s="323"/>
      <c r="AR258" s="323"/>
      <c r="AS258" s="323"/>
      <c r="AT258" s="323"/>
      <c r="AU258" s="323"/>
      <c r="AV258" s="323"/>
      <c r="AW258" s="323"/>
      <c r="AX258" s="323"/>
      <c r="AY258" s="323"/>
      <c r="AZ258" s="323"/>
      <c r="BA258" s="323"/>
      <c r="BB258" s="323"/>
      <c r="BC258" s="323"/>
      <c r="BD258" s="323"/>
      <c r="BE258" s="323"/>
      <c r="BF258" s="323"/>
      <c r="BG258" s="323"/>
      <c r="BH258" s="323"/>
      <c r="BI258" s="323"/>
      <c r="BJ258" s="323"/>
      <c r="BK258" s="323"/>
      <c r="BL258" s="323"/>
      <c r="BM258" s="323"/>
      <c r="BN258" s="323"/>
      <c r="BO258" s="323"/>
      <c r="BP258" s="323"/>
      <c r="BQ258" s="323"/>
      <c r="BR258" s="323"/>
      <c r="BS258" s="323"/>
      <c r="BT258" s="323"/>
      <c r="BU258" s="323"/>
      <c r="BV258" s="323"/>
      <c r="BW258" s="323"/>
      <c r="BX258" s="323"/>
      <c r="BY258" s="323"/>
      <c r="BZ258" s="323"/>
      <c r="CA258" s="323"/>
      <c r="CB258" s="323"/>
      <c r="CC258" s="323"/>
      <c r="CD258" s="323"/>
      <c r="CE258" s="323"/>
      <c r="CF258" s="323"/>
      <c r="CG258" s="323"/>
      <c r="CH258" s="323"/>
      <c r="CI258" s="323"/>
      <c r="CJ258" s="323"/>
      <c r="CK258" s="323"/>
      <c r="CL258" s="323"/>
      <c r="CM258" s="323"/>
      <c r="CN258" s="323"/>
      <c r="CO258" s="323"/>
      <c r="CP258" s="323"/>
      <c r="CQ258" s="323"/>
      <c r="CR258" s="323"/>
      <c r="CS258" s="323"/>
      <c r="CT258" s="323"/>
      <c r="CU258" s="323"/>
      <c r="CV258" s="323"/>
      <c r="CW258" s="323"/>
      <c r="CX258" s="323"/>
      <c r="CY258" s="323"/>
      <c r="CZ258" s="323"/>
      <c r="DA258" s="323"/>
      <c r="DB258" s="323"/>
      <c r="DC258" s="323"/>
      <c r="DD258" s="323"/>
      <c r="DE258" s="323"/>
      <c r="DF258" s="323"/>
      <c r="DG258" s="323"/>
      <c r="DH258" s="323"/>
      <c r="DI258" s="323"/>
      <c r="DJ258" s="323"/>
      <c r="DK258" s="323"/>
      <c r="DL258" s="323"/>
      <c r="DM258" s="323"/>
      <c r="DN258" s="323"/>
      <c r="DO258" s="323"/>
      <c r="DP258" s="323"/>
      <c r="DQ258" s="323"/>
      <c r="DR258" s="323"/>
      <c r="DS258" s="323"/>
      <c r="DT258" s="323"/>
      <c r="DU258" s="323"/>
      <c r="DV258" s="323"/>
      <c r="DW258" s="323"/>
      <c r="DX258" s="323"/>
      <c r="DY258" s="323"/>
      <c r="DZ258" s="323"/>
      <c r="EA258" s="323"/>
      <c r="EB258" s="323"/>
      <c r="EC258" s="323"/>
      <c r="ED258" s="323"/>
      <c r="EE258" s="323"/>
      <c r="EF258" s="323"/>
      <c r="EG258" s="323"/>
      <c r="EH258" s="323"/>
      <c r="EI258" s="323"/>
      <c r="EJ258" s="323"/>
      <c r="EK258" s="323"/>
      <c r="EL258" s="323"/>
      <c r="EM258" s="323"/>
      <c r="EN258" s="323"/>
      <c r="EO258" s="323"/>
      <c r="EP258" s="323"/>
      <c r="EQ258" s="323"/>
      <c r="ER258" s="323"/>
      <c r="ES258" s="323"/>
      <c r="ET258" s="323"/>
      <c r="EU258" s="323"/>
      <c r="EV258" s="323"/>
      <c r="EW258" s="323"/>
      <c r="EX258" s="323"/>
      <c r="EY258" s="323"/>
      <c r="EZ258" s="323"/>
      <c r="FA258" s="323"/>
      <c r="FB258" s="323"/>
      <c r="FC258" s="323"/>
      <c r="FD258" s="323"/>
      <c r="FE258" s="323"/>
      <c r="FF258" s="323"/>
      <c r="FG258" s="323"/>
      <c r="FH258" s="323"/>
      <c r="FI258" s="323"/>
      <c r="FJ258" s="323"/>
      <c r="FK258" s="323"/>
      <c r="FL258" s="323"/>
      <c r="FM258" s="323"/>
      <c r="FN258" s="323"/>
      <c r="FO258" s="323"/>
      <c r="FP258" s="323"/>
      <c r="FQ258" s="323"/>
      <c r="FR258" s="323"/>
      <c r="FS258" s="323"/>
      <c r="FT258" s="323"/>
      <c r="FU258" s="323"/>
      <c r="FV258" s="323"/>
      <c r="FW258" s="323"/>
      <c r="FX258" s="323"/>
      <c r="FY258" s="323"/>
      <c r="FZ258" s="323"/>
      <c r="GA258" s="323"/>
      <c r="GB258" s="323"/>
      <c r="GC258" s="323"/>
      <c r="GD258" s="323"/>
      <c r="GE258" s="323"/>
      <c r="GF258" s="323"/>
      <c r="GG258" s="323"/>
      <c r="GH258" s="323"/>
      <c r="GI258" s="323"/>
      <c r="GJ258" s="323"/>
      <c r="GK258" s="323"/>
      <c r="GL258" s="323"/>
      <c r="GM258" s="323"/>
      <c r="GN258" s="323"/>
      <c r="GO258" s="323"/>
      <c r="GP258" s="323"/>
      <c r="GQ258" s="323"/>
      <c r="GR258" s="323"/>
      <c r="GS258" s="323"/>
      <c r="GT258" s="323"/>
      <c r="GU258" s="323"/>
      <c r="GV258" s="323"/>
      <c r="GW258" s="323"/>
      <c r="GX258" s="323"/>
      <c r="GY258" s="323"/>
      <c r="GZ258" s="323"/>
      <c r="HA258" s="323"/>
      <c r="HB258" s="323"/>
      <c r="HC258" s="323"/>
      <c r="HD258" s="323"/>
      <c r="HE258" s="323"/>
      <c r="HF258" s="323"/>
      <c r="HG258" s="323"/>
      <c r="HH258" s="323"/>
      <c r="HI258" s="323"/>
      <c r="HJ258" s="323"/>
      <c r="HK258" s="323"/>
      <c r="HL258" s="323"/>
      <c r="HM258" s="323"/>
      <c r="HN258" s="323"/>
      <c r="HO258" s="323"/>
      <c r="HP258" s="323"/>
      <c r="HQ258" s="323"/>
      <c r="HR258" s="323"/>
      <c r="HS258" s="323"/>
      <c r="HT258" s="323"/>
      <c r="HU258" s="323"/>
      <c r="HV258" s="323"/>
      <c r="HW258" s="323"/>
      <c r="HX258" s="323"/>
      <c r="HY258" s="323"/>
      <c r="HZ258" s="323"/>
      <c r="IA258" s="323"/>
      <c r="IB258" s="323"/>
      <c r="IC258" s="323"/>
      <c r="ID258" s="323"/>
      <c r="IE258" s="323"/>
      <c r="IF258" s="323"/>
      <c r="IG258" s="323"/>
      <c r="IH258" s="323"/>
      <c r="II258" s="323"/>
      <c r="IJ258" s="323"/>
      <c r="IK258" s="323"/>
      <c r="IL258" s="323"/>
      <c r="IM258" s="323"/>
      <c r="IN258" s="323"/>
      <c r="IO258" s="323"/>
      <c r="IP258" s="323"/>
      <c r="IQ258" s="323"/>
      <c r="IR258" s="323"/>
      <c r="IS258" s="323"/>
      <c r="IT258" s="323"/>
      <c r="IU258" s="323"/>
    </row>
    <row r="259" spans="1:255" s="323" customFormat="1" ht="37.5" customHeight="1">
      <c r="A259" s="315" t="s">
        <v>810</v>
      </c>
      <c r="B259" s="562" t="s">
        <v>339</v>
      </c>
      <c r="C259" s="315" t="s">
        <v>144</v>
      </c>
      <c r="D259" s="315" t="s">
        <v>121</v>
      </c>
      <c r="E259" s="317">
        <f t="shared" si="10"/>
        <v>20000</v>
      </c>
      <c r="F259" s="315">
        <v>120</v>
      </c>
      <c r="G259" s="464">
        <v>2400</v>
      </c>
      <c r="H259" s="319" t="s">
        <v>527</v>
      </c>
      <c r="I259" s="320" t="s">
        <v>573</v>
      </c>
    </row>
    <row r="260" spans="1:255" s="323" customFormat="1" ht="37.5" customHeight="1">
      <c r="A260" s="315" t="s">
        <v>811</v>
      </c>
      <c r="B260" s="562" t="s">
        <v>339</v>
      </c>
      <c r="C260" s="315" t="s">
        <v>144</v>
      </c>
      <c r="D260" s="315" t="s">
        <v>121</v>
      </c>
      <c r="E260" s="317">
        <f t="shared" si="10"/>
        <v>32000</v>
      </c>
      <c r="F260" s="315">
        <v>60</v>
      </c>
      <c r="G260" s="464">
        <v>1920</v>
      </c>
      <c r="H260" s="319" t="s">
        <v>527</v>
      </c>
      <c r="I260" s="320" t="s">
        <v>573</v>
      </c>
    </row>
    <row r="261" spans="1:255" s="323" customFormat="1" ht="37.5" customHeight="1">
      <c r="A261" s="315" t="s">
        <v>812</v>
      </c>
      <c r="B261" s="562" t="s">
        <v>339</v>
      </c>
      <c r="C261" s="315" t="s">
        <v>144</v>
      </c>
      <c r="D261" s="315" t="s">
        <v>121</v>
      </c>
      <c r="E261" s="317">
        <f t="shared" si="10"/>
        <v>36000</v>
      </c>
      <c r="F261" s="315">
        <v>40</v>
      </c>
      <c r="G261" s="464">
        <v>1440</v>
      </c>
      <c r="H261" s="319" t="s">
        <v>527</v>
      </c>
      <c r="I261" s="320" t="s">
        <v>573</v>
      </c>
    </row>
    <row r="262" spans="1:255" s="323" customFormat="1" ht="37.5" customHeight="1">
      <c r="A262" s="315" t="s">
        <v>813</v>
      </c>
      <c r="B262" s="562" t="s">
        <v>339</v>
      </c>
      <c r="C262" s="315" t="s">
        <v>144</v>
      </c>
      <c r="D262" s="315" t="s">
        <v>121</v>
      </c>
      <c r="E262" s="317">
        <f t="shared" si="10"/>
        <v>25000</v>
      </c>
      <c r="F262" s="315">
        <v>60</v>
      </c>
      <c r="G262" s="464">
        <v>1500</v>
      </c>
      <c r="H262" s="319" t="s">
        <v>527</v>
      </c>
      <c r="I262" s="320" t="s">
        <v>573</v>
      </c>
    </row>
    <row r="263" spans="1:255" s="323" customFormat="1" ht="37.5" customHeight="1">
      <c r="A263" s="315" t="s">
        <v>814</v>
      </c>
      <c r="B263" s="562" t="s">
        <v>339</v>
      </c>
      <c r="C263" s="315" t="s">
        <v>144</v>
      </c>
      <c r="D263" s="315" t="s">
        <v>121</v>
      </c>
      <c r="E263" s="317">
        <f t="shared" si="10"/>
        <v>35000</v>
      </c>
      <c r="F263" s="315">
        <v>40</v>
      </c>
      <c r="G263" s="464">
        <v>1400</v>
      </c>
      <c r="H263" s="319" t="s">
        <v>527</v>
      </c>
      <c r="I263" s="320" t="s">
        <v>573</v>
      </c>
    </row>
    <row r="264" spans="1:255" s="323" customFormat="1" ht="37.5" customHeight="1">
      <c r="A264" s="315" t="s">
        <v>815</v>
      </c>
      <c r="B264" s="562" t="s">
        <v>339</v>
      </c>
      <c r="C264" s="315" t="s">
        <v>144</v>
      </c>
      <c r="D264" s="315" t="s">
        <v>121</v>
      </c>
      <c r="E264" s="317">
        <f t="shared" si="10"/>
        <v>32000</v>
      </c>
      <c r="F264" s="315">
        <v>100</v>
      </c>
      <c r="G264" s="464">
        <v>3200</v>
      </c>
      <c r="H264" s="319" t="s">
        <v>527</v>
      </c>
      <c r="I264" s="320" t="s">
        <v>573</v>
      </c>
    </row>
    <row r="265" spans="1:255" s="323" customFormat="1" ht="37.5" customHeight="1">
      <c r="A265" s="315" t="s">
        <v>816</v>
      </c>
      <c r="B265" s="562" t="s">
        <v>339</v>
      </c>
      <c r="C265" s="315" t="s">
        <v>144</v>
      </c>
      <c r="D265" s="315" t="s">
        <v>121</v>
      </c>
      <c r="E265" s="317">
        <f t="shared" si="10"/>
        <v>25000</v>
      </c>
      <c r="F265" s="315">
        <v>60</v>
      </c>
      <c r="G265" s="464">
        <v>1500</v>
      </c>
      <c r="H265" s="319" t="s">
        <v>527</v>
      </c>
      <c r="I265" s="320" t="s">
        <v>573</v>
      </c>
    </row>
    <row r="266" spans="1:255" s="323" customFormat="1" ht="37.5" customHeight="1">
      <c r="A266" s="315" t="s">
        <v>817</v>
      </c>
      <c r="B266" s="562" t="s">
        <v>339</v>
      </c>
      <c r="C266" s="315" t="s">
        <v>144</v>
      </c>
      <c r="D266" s="315" t="s">
        <v>121</v>
      </c>
      <c r="E266" s="317">
        <f t="shared" si="10"/>
        <v>15000</v>
      </c>
      <c r="F266" s="315">
        <v>200</v>
      </c>
      <c r="G266" s="464">
        <v>3000</v>
      </c>
      <c r="H266" s="319" t="s">
        <v>527</v>
      </c>
      <c r="I266" s="320" t="s">
        <v>573</v>
      </c>
    </row>
    <row r="267" spans="1:255" s="323" customFormat="1" ht="18.75" customHeight="1">
      <c r="A267" s="560" t="s">
        <v>336</v>
      </c>
      <c r="B267" s="562" t="s">
        <v>340</v>
      </c>
      <c r="C267" s="315" t="s">
        <v>144</v>
      </c>
      <c r="D267" s="315" t="s">
        <v>248</v>
      </c>
      <c r="E267" s="317">
        <f t="shared" si="10"/>
        <v>23209800</v>
      </c>
      <c r="F267" s="315">
        <v>1</v>
      </c>
      <c r="G267" s="464">
        <f>23655.6-445.8</f>
        <v>23209.8</v>
      </c>
      <c r="H267" s="319" t="s">
        <v>527</v>
      </c>
      <c r="I267" s="320" t="s">
        <v>573</v>
      </c>
    </row>
    <row r="268" spans="1:255" s="559" customFormat="1" ht="44.25" hidden="1" customHeight="1">
      <c r="A268" s="565"/>
      <c r="B268" s="305" t="s">
        <v>145</v>
      </c>
      <c r="C268" s="306"/>
      <c r="D268" s="557"/>
      <c r="E268" s="228"/>
      <c r="F268" s="558"/>
      <c r="G268" s="308">
        <f>SUM(G269:G309)</f>
        <v>8051.4000000000005</v>
      </c>
      <c r="H268" s="309"/>
    </row>
    <row r="269" spans="1:255" s="559" customFormat="1" ht="39" customHeight="1">
      <c r="A269" s="315" t="s">
        <v>818</v>
      </c>
      <c r="B269" s="316" t="s">
        <v>819</v>
      </c>
      <c r="C269" s="315" t="s">
        <v>144</v>
      </c>
      <c r="D269" s="315" t="s">
        <v>121</v>
      </c>
      <c r="E269" s="317">
        <f t="shared" ref="E269:E309" si="11">+G269/F269*1000</f>
        <v>9</v>
      </c>
      <c r="F269" s="315">
        <v>10000</v>
      </c>
      <c r="G269" s="312">
        <v>90</v>
      </c>
      <c r="H269" s="309" t="s">
        <v>528</v>
      </c>
      <c r="I269" s="553" t="s">
        <v>560</v>
      </c>
    </row>
    <row r="270" spans="1:255" s="559" customFormat="1" ht="62.25" customHeight="1">
      <c r="A270" s="315" t="s">
        <v>820</v>
      </c>
      <c r="B270" s="316" t="s">
        <v>821</v>
      </c>
      <c r="C270" s="315" t="s">
        <v>144</v>
      </c>
      <c r="D270" s="315" t="s">
        <v>121</v>
      </c>
      <c r="E270" s="317">
        <f t="shared" si="11"/>
        <v>220</v>
      </c>
      <c r="F270" s="315">
        <v>200</v>
      </c>
      <c r="G270" s="312">
        <v>44</v>
      </c>
      <c r="H270" s="309" t="s">
        <v>528</v>
      </c>
      <c r="I270" s="553" t="s">
        <v>560</v>
      </c>
    </row>
    <row r="271" spans="1:255" s="559" customFormat="1" ht="42.75" customHeight="1">
      <c r="A271" s="315" t="s">
        <v>822</v>
      </c>
      <c r="B271" s="316" t="s">
        <v>823</v>
      </c>
      <c r="C271" s="315" t="s">
        <v>144</v>
      </c>
      <c r="D271" s="315" t="s">
        <v>121</v>
      </c>
      <c r="E271" s="317">
        <f t="shared" si="11"/>
        <v>1500</v>
      </c>
      <c r="F271" s="315">
        <v>104</v>
      </c>
      <c r="G271" s="312">
        <v>156</v>
      </c>
      <c r="H271" s="309" t="s">
        <v>528</v>
      </c>
      <c r="I271" s="553" t="s">
        <v>560</v>
      </c>
    </row>
    <row r="272" spans="1:255" s="559" customFormat="1" ht="20.25" customHeight="1">
      <c r="A272" s="315" t="s">
        <v>824</v>
      </c>
      <c r="B272" s="316" t="s">
        <v>825</v>
      </c>
      <c r="C272" s="315" t="s">
        <v>144</v>
      </c>
      <c r="D272" s="315" t="s">
        <v>121</v>
      </c>
      <c r="E272" s="317">
        <f t="shared" si="11"/>
        <v>2900</v>
      </c>
      <c r="F272" s="315">
        <v>20</v>
      </c>
      <c r="G272" s="312">
        <v>58</v>
      </c>
      <c r="H272" s="309" t="s">
        <v>528</v>
      </c>
      <c r="I272" s="553" t="s">
        <v>560</v>
      </c>
    </row>
    <row r="273" spans="1:9" s="559" customFormat="1" ht="20.25" customHeight="1">
      <c r="A273" s="315" t="s">
        <v>826</v>
      </c>
      <c r="B273" s="316" t="s">
        <v>827</v>
      </c>
      <c r="C273" s="315" t="s">
        <v>144</v>
      </c>
      <c r="D273" s="315" t="s">
        <v>121</v>
      </c>
      <c r="E273" s="317">
        <f t="shared" si="11"/>
        <v>3400</v>
      </c>
      <c r="F273" s="315">
        <v>20</v>
      </c>
      <c r="G273" s="312">
        <v>68</v>
      </c>
      <c r="H273" s="309" t="s">
        <v>528</v>
      </c>
      <c r="I273" s="553" t="s">
        <v>560</v>
      </c>
    </row>
    <row r="274" spans="1:9" s="559" customFormat="1" ht="39.75" customHeight="1">
      <c r="A274" s="315" t="s">
        <v>343</v>
      </c>
      <c r="B274" s="316" t="s">
        <v>828</v>
      </c>
      <c r="C274" s="315" t="s">
        <v>144</v>
      </c>
      <c r="D274" s="315" t="s">
        <v>121</v>
      </c>
      <c r="E274" s="317">
        <f t="shared" si="11"/>
        <v>66.666666666666671</v>
      </c>
      <c r="F274" s="315">
        <v>300</v>
      </c>
      <c r="G274" s="312">
        <v>20</v>
      </c>
      <c r="H274" s="309" t="s">
        <v>528</v>
      </c>
      <c r="I274" s="553" t="s">
        <v>560</v>
      </c>
    </row>
    <row r="275" spans="1:9" s="559" customFormat="1" ht="39.75" customHeight="1">
      <c r="A275" s="315" t="s">
        <v>829</v>
      </c>
      <c r="B275" s="316" t="s">
        <v>828</v>
      </c>
      <c r="C275" s="315" t="s">
        <v>144</v>
      </c>
      <c r="D275" s="315" t="s">
        <v>121</v>
      </c>
      <c r="E275" s="317">
        <f t="shared" si="11"/>
        <v>100</v>
      </c>
      <c r="F275" s="315">
        <v>2000</v>
      </c>
      <c r="G275" s="312">
        <v>200</v>
      </c>
      <c r="H275" s="309" t="s">
        <v>528</v>
      </c>
      <c r="I275" s="320" t="s">
        <v>573</v>
      </c>
    </row>
    <row r="276" spans="1:9" s="559" customFormat="1" ht="20.25" customHeight="1">
      <c r="A276" s="315" t="s">
        <v>344</v>
      </c>
      <c r="B276" s="316" t="s">
        <v>347</v>
      </c>
      <c r="C276" s="315" t="s">
        <v>144</v>
      </c>
      <c r="D276" s="315" t="s">
        <v>121</v>
      </c>
      <c r="E276" s="317">
        <f t="shared" si="11"/>
        <v>2000</v>
      </c>
      <c r="F276" s="315">
        <v>200</v>
      </c>
      <c r="G276" s="312">
        <v>400</v>
      </c>
      <c r="H276" s="309" t="s">
        <v>528</v>
      </c>
      <c r="I276" s="553" t="s">
        <v>560</v>
      </c>
    </row>
    <row r="277" spans="1:9" s="559" customFormat="1" ht="20.25" customHeight="1">
      <c r="A277" s="315" t="s">
        <v>830</v>
      </c>
      <c r="B277" s="316" t="s">
        <v>347</v>
      </c>
      <c r="C277" s="315" t="s">
        <v>144</v>
      </c>
      <c r="D277" s="315" t="s">
        <v>121</v>
      </c>
      <c r="E277" s="317">
        <f t="shared" si="11"/>
        <v>2700</v>
      </c>
      <c r="F277" s="315">
        <v>300</v>
      </c>
      <c r="G277" s="312">
        <v>810</v>
      </c>
      <c r="H277" s="309" t="s">
        <v>528</v>
      </c>
      <c r="I277" s="320" t="s">
        <v>573</v>
      </c>
    </row>
    <row r="278" spans="1:9" s="559" customFormat="1" ht="20.25" customHeight="1">
      <c r="A278" s="315" t="s">
        <v>487</v>
      </c>
      <c r="B278" s="316" t="s">
        <v>831</v>
      </c>
      <c r="C278" s="315" t="s">
        <v>144</v>
      </c>
      <c r="D278" s="315" t="s">
        <v>121</v>
      </c>
      <c r="E278" s="317">
        <f t="shared" si="11"/>
        <v>290</v>
      </c>
      <c r="F278" s="315">
        <v>400</v>
      </c>
      <c r="G278" s="312">
        <v>116</v>
      </c>
      <c r="H278" s="309" t="s">
        <v>528</v>
      </c>
      <c r="I278" s="553" t="s">
        <v>560</v>
      </c>
    </row>
    <row r="279" spans="1:9" s="559" customFormat="1" ht="20.25" customHeight="1">
      <c r="A279" s="315" t="s">
        <v>488</v>
      </c>
      <c r="B279" s="316" t="s">
        <v>832</v>
      </c>
      <c r="C279" s="315" t="s">
        <v>144</v>
      </c>
      <c r="D279" s="315" t="s">
        <v>121</v>
      </c>
      <c r="E279" s="317">
        <f t="shared" si="11"/>
        <v>390</v>
      </c>
      <c r="F279" s="315">
        <v>600</v>
      </c>
      <c r="G279" s="312">
        <v>234</v>
      </c>
      <c r="H279" s="309" t="s">
        <v>528</v>
      </c>
      <c r="I279" s="553" t="s">
        <v>560</v>
      </c>
    </row>
    <row r="280" spans="1:9" s="559" customFormat="1" ht="38.25" customHeight="1">
      <c r="A280" s="315" t="s">
        <v>833</v>
      </c>
      <c r="B280" s="316" t="s">
        <v>834</v>
      </c>
      <c r="C280" s="315" t="s">
        <v>144</v>
      </c>
      <c r="D280" s="315" t="s">
        <v>121</v>
      </c>
      <c r="E280" s="317">
        <f t="shared" si="11"/>
        <v>120</v>
      </c>
      <c r="F280" s="315">
        <v>20</v>
      </c>
      <c r="G280" s="312">
        <v>2.4</v>
      </c>
      <c r="H280" s="309" t="s">
        <v>528</v>
      </c>
      <c r="I280" s="553" t="s">
        <v>560</v>
      </c>
    </row>
    <row r="281" spans="1:9" s="559" customFormat="1" ht="42" customHeight="1">
      <c r="A281" s="315" t="s">
        <v>835</v>
      </c>
      <c r="B281" s="316" t="s">
        <v>836</v>
      </c>
      <c r="C281" s="315" t="s">
        <v>144</v>
      </c>
      <c r="D281" s="315" t="s">
        <v>121</v>
      </c>
      <c r="E281" s="317">
        <f t="shared" si="11"/>
        <v>1550</v>
      </c>
      <c r="F281" s="315">
        <v>40</v>
      </c>
      <c r="G281" s="312">
        <v>62</v>
      </c>
      <c r="H281" s="309" t="s">
        <v>528</v>
      </c>
      <c r="I281" s="553" t="s">
        <v>560</v>
      </c>
    </row>
    <row r="282" spans="1:9" s="559" customFormat="1" ht="20.25" customHeight="1">
      <c r="A282" s="315" t="s">
        <v>837</v>
      </c>
      <c r="B282" s="316" t="s">
        <v>838</v>
      </c>
      <c r="C282" s="315" t="s">
        <v>144</v>
      </c>
      <c r="D282" s="315" t="s">
        <v>121</v>
      </c>
      <c r="E282" s="317">
        <f t="shared" si="11"/>
        <v>80</v>
      </c>
      <c r="F282" s="315">
        <v>3000</v>
      </c>
      <c r="G282" s="312">
        <v>240</v>
      </c>
      <c r="H282" s="309" t="s">
        <v>528</v>
      </c>
      <c r="I282" s="553" t="s">
        <v>560</v>
      </c>
    </row>
    <row r="283" spans="1:9" s="559" customFormat="1" ht="20.25" customHeight="1">
      <c r="A283" s="315" t="s">
        <v>839</v>
      </c>
      <c r="B283" s="316" t="s">
        <v>838</v>
      </c>
      <c r="C283" s="315" t="s">
        <v>144</v>
      </c>
      <c r="D283" s="315" t="s">
        <v>121</v>
      </c>
      <c r="E283" s="317">
        <f t="shared" si="11"/>
        <v>100</v>
      </c>
      <c r="F283" s="315">
        <v>2095</v>
      </c>
      <c r="G283" s="312">
        <v>209.5</v>
      </c>
      <c r="H283" s="309" t="s">
        <v>528</v>
      </c>
      <c r="I283" s="320" t="s">
        <v>573</v>
      </c>
    </row>
    <row r="284" spans="1:9" s="559" customFormat="1" ht="20.25" customHeight="1">
      <c r="A284" s="315" t="s">
        <v>840</v>
      </c>
      <c r="B284" s="316" t="s">
        <v>841</v>
      </c>
      <c r="C284" s="315" t="s">
        <v>144</v>
      </c>
      <c r="D284" s="315" t="s">
        <v>121</v>
      </c>
      <c r="E284" s="317">
        <f t="shared" si="11"/>
        <v>580</v>
      </c>
      <c r="F284" s="315">
        <v>20</v>
      </c>
      <c r="G284" s="312">
        <v>11.6</v>
      </c>
      <c r="H284" s="309" t="s">
        <v>528</v>
      </c>
      <c r="I284" s="553" t="s">
        <v>560</v>
      </c>
    </row>
    <row r="285" spans="1:9" s="559" customFormat="1" ht="20.25" customHeight="1">
      <c r="A285" s="315" t="s">
        <v>842</v>
      </c>
      <c r="B285" s="316" t="s">
        <v>843</v>
      </c>
      <c r="C285" s="315" t="s">
        <v>144</v>
      </c>
      <c r="D285" s="315" t="s">
        <v>121</v>
      </c>
      <c r="E285" s="317">
        <f t="shared" si="11"/>
        <v>230</v>
      </c>
      <c r="F285" s="315">
        <v>50</v>
      </c>
      <c r="G285" s="312">
        <v>11.5</v>
      </c>
      <c r="H285" s="309" t="s">
        <v>528</v>
      </c>
      <c r="I285" s="553" t="s">
        <v>560</v>
      </c>
    </row>
    <row r="286" spans="1:9" s="559" customFormat="1" ht="20.25" customHeight="1">
      <c r="A286" s="315" t="s">
        <v>844</v>
      </c>
      <c r="B286" s="316" t="s">
        <v>845</v>
      </c>
      <c r="C286" s="315" t="s">
        <v>144</v>
      </c>
      <c r="D286" s="315" t="s">
        <v>121</v>
      </c>
      <c r="E286" s="317">
        <f t="shared" si="11"/>
        <v>400</v>
      </c>
      <c r="F286" s="315">
        <v>1000</v>
      </c>
      <c r="G286" s="312">
        <v>400</v>
      </c>
      <c r="H286" s="309" t="s">
        <v>528</v>
      </c>
      <c r="I286" s="553" t="s">
        <v>560</v>
      </c>
    </row>
    <row r="287" spans="1:9" s="559" customFormat="1" ht="20.25" customHeight="1">
      <c r="A287" s="315" t="s">
        <v>846</v>
      </c>
      <c r="B287" s="316" t="s">
        <v>847</v>
      </c>
      <c r="C287" s="315" t="s">
        <v>144</v>
      </c>
      <c r="D287" s="315" t="s">
        <v>121</v>
      </c>
      <c r="E287" s="317">
        <f t="shared" si="11"/>
        <v>300</v>
      </c>
      <c r="F287" s="315">
        <v>50</v>
      </c>
      <c r="G287" s="312">
        <v>15</v>
      </c>
      <c r="H287" s="309" t="s">
        <v>528</v>
      </c>
      <c r="I287" s="553" t="s">
        <v>560</v>
      </c>
    </row>
    <row r="288" spans="1:9" s="559" customFormat="1" ht="20.25" customHeight="1">
      <c r="A288" s="315" t="s">
        <v>848</v>
      </c>
      <c r="B288" s="316" t="s">
        <v>849</v>
      </c>
      <c r="C288" s="315" t="s">
        <v>144</v>
      </c>
      <c r="D288" s="315" t="s">
        <v>121</v>
      </c>
      <c r="E288" s="317">
        <f t="shared" si="11"/>
        <v>720</v>
      </c>
      <c r="F288" s="315">
        <v>80</v>
      </c>
      <c r="G288" s="312">
        <v>57.6</v>
      </c>
      <c r="H288" s="309" t="s">
        <v>528</v>
      </c>
      <c r="I288" s="553" t="s">
        <v>560</v>
      </c>
    </row>
    <row r="289" spans="1:255" s="559" customFormat="1" ht="20.25" customHeight="1">
      <c r="A289" s="315" t="s">
        <v>345</v>
      </c>
      <c r="B289" s="316" t="s">
        <v>348</v>
      </c>
      <c r="C289" s="315" t="s">
        <v>144</v>
      </c>
      <c r="D289" s="315" t="s">
        <v>303</v>
      </c>
      <c r="E289" s="317">
        <f t="shared" si="11"/>
        <v>520</v>
      </c>
      <c r="F289" s="315">
        <v>300</v>
      </c>
      <c r="G289" s="312">
        <v>156</v>
      </c>
      <c r="H289" s="309" t="s">
        <v>528</v>
      </c>
      <c r="I289" s="320" t="s">
        <v>573</v>
      </c>
    </row>
    <row r="290" spans="1:255" s="559" customFormat="1" ht="20.25" customHeight="1">
      <c r="A290" s="315" t="s">
        <v>850</v>
      </c>
      <c r="B290" s="316" t="s">
        <v>851</v>
      </c>
      <c r="C290" s="315" t="s">
        <v>144</v>
      </c>
      <c r="D290" s="315" t="s">
        <v>121</v>
      </c>
      <c r="E290" s="317">
        <f t="shared" si="11"/>
        <v>210</v>
      </c>
      <c r="F290" s="315">
        <v>300</v>
      </c>
      <c r="G290" s="312">
        <v>63</v>
      </c>
      <c r="H290" s="309" t="s">
        <v>528</v>
      </c>
      <c r="I290" s="553" t="s">
        <v>560</v>
      </c>
    </row>
    <row r="291" spans="1:255" s="559" customFormat="1" ht="20.25" customHeight="1">
      <c r="A291" s="315" t="s">
        <v>852</v>
      </c>
      <c r="B291" s="316" t="s">
        <v>851</v>
      </c>
      <c r="C291" s="315" t="s">
        <v>144</v>
      </c>
      <c r="D291" s="315" t="s">
        <v>121</v>
      </c>
      <c r="E291" s="317">
        <f t="shared" si="11"/>
        <v>250</v>
      </c>
      <c r="F291" s="315">
        <v>5200</v>
      </c>
      <c r="G291" s="312">
        <v>1300</v>
      </c>
      <c r="H291" s="309" t="s">
        <v>528</v>
      </c>
      <c r="I291" s="320" t="s">
        <v>573</v>
      </c>
    </row>
    <row r="292" spans="1:255" s="559" customFormat="1" ht="40.5" customHeight="1">
      <c r="A292" s="315" t="s">
        <v>853</v>
      </c>
      <c r="B292" s="316" t="s">
        <v>854</v>
      </c>
      <c r="C292" s="315" t="s">
        <v>144</v>
      </c>
      <c r="D292" s="315" t="s">
        <v>303</v>
      </c>
      <c r="E292" s="317">
        <f t="shared" si="11"/>
        <v>712</v>
      </c>
      <c r="F292" s="315">
        <v>150</v>
      </c>
      <c r="G292" s="312">
        <v>106.8</v>
      </c>
      <c r="H292" s="309" t="s">
        <v>528</v>
      </c>
      <c r="I292" s="553" t="s">
        <v>560</v>
      </c>
    </row>
    <row r="293" spans="1:255" s="559" customFormat="1" ht="40.5" customHeight="1">
      <c r="A293" s="315" t="s">
        <v>855</v>
      </c>
      <c r="B293" s="316" t="s">
        <v>854</v>
      </c>
      <c r="C293" s="315" t="s">
        <v>144</v>
      </c>
      <c r="D293" s="315" t="s">
        <v>303</v>
      </c>
      <c r="E293" s="317">
        <f t="shared" si="11"/>
        <v>800</v>
      </c>
      <c r="F293" s="315">
        <v>400</v>
      </c>
      <c r="G293" s="312">
        <v>320</v>
      </c>
      <c r="H293" s="309" t="s">
        <v>528</v>
      </c>
      <c r="I293" s="320" t="s">
        <v>573</v>
      </c>
    </row>
    <row r="294" spans="1:255" s="559" customFormat="1" ht="20.25" customHeight="1">
      <c r="A294" s="315" t="s">
        <v>856</v>
      </c>
      <c r="B294" s="316" t="s">
        <v>857</v>
      </c>
      <c r="C294" s="315" t="s">
        <v>144</v>
      </c>
      <c r="D294" s="315" t="s">
        <v>121</v>
      </c>
      <c r="E294" s="317">
        <f t="shared" si="11"/>
        <v>130</v>
      </c>
      <c r="F294" s="315">
        <v>100</v>
      </c>
      <c r="G294" s="312">
        <v>13</v>
      </c>
      <c r="H294" s="309" t="s">
        <v>528</v>
      </c>
      <c r="I294" s="553" t="s">
        <v>560</v>
      </c>
    </row>
    <row r="295" spans="1:255" s="559" customFormat="1" ht="18.75" customHeight="1">
      <c r="A295" s="315" t="s">
        <v>858</v>
      </c>
      <c r="B295" s="316" t="s">
        <v>859</v>
      </c>
      <c r="C295" s="315" t="s">
        <v>144</v>
      </c>
      <c r="D295" s="315" t="s">
        <v>121</v>
      </c>
      <c r="E295" s="317">
        <f t="shared" si="11"/>
        <v>250</v>
      </c>
      <c r="F295" s="315">
        <v>400</v>
      </c>
      <c r="G295" s="312">
        <v>100</v>
      </c>
      <c r="H295" s="309" t="s">
        <v>528</v>
      </c>
      <c r="I295" s="553" t="s">
        <v>560</v>
      </c>
    </row>
    <row r="296" spans="1:255" s="559" customFormat="1">
      <c r="A296" s="315" t="s">
        <v>860</v>
      </c>
      <c r="B296" s="316" t="s">
        <v>861</v>
      </c>
      <c r="C296" s="315" t="s">
        <v>144</v>
      </c>
      <c r="D296" s="315" t="s">
        <v>303</v>
      </c>
      <c r="E296" s="317">
        <f t="shared" si="11"/>
        <v>1200</v>
      </c>
      <c r="F296" s="315">
        <v>400</v>
      </c>
      <c r="G296" s="312">
        <v>480</v>
      </c>
      <c r="H296" s="309" t="s">
        <v>528</v>
      </c>
      <c r="I296" s="320" t="s">
        <v>573</v>
      </c>
    </row>
    <row r="297" spans="1:255" s="559" customFormat="1" ht="18.75" customHeight="1">
      <c r="A297" s="315" t="s">
        <v>862</v>
      </c>
      <c r="B297" s="316" t="s">
        <v>863</v>
      </c>
      <c r="C297" s="315" t="s">
        <v>144</v>
      </c>
      <c r="D297" s="315" t="s">
        <v>303</v>
      </c>
      <c r="E297" s="317">
        <f t="shared" si="11"/>
        <v>1400</v>
      </c>
      <c r="F297" s="315">
        <v>500</v>
      </c>
      <c r="G297" s="312">
        <v>700</v>
      </c>
      <c r="H297" s="309" t="s">
        <v>528</v>
      </c>
      <c r="I297" s="320" t="s">
        <v>573</v>
      </c>
    </row>
    <row r="298" spans="1:255" s="559" customFormat="1" ht="20.25" customHeight="1">
      <c r="A298" s="315" t="s">
        <v>1300</v>
      </c>
      <c r="B298" s="316" t="s">
        <v>863</v>
      </c>
      <c r="C298" s="315" t="s">
        <v>144</v>
      </c>
      <c r="D298" s="315" t="s">
        <v>121</v>
      </c>
      <c r="E298" s="317">
        <f t="shared" si="11"/>
        <v>2800</v>
      </c>
      <c r="F298" s="315">
        <v>15</v>
      </c>
      <c r="G298" s="312">
        <v>42</v>
      </c>
      <c r="H298" s="309" t="s">
        <v>528</v>
      </c>
      <c r="I298" s="320" t="s">
        <v>573</v>
      </c>
    </row>
    <row r="299" spans="1:255" s="559" customFormat="1" ht="25.5" customHeight="1">
      <c r="A299" s="315" t="s">
        <v>864</v>
      </c>
      <c r="B299" s="316" t="s">
        <v>865</v>
      </c>
      <c r="C299" s="315" t="s">
        <v>144</v>
      </c>
      <c r="D299" s="315" t="s">
        <v>121</v>
      </c>
      <c r="E299" s="317">
        <f t="shared" si="11"/>
        <v>600</v>
      </c>
      <c r="F299" s="315">
        <v>600</v>
      </c>
      <c r="G299" s="312">
        <v>360</v>
      </c>
      <c r="H299" s="309" t="s">
        <v>528</v>
      </c>
      <c r="I299" s="553" t="s">
        <v>560</v>
      </c>
    </row>
    <row r="300" spans="1:255" s="559" customFormat="1" ht="42.75" customHeight="1">
      <c r="A300" s="315" t="s">
        <v>866</v>
      </c>
      <c r="B300" s="316" t="s">
        <v>867</v>
      </c>
      <c r="C300" s="315" t="s">
        <v>144</v>
      </c>
      <c r="D300" s="315" t="s">
        <v>121</v>
      </c>
      <c r="E300" s="317">
        <f t="shared" si="11"/>
        <v>1000</v>
      </c>
      <c r="F300" s="315">
        <v>50</v>
      </c>
      <c r="G300" s="312">
        <v>50</v>
      </c>
      <c r="H300" s="309" t="s">
        <v>528</v>
      </c>
      <c r="I300" s="553" t="s">
        <v>560</v>
      </c>
    </row>
    <row r="301" spans="1:255" s="559" customFormat="1" ht="34.5" customHeight="1">
      <c r="A301" s="315" t="s">
        <v>346</v>
      </c>
      <c r="B301" s="316" t="s">
        <v>349</v>
      </c>
      <c r="C301" s="315" t="s">
        <v>144</v>
      </c>
      <c r="D301" s="315" t="s">
        <v>121</v>
      </c>
      <c r="E301" s="317">
        <f t="shared" si="11"/>
        <v>625</v>
      </c>
      <c r="F301" s="315">
        <v>100</v>
      </c>
      <c r="G301" s="312">
        <v>62.5</v>
      </c>
      <c r="H301" s="309" t="s">
        <v>528</v>
      </c>
      <c r="I301" s="553" t="s">
        <v>560</v>
      </c>
      <c r="J301" s="566"/>
      <c r="K301" s="566"/>
      <c r="L301" s="566"/>
      <c r="M301" s="566"/>
      <c r="N301" s="566"/>
      <c r="O301" s="566"/>
      <c r="P301" s="566"/>
      <c r="Q301" s="566"/>
      <c r="R301" s="566"/>
      <c r="S301" s="566"/>
      <c r="T301" s="566"/>
      <c r="U301" s="566"/>
      <c r="V301" s="566"/>
      <c r="W301" s="566"/>
      <c r="X301" s="566"/>
      <c r="Y301" s="566"/>
      <c r="Z301" s="566"/>
      <c r="AA301" s="566"/>
      <c r="AB301" s="566"/>
      <c r="AC301" s="566"/>
      <c r="AD301" s="566"/>
      <c r="AE301" s="566"/>
      <c r="AF301" s="566"/>
      <c r="AG301" s="566"/>
      <c r="AH301" s="566"/>
      <c r="AI301" s="566"/>
      <c r="AJ301" s="566"/>
      <c r="AK301" s="566"/>
      <c r="AL301" s="566"/>
      <c r="AM301" s="566"/>
      <c r="AN301" s="566"/>
      <c r="AO301" s="566"/>
      <c r="AP301" s="566"/>
      <c r="AQ301" s="566"/>
      <c r="AR301" s="566"/>
      <c r="AS301" s="566"/>
      <c r="AT301" s="566"/>
      <c r="AU301" s="566"/>
      <c r="AV301" s="566"/>
      <c r="AW301" s="566"/>
      <c r="AX301" s="566"/>
      <c r="AY301" s="566"/>
      <c r="AZ301" s="566"/>
      <c r="BA301" s="566"/>
      <c r="BB301" s="566"/>
      <c r="BC301" s="566"/>
      <c r="BD301" s="566"/>
      <c r="BE301" s="566"/>
      <c r="BF301" s="566"/>
      <c r="BG301" s="566"/>
      <c r="BH301" s="566"/>
      <c r="BI301" s="566"/>
      <c r="BJ301" s="566"/>
      <c r="BK301" s="566"/>
      <c r="BL301" s="566"/>
      <c r="BM301" s="566"/>
      <c r="BN301" s="566"/>
      <c r="BO301" s="566"/>
      <c r="BP301" s="566"/>
      <c r="BQ301" s="566"/>
      <c r="BR301" s="566"/>
      <c r="BS301" s="566"/>
      <c r="BT301" s="566"/>
      <c r="BU301" s="566"/>
      <c r="BV301" s="566"/>
      <c r="BW301" s="566"/>
      <c r="BX301" s="566"/>
      <c r="BY301" s="566"/>
      <c r="BZ301" s="566"/>
      <c r="CA301" s="566"/>
      <c r="CB301" s="566"/>
      <c r="CC301" s="566"/>
      <c r="CD301" s="566"/>
      <c r="CE301" s="566"/>
      <c r="CF301" s="566"/>
      <c r="CG301" s="566"/>
      <c r="CH301" s="566"/>
      <c r="CI301" s="566"/>
      <c r="CJ301" s="566"/>
      <c r="CK301" s="566"/>
      <c r="CL301" s="566"/>
      <c r="CM301" s="566"/>
      <c r="CN301" s="566"/>
      <c r="CO301" s="566"/>
      <c r="CP301" s="566"/>
      <c r="CQ301" s="566"/>
      <c r="CR301" s="566"/>
      <c r="CS301" s="566"/>
      <c r="CT301" s="566"/>
      <c r="CU301" s="566"/>
      <c r="CV301" s="566"/>
      <c r="CW301" s="566"/>
      <c r="CX301" s="566"/>
      <c r="CY301" s="566"/>
      <c r="CZ301" s="566"/>
      <c r="DA301" s="566"/>
      <c r="DB301" s="566"/>
      <c r="DC301" s="566"/>
      <c r="DD301" s="566"/>
      <c r="DE301" s="566"/>
      <c r="DF301" s="566"/>
      <c r="DG301" s="566"/>
      <c r="DH301" s="566"/>
      <c r="DI301" s="566"/>
      <c r="DJ301" s="566"/>
      <c r="DK301" s="566"/>
      <c r="DL301" s="566"/>
      <c r="DM301" s="566"/>
      <c r="DN301" s="566"/>
      <c r="DO301" s="566"/>
      <c r="DP301" s="566"/>
      <c r="DQ301" s="566"/>
      <c r="DR301" s="566"/>
      <c r="DS301" s="566"/>
      <c r="DT301" s="566"/>
      <c r="DU301" s="566"/>
      <c r="DV301" s="566"/>
      <c r="DW301" s="566"/>
      <c r="DX301" s="566"/>
      <c r="DY301" s="566"/>
      <c r="DZ301" s="566"/>
      <c r="EA301" s="566"/>
      <c r="EB301" s="566"/>
      <c r="EC301" s="566"/>
      <c r="ED301" s="566"/>
      <c r="EE301" s="566"/>
      <c r="EF301" s="566"/>
      <c r="EG301" s="566"/>
      <c r="EH301" s="566"/>
      <c r="EI301" s="566"/>
      <c r="EJ301" s="566"/>
      <c r="EK301" s="566"/>
      <c r="EL301" s="566"/>
      <c r="EM301" s="566"/>
      <c r="EN301" s="566"/>
      <c r="EO301" s="566"/>
      <c r="EP301" s="566"/>
      <c r="EQ301" s="566"/>
      <c r="ER301" s="566"/>
      <c r="ES301" s="566"/>
      <c r="ET301" s="566"/>
      <c r="EU301" s="566"/>
      <c r="EV301" s="566"/>
      <c r="EW301" s="566"/>
      <c r="EX301" s="566"/>
      <c r="EY301" s="566"/>
      <c r="EZ301" s="566"/>
      <c r="FA301" s="566"/>
      <c r="FB301" s="566"/>
      <c r="FC301" s="566"/>
      <c r="FD301" s="566"/>
      <c r="FE301" s="566"/>
      <c r="FF301" s="566"/>
      <c r="FG301" s="566"/>
      <c r="FH301" s="566"/>
      <c r="FI301" s="566"/>
      <c r="FJ301" s="566"/>
      <c r="FK301" s="566"/>
      <c r="FL301" s="566"/>
      <c r="FM301" s="566"/>
      <c r="FN301" s="566"/>
      <c r="FO301" s="566"/>
      <c r="FP301" s="566"/>
      <c r="FQ301" s="566"/>
      <c r="FR301" s="566"/>
      <c r="FS301" s="566"/>
      <c r="FT301" s="566"/>
      <c r="FU301" s="566"/>
      <c r="FV301" s="566"/>
      <c r="FW301" s="566"/>
      <c r="FX301" s="566"/>
      <c r="FY301" s="566"/>
      <c r="FZ301" s="566"/>
      <c r="GA301" s="566"/>
      <c r="GB301" s="566"/>
      <c r="GC301" s="566"/>
      <c r="GD301" s="566"/>
      <c r="GE301" s="566"/>
      <c r="GF301" s="566"/>
      <c r="GG301" s="566"/>
      <c r="GH301" s="566"/>
      <c r="GI301" s="566"/>
      <c r="GJ301" s="566"/>
      <c r="GK301" s="566"/>
      <c r="GL301" s="566"/>
      <c r="GM301" s="566"/>
      <c r="GN301" s="566"/>
      <c r="GO301" s="566"/>
      <c r="GP301" s="566"/>
      <c r="GQ301" s="566"/>
      <c r="GR301" s="566"/>
      <c r="GS301" s="566"/>
      <c r="GT301" s="566"/>
      <c r="GU301" s="566"/>
      <c r="GV301" s="566"/>
      <c r="GW301" s="566"/>
      <c r="GX301" s="566"/>
      <c r="GY301" s="566"/>
      <c r="GZ301" s="566"/>
      <c r="HA301" s="566"/>
      <c r="HB301" s="566"/>
      <c r="HC301" s="566"/>
      <c r="HD301" s="566"/>
      <c r="HE301" s="566"/>
      <c r="HF301" s="566"/>
      <c r="HG301" s="566"/>
      <c r="HH301" s="566"/>
      <c r="HI301" s="566"/>
      <c r="HJ301" s="566"/>
      <c r="HK301" s="566"/>
      <c r="HL301" s="566"/>
      <c r="HM301" s="566"/>
      <c r="HN301" s="566"/>
      <c r="HO301" s="566"/>
      <c r="HP301" s="566"/>
      <c r="HQ301" s="566"/>
      <c r="HR301" s="566"/>
      <c r="HS301" s="566"/>
      <c r="HT301" s="566"/>
      <c r="HU301" s="566"/>
      <c r="HV301" s="566"/>
      <c r="HW301" s="566"/>
      <c r="HX301" s="566"/>
      <c r="HY301" s="566"/>
      <c r="HZ301" s="566"/>
      <c r="IA301" s="566"/>
      <c r="IB301" s="566"/>
      <c r="IC301" s="566"/>
      <c r="ID301" s="566"/>
      <c r="IE301" s="566"/>
      <c r="IF301" s="566"/>
      <c r="IG301" s="566"/>
      <c r="IH301" s="566"/>
      <c r="II301" s="566"/>
      <c r="IJ301" s="566"/>
      <c r="IK301" s="566"/>
      <c r="IL301" s="566"/>
      <c r="IM301" s="566"/>
      <c r="IN301" s="566"/>
      <c r="IO301" s="566"/>
      <c r="IP301" s="566"/>
      <c r="IQ301" s="566"/>
      <c r="IR301" s="566"/>
      <c r="IS301" s="566"/>
      <c r="IT301" s="566"/>
      <c r="IU301" s="566"/>
    </row>
    <row r="302" spans="1:255" s="566" customFormat="1" ht="36.75" customHeight="1">
      <c r="A302" s="315" t="s">
        <v>868</v>
      </c>
      <c r="B302" s="316" t="s">
        <v>869</v>
      </c>
      <c r="C302" s="315" t="s">
        <v>144</v>
      </c>
      <c r="D302" s="315" t="s">
        <v>121</v>
      </c>
      <c r="E302" s="317">
        <f t="shared" si="11"/>
        <v>1300</v>
      </c>
      <c r="F302" s="315">
        <v>20</v>
      </c>
      <c r="G302" s="312">
        <v>26</v>
      </c>
      <c r="H302" s="309" t="s">
        <v>528</v>
      </c>
      <c r="I302" s="553" t="s">
        <v>560</v>
      </c>
      <c r="J302" s="559"/>
      <c r="K302" s="559"/>
      <c r="L302" s="559"/>
      <c r="M302" s="559"/>
      <c r="N302" s="559"/>
      <c r="O302" s="559"/>
      <c r="P302" s="559"/>
      <c r="Q302" s="559"/>
      <c r="R302" s="559"/>
      <c r="S302" s="559"/>
      <c r="T302" s="559"/>
      <c r="U302" s="559"/>
      <c r="V302" s="559"/>
      <c r="W302" s="559"/>
      <c r="X302" s="559"/>
      <c r="Y302" s="559"/>
      <c r="Z302" s="559"/>
      <c r="AA302" s="559"/>
      <c r="AB302" s="559"/>
      <c r="AC302" s="559"/>
      <c r="AD302" s="559"/>
      <c r="AE302" s="559"/>
      <c r="AF302" s="559"/>
      <c r="AG302" s="559"/>
      <c r="AH302" s="559"/>
      <c r="AI302" s="559"/>
      <c r="AJ302" s="559"/>
      <c r="AK302" s="559"/>
      <c r="AL302" s="559"/>
      <c r="AM302" s="559"/>
      <c r="AN302" s="559"/>
      <c r="AO302" s="559"/>
      <c r="AP302" s="559"/>
      <c r="AQ302" s="559"/>
      <c r="AR302" s="559"/>
      <c r="AS302" s="559"/>
      <c r="AT302" s="559"/>
      <c r="AU302" s="559"/>
      <c r="AV302" s="559"/>
      <c r="AW302" s="559"/>
      <c r="AX302" s="559"/>
      <c r="AY302" s="559"/>
      <c r="AZ302" s="559"/>
      <c r="BA302" s="559"/>
      <c r="BB302" s="559"/>
      <c r="BC302" s="559"/>
      <c r="BD302" s="559"/>
      <c r="BE302" s="559"/>
      <c r="BF302" s="559"/>
      <c r="BG302" s="559"/>
      <c r="BH302" s="559"/>
      <c r="BI302" s="559"/>
      <c r="BJ302" s="559"/>
      <c r="BK302" s="559"/>
      <c r="BL302" s="559"/>
      <c r="BM302" s="559"/>
      <c r="BN302" s="559"/>
      <c r="BO302" s="559"/>
      <c r="BP302" s="559"/>
      <c r="BQ302" s="559"/>
      <c r="BR302" s="559"/>
      <c r="BS302" s="559"/>
      <c r="BT302" s="559"/>
      <c r="BU302" s="559"/>
      <c r="BV302" s="559"/>
      <c r="BW302" s="559"/>
      <c r="BX302" s="559"/>
      <c r="BY302" s="559"/>
      <c r="BZ302" s="559"/>
      <c r="CA302" s="559"/>
      <c r="CB302" s="559"/>
      <c r="CC302" s="559"/>
      <c r="CD302" s="559"/>
      <c r="CE302" s="559"/>
      <c r="CF302" s="559"/>
      <c r="CG302" s="559"/>
      <c r="CH302" s="559"/>
      <c r="CI302" s="559"/>
      <c r="CJ302" s="559"/>
      <c r="CK302" s="559"/>
      <c r="CL302" s="559"/>
      <c r="CM302" s="559"/>
      <c r="CN302" s="559"/>
      <c r="CO302" s="559"/>
      <c r="CP302" s="559"/>
      <c r="CQ302" s="559"/>
      <c r="CR302" s="559"/>
      <c r="CS302" s="559"/>
      <c r="CT302" s="559"/>
      <c r="CU302" s="559"/>
      <c r="CV302" s="559"/>
      <c r="CW302" s="559"/>
      <c r="CX302" s="559"/>
      <c r="CY302" s="559"/>
      <c r="CZ302" s="559"/>
      <c r="DA302" s="559"/>
      <c r="DB302" s="559"/>
      <c r="DC302" s="559"/>
      <c r="DD302" s="559"/>
      <c r="DE302" s="559"/>
      <c r="DF302" s="559"/>
      <c r="DG302" s="559"/>
      <c r="DH302" s="559"/>
      <c r="DI302" s="559"/>
      <c r="DJ302" s="559"/>
      <c r="DK302" s="559"/>
      <c r="DL302" s="559"/>
      <c r="DM302" s="559"/>
      <c r="DN302" s="559"/>
      <c r="DO302" s="559"/>
      <c r="DP302" s="559"/>
      <c r="DQ302" s="559"/>
      <c r="DR302" s="559"/>
      <c r="DS302" s="559"/>
      <c r="DT302" s="559"/>
      <c r="DU302" s="559"/>
      <c r="DV302" s="559"/>
      <c r="DW302" s="559"/>
      <c r="DX302" s="559"/>
      <c r="DY302" s="559"/>
      <c r="DZ302" s="559"/>
      <c r="EA302" s="559"/>
      <c r="EB302" s="559"/>
      <c r="EC302" s="559"/>
      <c r="ED302" s="559"/>
      <c r="EE302" s="559"/>
      <c r="EF302" s="559"/>
      <c r="EG302" s="559"/>
      <c r="EH302" s="559"/>
      <c r="EI302" s="559"/>
      <c r="EJ302" s="559"/>
      <c r="EK302" s="559"/>
      <c r="EL302" s="559"/>
      <c r="EM302" s="559"/>
      <c r="EN302" s="559"/>
      <c r="EO302" s="559"/>
      <c r="EP302" s="559"/>
      <c r="EQ302" s="559"/>
      <c r="ER302" s="559"/>
      <c r="ES302" s="559"/>
      <c r="ET302" s="559"/>
      <c r="EU302" s="559"/>
      <c r="EV302" s="559"/>
      <c r="EW302" s="559"/>
      <c r="EX302" s="559"/>
      <c r="EY302" s="559"/>
      <c r="EZ302" s="559"/>
      <c r="FA302" s="559"/>
      <c r="FB302" s="559"/>
      <c r="FC302" s="559"/>
      <c r="FD302" s="559"/>
      <c r="FE302" s="559"/>
      <c r="FF302" s="559"/>
      <c r="FG302" s="559"/>
      <c r="FH302" s="559"/>
      <c r="FI302" s="559"/>
      <c r="FJ302" s="559"/>
      <c r="FK302" s="559"/>
      <c r="FL302" s="559"/>
      <c r="FM302" s="559"/>
      <c r="FN302" s="559"/>
      <c r="FO302" s="559"/>
      <c r="FP302" s="559"/>
      <c r="FQ302" s="559"/>
      <c r="FR302" s="559"/>
      <c r="FS302" s="559"/>
      <c r="FT302" s="559"/>
      <c r="FU302" s="559"/>
      <c r="FV302" s="559"/>
      <c r="FW302" s="559"/>
      <c r="FX302" s="559"/>
      <c r="FY302" s="559"/>
      <c r="FZ302" s="559"/>
      <c r="GA302" s="559"/>
      <c r="GB302" s="559"/>
      <c r="GC302" s="559"/>
      <c r="GD302" s="559"/>
      <c r="GE302" s="559"/>
      <c r="GF302" s="559"/>
      <c r="GG302" s="559"/>
      <c r="GH302" s="559"/>
      <c r="GI302" s="559"/>
      <c r="GJ302" s="559"/>
      <c r="GK302" s="559"/>
      <c r="GL302" s="559"/>
      <c r="GM302" s="559"/>
      <c r="GN302" s="559"/>
      <c r="GO302" s="559"/>
      <c r="GP302" s="559"/>
      <c r="GQ302" s="559"/>
      <c r="GR302" s="559"/>
      <c r="GS302" s="559"/>
      <c r="GT302" s="559"/>
      <c r="GU302" s="559"/>
      <c r="GV302" s="559"/>
      <c r="GW302" s="559"/>
      <c r="GX302" s="559"/>
      <c r="GY302" s="559"/>
      <c r="GZ302" s="559"/>
      <c r="HA302" s="559"/>
      <c r="HB302" s="559"/>
      <c r="HC302" s="559"/>
      <c r="HD302" s="559"/>
      <c r="HE302" s="559"/>
      <c r="HF302" s="559"/>
      <c r="HG302" s="559"/>
      <c r="HH302" s="559"/>
      <c r="HI302" s="559"/>
      <c r="HJ302" s="559"/>
      <c r="HK302" s="559"/>
      <c r="HL302" s="559"/>
      <c r="HM302" s="559"/>
      <c r="HN302" s="559"/>
      <c r="HO302" s="559"/>
      <c r="HP302" s="559"/>
      <c r="HQ302" s="559"/>
      <c r="HR302" s="559"/>
      <c r="HS302" s="559"/>
      <c r="HT302" s="559"/>
      <c r="HU302" s="559"/>
      <c r="HV302" s="559"/>
      <c r="HW302" s="559"/>
      <c r="HX302" s="559"/>
      <c r="HY302" s="559"/>
      <c r="HZ302" s="559"/>
      <c r="IA302" s="559"/>
      <c r="IB302" s="559"/>
      <c r="IC302" s="559"/>
      <c r="ID302" s="559"/>
      <c r="IE302" s="559"/>
      <c r="IF302" s="559"/>
      <c r="IG302" s="559"/>
      <c r="IH302" s="559"/>
      <c r="II302" s="559"/>
      <c r="IJ302" s="559"/>
      <c r="IK302" s="559"/>
      <c r="IL302" s="559"/>
      <c r="IM302" s="559"/>
      <c r="IN302" s="559"/>
      <c r="IO302" s="559"/>
      <c r="IP302" s="559"/>
      <c r="IQ302" s="559"/>
      <c r="IR302" s="559"/>
      <c r="IS302" s="559"/>
      <c r="IT302" s="559"/>
      <c r="IU302" s="559"/>
    </row>
    <row r="303" spans="1:255" s="559" customFormat="1" ht="41.25" customHeight="1">
      <c r="A303" s="315" t="s">
        <v>870</v>
      </c>
      <c r="B303" s="316" t="s">
        <v>871</v>
      </c>
      <c r="C303" s="315" t="s">
        <v>144</v>
      </c>
      <c r="D303" s="315" t="s">
        <v>121</v>
      </c>
      <c r="E303" s="317">
        <f t="shared" si="11"/>
        <v>1350</v>
      </c>
      <c r="F303" s="315">
        <v>40</v>
      </c>
      <c r="G303" s="312">
        <v>54</v>
      </c>
      <c r="H303" s="309" t="s">
        <v>528</v>
      </c>
      <c r="I303" s="553" t="s">
        <v>560</v>
      </c>
      <c r="J303" s="566"/>
      <c r="K303" s="566"/>
      <c r="L303" s="566"/>
      <c r="M303" s="566"/>
      <c r="N303" s="566"/>
      <c r="O303" s="566"/>
      <c r="P303" s="566"/>
      <c r="Q303" s="566"/>
      <c r="R303" s="566"/>
      <c r="S303" s="566"/>
      <c r="T303" s="566"/>
      <c r="U303" s="566"/>
      <c r="V303" s="566"/>
      <c r="W303" s="566"/>
      <c r="X303" s="566"/>
      <c r="Y303" s="566"/>
      <c r="Z303" s="566"/>
      <c r="AA303" s="566"/>
      <c r="AB303" s="566"/>
      <c r="AC303" s="566"/>
      <c r="AD303" s="566"/>
      <c r="AE303" s="566"/>
      <c r="AF303" s="566"/>
      <c r="AG303" s="566"/>
      <c r="AH303" s="566"/>
      <c r="AI303" s="566"/>
      <c r="AJ303" s="566"/>
      <c r="AK303" s="566"/>
      <c r="AL303" s="566"/>
      <c r="AM303" s="566"/>
      <c r="AN303" s="566"/>
      <c r="AO303" s="566"/>
      <c r="AP303" s="566"/>
      <c r="AQ303" s="566"/>
      <c r="AR303" s="566"/>
      <c r="AS303" s="566"/>
      <c r="AT303" s="566"/>
      <c r="AU303" s="566"/>
      <c r="AV303" s="566"/>
      <c r="AW303" s="566"/>
      <c r="AX303" s="566"/>
      <c r="AY303" s="566"/>
      <c r="AZ303" s="566"/>
      <c r="BA303" s="566"/>
      <c r="BB303" s="566"/>
      <c r="BC303" s="566"/>
      <c r="BD303" s="566"/>
      <c r="BE303" s="566"/>
      <c r="BF303" s="566"/>
      <c r="BG303" s="566"/>
      <c r="BH303" s="566"/>
      <c r="BI303" s="566"/>
      <c r="BJ303" s="566"/>
      <c r="BK303" s="566"/>
      <c r="BL303" s="566"/>
      <c r="BM303" s="566"/>
      <c r="BN303" s="566"/>
      <c r="BO303" s="566"/>
      <c r="BP303" s="566"/>
      <c r="BQ303" s="566"/>
      <c r="BR303" s="566"/>
      <c r="BS303" s="566"/>
      <c r="BT303" s="566"/>
      <c r="BU303" s="566"/>
      <c r="BV303" s="566"/>
      <c r="BW303" s="566"/>
      <c r="BX303" s="566"/>
      <c r="BY303" s="566"/>
      <c r="BZ303" s="566"/>
      <c r="CA303" s="566"/>
      <c r="CB303" s="566"/>
      <c r="CC303" s="566"/>
      <c r="CD303" s="566"/>
      <c r="CE303" s="566"/>
      <c r="CF303" s="566"/>
      <c r="CG303" s="566"/>
      <c r="CH303" s="566"/>
      <c r="CI303" s="566"/>
      <c r="CJ303" s="566"/>
      <c r="CK303" s="566"/>
      <c r="CL303" s="566"/>
      <c r="CM303" s="566"/>
      <c r="CN303" s="566"/>
      <c r="CO303" s="566"/>
      <c r="CP303" s="566"/>
      <c r="CQ303" s="566"/>
      <c r="CR303" s="566"/>
      <c r="CS303" s="566"/>
      <c r="CT303" s="566"/>
      <c r="CU303" s="566"/>
      <c r="CV303" s="566"/>
      <c r="CW303" s="566"/>
      <c r="CX303" s="566"/>
      <c r="CY303" s="566"/>
      <c r="CZ303" s="566"/>
      <c r="DA303" s="566"/>
      <c r="DB303" s="566"/>
      <c r="DC303" s="566"/>
      <c r="DD303" s="566"/>
      <c r="DE303" s="566"/>
      <c r="DF303" s="566"/>
      <c r="DG303" s="566"/>
      <c r="DH303" s="566"/>
      <c r="DI303" s="566"/>
      <c r="DJ303" s="566"/>
      <c r="DK303" s="566"/>
      <c r="DL303" s="566"/>
      <c r="DM303" s="566"/>
      <c r="DN303" s="566"/>
      <c r="DO303" s="566"/>
      <c r="DP303" s="566"/>
      <c r="DQ303" s="566"/>
      <c r="DR303" s="566"/>
      <c r="DS303" s="566"/>
      <c r="DT303" s="566"/>
      <c r="DU303" s="566"/>
      <c r="DV303" s="566"/>
      <c r="DW303" s="566"/>
      <c r="DX303" s="566"/>
      <c r="DY303" s="566"/>
      <c r="DZ303" s="566"/>
      <c r="EA303" s="566"/>
      <c r="EB303" s="566"/>
      <c r="EC303" s="566"/>
      <c r="ED303" s="566"/>
      <c r="EE303" s="566"/>
      <c r="EF303" s="566"/>
      <c r="EG303" s="566"/>
      <c r="EH303" s="566"/>
      <c r="EI303" s="566"/>
      <c r="EJ303" s="566"/>
      <c r="EK303" s="566"/>
      <c r="EL303" s="566"/>
      <c r="EM303" s="566"/>
      <c r="EN303" s="566"/>
      <c r="EO303" s="566"/>
      <c r="EP303" s="566"/>
      <c r="EQ303" s="566"/>
      <c r="ER303" s="566"/>
      <c r="ES303" s="566"/>
      <c r="ET303" s="566"/>
      <c r="EU303" s="566"/>
      <c r="EV303" s="566"/>
      <c r="EW303" s="566"/>
      <c r="EX303" s="566"/>
      <c r="EY303" s="566"/>
      <c r="EZ303" s="566"/>
      <c r="FA303" s="566"/>
      <c r="FB303" s="566"/>
      <c r="FC303" s="566"/>
      <c r="FD303" s="566"/>
      <c r="FE303" s="566"/>
      <c r="FF303" s="566"/>
      <c r="FG303" s="566"/>
      <c r="FH303" s="566"/>
      <c r="FI303" s="566"/>
      <c r="FJ303" s="566"/>
      <c r="FK303" s="566"/>
      <c r="FL303" s="566"/>
      <c r="FM303" s="566"/>
      <c r="FN303" s="566"/>
      <c r="FO303" s="566"/>
      <c r="FP303" s="566"/>
      <c r="FQ303" s="566"/>
      <c r="FR303" s="566"/>
      <c r="FS303" s="566"/>
      <c r="FT303" s="566"/>
      <c r="FU303" s="566"/>
      <c r="FV303" s="566"/>
      <c r="FW303" s="566"/>
      <c r="FX303" s="566"/>
      <c r="FY303" s="566"/>
      <c r="FZ303" s="566"/>
      <c r="GA303" s="566"/>
      <c r="GB303" s="566"/>
      <c r="GC303" s="566"/>
      <c r="GD303" s="566"/>
      <c r="GE303" s="566"/>
      <c r="GF303" s="566"/>
      <c r="GG303" s="566"/>
      <c r="GH303" s="566"/>
      <c r="GI303" s="566"/>
      <c r="GJ303" s="566"/>
      <c r="GK303" s="566"/>
      <c r="GL303" s="566"/>
      <c r="GM303" s="566"/>
      <c r="GN303" s="566"/>
      <c r="GO303" s="566"/>
      <c r="GP303" s="566"/>
      <c r="GQ303" s="566"/>
      <c r="GR303" s="566"/>
      <c r="GS303" s="566"/>
      <c r="GT303" s="566"/>
      <c r="GU303" s="566"/>
      <c r="GV303" s="566"/>
      <c r="GW303" s="566"/>
      <c r="GX303" s="566"/>
      <c r="GY303" s="566"/>
      <c r="GZ303" s="566"/>
      <c r="HA303" s="566"/>
      <c r="HB303" s="566"/>
      <c r="HC303" s="566"/>
      <c r="HD303" s="566"/>
      <c r="HE303" s="566"/>
      <c r="HF303" s="566"/>
      <c r="HG303" s="566"/>
      <c r="HH303" s="566"/>
      <c r="HI303" s="566"/>
      <c r="HJ303" s="566"/>
      <c r="HK303" s="566"/>
      <c r="HL303" s="566"/>
      <c r="HM303" s="566"/>
      <c r="HN303" s="566"/>
      <c r="HO303" s="566"/>
      <c r="HP303" s="566"/>
      <c r="HQ303" s="566"/>
      <c r="HR303" s="566"/>
      <c r="HS303" s="566"/>
      <c r="HT303" s="566"/>
      <c r="HU303" s="566"/>
      <c r="HV303" s="566"/>
      <c r="HW303" s="566"/>
      <c r="HX303" s="566"/>
      <c r="HY303" s="566"/>
      <c r="HZ303" s="566"/>
      <c r="IA303" s="566"/>
      <c r="IB303" s="566"/>
      <c r="IC303" s="566"/>
      <c r="ID303" s="566"/>
      <c r="IE303" s="566"/>
      <c r="IF303" s="566"/>
      <c r="IG303" s="566"/>
      <c r="IH303" s="566"/>
      <c r="II303" s="566"/>
      <c r="IJ303" s="566"/>
      <c r="IK303" s="566"/>
      <c r="IL303" s="566"/>
      <c r="IM303" s="566"/>
      <c r="IN303" s="566"/>
      <c r="IO303" s="566"/>
      <c r="IP303" s="566"/>
      <c r="IQ303" s="566"/>
      <c r="IR303" s="566"/>
      <c r="IS303" s="566"/>
      <c r="IT303" s="566"/>
      <c r="IU303" s="566"/>
    </row>
    <row r="304" spans="1:255" s="559" customFormat="1" ht="48" customHeight="1">
      <c r="A304" s="315" t="s">
        <v>872</v>
      </c>
      <c r="B304" s="316" t="s">
        <v>871</v>
      </c>
      <c r="C304" s="315" t="s">
        <v>144</v>
      </c>
      <c r="D304" s="315" t="s">
        <v>121</v>
      </c>
      <c r="E304" s="317">
        <f t="shared" si="11"/>
        <v>5500</v>
      </c>
      <c r="F304" s="315">
        <v>15</v>
      </c>
      <c r="G304" s="312">
        <v>82.5</v>
      </c>
      <c r="H304" s="309" t="s">
        <v>528</v>
      </c>
      <c r="I304" s="320" t="s">
        <v>573</v>
      </c>
      <c r="J304" s="310"/>
      <c r="K304" s="310"/>
      <c r="L304" s="310"/>
      <c r="M304" s="310"/>
      <c r="N304" s="310"/>
      <c r="O304" s="310"/>
      <c r="P304" s="310"/>
      <c r="Q304" s="310"/>
      <c r="R304" s="310"/>
      <c r="S304" s="310"/>
      <c r="T304" s="310"/>
      <c r="U304" s="310"/>
      <c r="V304" s="310"/>
      <c r="W304" s="310"/>
      <c r="X304" s="310"/>
      <c r="Y304" s="310"/>
      <c r="Z304" s="310"/>
      <c r="AA304" s="310"/>
      <c r="AB304" s="310"/>
      <c r="AC304" s="310"/>
      <c r="AD304" s="310"/>
      <c r="AE304" s="310"/>
      <c r="AF304" s="310"/>
      <c r="AG304" s="310"/>
      <c r="AH304" s="310"/>
      <c r="AI304" s="310"/>
      <c r="AJ304" s="310"/>
      <c r="AK304" s="310"/>
      <c r="AL304" s="310"/>
      <c r="AM304" s="310"/>
      <c r="AN304" s="310"/>
      <c r="AO304" s="310"/>
      <c r="AP304" s="310"/>
      <c r="AQ304" s="310"/>
      <c r="AR304" s="310"/>
      <c r="AS304" s="310"/>
      <c r="AT304" s="310"/>
      <c r="AU304" s="310"/>
      <c r="AV304" s="310"/>
      <c r="AW304" s="310"/>
      <c r="AX304" s="310"/>
      <c r="AY304" s="310"/>
      <c r="AZ304" s="310"/>
      <c r="BA304" s="310"/>
      <c r="BB304" s="310"/>
      <c r="BC304" s="310"/>
      <c r="BD304" s="310"/>
      <c r="BE304" s="310"/>
      <c r="BF304" s="310"/>
      <c r="BG304" s="310"/>
      <c r="BH304" s="310"/>
      <c r="BI304" s="310"/>
      <c r="BJ304" s="310"/>
      <c r="BK304" s="310"/>
      <c r="BL304" s="310"/>
      <c r="BM304" s="310"/>
      <c r="BN304" s="310"/>
      <c r="BO304" s="310"/>
      <c r="BP304" s="310"/>
      <c r="BQ304" s="310"/>
      <c r="BR304" s="310"/>
      <c r="BS304" s="310"/>
      <c r="BT304" s="310"/>
      <c r="BU304" s="310"/>
      <c r="BV304" s="310"/>
      <c r="BW304" s="310"/>
      <c r="BX304" s="310"/>
      <c r="BY304" s="310"/>
      <c r="BZ304" s="310"/>
      <c r="CA304" s="310"/>
      <c r="CB304" s="310"/>
      <c r="CC304" s="310"/>
      <c r="CD304" s="310"/>
      <c r="CE304" s="310"/>
      <c r="CF304" s="310"/>
      <c r="CG304" s="310"/>
      <c r="CH304" s="310"/>
      <c r="CI304" s="310"/>
      <c r="CJ304" s="310"/>
      <c r="CK304" s="310"/>
      <c r="CL304" s="310"/>
      <c r="CM304" s="310"/>
      <c r="CN304" s="310"/>
      <c r="CO304" s="310"/>
      <c r="CP304" s="310"/>
      <c r="CQ304" s="310"/>
      <c r="CR304" s="310"/>
      <c r="CS304" s="310"/>
      <c r="CT304" s="310"/>
      <c r="CU304" s="310"/>
      <c r="CV304" s="310"/>
      <c r="CW304" s="310"/>
      <c r="CX304" s="310"/>
      <c r="CY304" s="310"/>
      <c r="CZ304" s="310"/>
      <c r="DA304" s="310"/>
      <c r="DB304" s="310"/>
      <c r="DC304" s="310"/>
      <c r="DD304" s="310"/>
      <c r="DE304" s="310"/>
      <c r="DF304" s="310"/>
      <c r="DG304" s="310"/>
      <c r="DH304" s="310"/>
      <c r="DI304" s="310"/>
      <c r="DJ304" s="310"/>
      <c r="DK304" s="310"/>
      <c r="DL304" s="310"/>
      <c r="DM304" s="310"/>
      <c r="DN304" s="310"/>
      <c r="DO304" s="310"/>
      <c r="DP304" s="310"/>
      <c r="DQ304" s="310"/>
      <c r="DR304" s="310"/>
      <c r="DS304" s="310"/>
      <c r="DT304" s="310"/>
      <c r="DU304" s="310"/>
      <c r="DV304" s="310"/>
      <c r="DW304" s="310"/>
      <c r="DX304" s="310"/>
      <c r="DY304" s="310"/>
      <c r="DZ304" s="310"/>
      <c r="EA304" s="310"/>
      <c r="EB304" s="310"/>
      <c r="EC304" s="310"/>
      <c r="ED304" s="310"/>
      <c r="EE304" s="310"/>
      <c r="EF304" s="310"/>
      <c r="EG304" s="310"/>
      <c r="EH304" s="310"/>
      <c r="EI304" s="310"/>
      <c r="EJ304" s="310"/>
      <c r="EK304" s="310"/>
      <c r="EL304" s="310"/>
      <c r="EM304" s="310"/>
      <c r="EN304" s="310"/>
      <c r="EO304" s="310"/>
      <c r="EP304" s="310"/>
      <c r="EQ304" s="310"/>
      <c r="ER304" s="310"/>
      <c r="ES304" s="310"/>
      <c r="ET304" s="310"/>
      <c r="EU304" s="310"/>
      <c r="EV304" s="310"/>
      <c r="EW304" s="310"/>
      <c r="EX304" s="310"/>
      <c r="EY304" s="310"/>
      <c r="EZ304" s="310"/>
      <c r="FA304" s="310"/>
      <c r="FB304" s="310"/>
      <c r="FC304" s="310"/>
      <c r="FD304" s="310"/>
      <c r="FE304" s="310"/>
      <c r="FF304" s="310"/>
      <c r="FG304" s="310"/>
      <c r="FH304" s="310"/>
      <c r="FI304" s="310"/>
      <c r="FJ304" s="310"/>
      <c r="FK304" s="310"/>
      <c r="FL304" s="310"/>
      <c r="FM304" s="310"/>
      <c r="FN304" s="310"/>
      <c r="FO304" s="310"/>
      <c r="FP304" s="310"/>
      <c r="FQ304" s="310"/>
      <c r="FR304" s="310"/>
      <c r="FS304" s="310"/>
      <c r="FT304" s="310"/>
      <c r="FU304" s="310"/>
      <c r="FV304" s="310"/>
      <c r="FW304" s="310"/>
      <c r="FX304" s="310"/>
      <c r="FY304" s="310"/>
      <c r="FZ304" s="310"/>
      <c r="GA304" s="310"/>
      <c r="GB304" s="310"/>
      <c r="GC304" s="310"/>
      <c r="GD304" s="310"/>
      <c r="GE304" s="310"/>
      <c r="GF304" s="310"/>
      <c r="GG304" s="310"/>
      <c r="GH304" s="310"/>
      <c r="GI304" s="310"/>
      <c r="GJ304" s="310"/>
      <c r="GK304" s="310"/>
      <c r="GL304" s="310"/>
      <c r="GM304" s="310"/>
      <c r="GN304" s="310"/>
      <c r="GO304" s="310"/>
      <c r="GP304" s="310"/>
      <c r="GQ304" s="310"/>
      <c r="GR304" s="310"/>
      <c r="GS304" s="310"/>
      <c r="GT304" s="310"/>
      <c r="GU304" s="310"/>
      <c r="GV304" s="310"/>
      <c r="GW304" s="310"/>
      <c r="GX304" s="310"/>
      <c r="GY304" s="310"/>
      <c r="GZ304" s="310"/>
      <c r="HA304" s="310"/>
      <c r="HB304" s="310"/>
      <c r="HC304" s="310"/>
      <c r="HD304" s="310"/>
      <c r="HE304" s="310"/>
      <c r="HF304" s="310"/>
      <c r="HG304" s="310"/>
      <c r="HH304" s="310"/>
      <c r="HI304" s="310"/>
      <c r="HJ304" s="310"/>
      <c r="HK304" s="310"/>
      <c r="HL304" s="310"/>
      <c r="HM304" s="310"/>
      <c r="HN304" s="310"/>
      <c r="HO304" s="310"/>
      <c r="HP304" s="310"/>
      <c r="HQ304" s="310"/>
      <c r="HR304" s="310"/>
      <c r="HS304" s="310"/>
      <c r="HT304" s="310"/>
      <c r="HU304" s="310"/>
      <c r="HV304" s="310"/>
      <c r="HW304" s="310"/>
      <c r="HX304" s="310"/>
      <c r="HY304" s="310"/>
      <c r="HZ304" s="310"/>
      <c r="IA304" s="310"/>
      <c r="IB304" s="310"/>
      <c r="IC304" s="310"/>
      <c r="ID304" s="310"/>
      <c r="IE304" s="310"/>
      <c r="IF304" s="310"/>
      <c r="IG304" s="310"/>
      <c r="IH304" s="310"/>
      <c r="II304" s="310"/>
      <c r="IJ304" s="310"/>
      <c r="IK304" s="310"/>
      <c r="IL304" s="310"/>
      <c r="IM304" s="310"/>
      <c r="IN304" s="310"/>
      <c r="IO304" s="310"/>
      <c r="IP304" s="310"/>
      <c r="IQ304" s="310"/>
      <c r="IR304" s="310"/>
      <c r="IS304" s="310"/>
      <c r="IT304" s="310"/>
      <c r="IU304" s="310"/>
    </row>
    <row r="305" spans="1:255" s="566" customFormat="1" ht="26.25" customHeight="1">
      <c r="A305" s="315" t="s">
        <v>873</v>
      </c>
      <c r="B305" s="316" t="s">
        <v>874</v>
      </c>
      <c r="C305" s="315" t="s">
        <v>144</v>
      </c>
      <c r="D305" s="315" t="s">
        <v>875</v>
      </c>
      <c r="E305" s="317">
        <f t="shared" si="11"/>
        <v>1000</v>
      </c>
      <c r="F305" s="315">
        <v>200</v>
      </c>
      <c r="G305" s="312">
        <v>200</v>
      </c>
      <c r="H305" s="309" t="s">
        <v>528</v>
      </c>
      <c r="I305" s="553" t="s">
        <v>560</v>
      </c>
      <c r="J305" s="310"/>
      <c r="K305" s="310"/>
      <c r="L305" s="310"/>
      <c r="M305" s="310"/>
      <c r="N305" s="310"/>
      <c r="O305" s="310"/>
      <c r="P305" s="310"/>
      <c r="Q305" s="310"/>
      <c r="R305" s="310"/>
      <c r="S305" s="310"/>
      <c r="T305" s="310"/>
      <c r="U305" s="310"/>
      <c r="V305" s="310"/>
      <c r="W305" s="310"/>
      <c r="X305" s="310"/>
      <c r="Y305" s="310"/>
      <c r="Z305" s="310"/>
      <c r="AA305" s="310"/>
      <c r="AB305" s="310"/>
      <c r="AC305" s="310"/>
      <c r="AD305" s="310"/>
      <c r="AE305" s="310"/>
      <c r="AF305" s="310"/>
      <c r="AG305" s="310"/>
      <c r="AH305" s="310"/>
      <c r="AI305" s="310"/>
      <c r="AJ305" s="310"/>
      <c r="AK305" s="310"/>
      <c r="AL305" s="310"/>
      <c r="AM305" s="310"/>
      <c r="AN305" s="310"/>
      <c r="AO305" s="310"/>
      <c r="AP305" s="310"/>
      <c r="AQ305" s="310"/>
      <c r="AR305" s="310"/>
      <c r="AS305" s="310"/>
      <c r="AT305" s="310"/>
      <c r="AU305" s="310"/>
      <c r="AV305" s="310"/>
      <c r="AW305" s="310"/>
      <c r="AX305" s="310"/>
      <c r="AY305" s="310"/>
      <c r="AZ305" s="310"/>
      <c r="BA305" s="310"/>
      <c r="BB305" s="310"/>
      <c r="BC305" s="310"/>
      <c r="BD305" s="310"/>
      <c r="BE305" s="310"/>
      <c r="BF305" s="310"/>
      <c r="BG305" s="310"/>
      <c r="BH305" s="310"/>
      <c r="BI305" s="310"/>
      <c r="BJ305" s="310"/>
      <c r="BK305" s="310"/>
      <c r="BL305" s="310"/>
      <c r="BM305" s="310"/>
      <c r="BN305" s="310"/>
      <c r="BO305" s="310"/>
      <c r="BP305" s="310"/>
      <c r="BQ305" s="310"/>
      <c r="BR305" s="310"/>
      <c r="BS305" s="310"/>
      <c r="BT305" s="310"/>
      <c r="BU305" s="310"/>
      <c r="BV305" s="310"/>
      <c r="BW305" s="310"/>
      <c r="BX305" s="310"/>
      <c r="BY305" s="310"/>
      <c r="BZ305" s="310"/>
      <c r="CA305" s="310"/>
      <c r="CB305" s="310"/>
      <c r="CC305" s="310"/>
      <c r="CD305" s="310"/>
      <c r="CE305" s="310"/>
      <c r="CF305" s="310"/>
      <c r="CG305" s="310"/>
      <c r="CH305" s="310"/>
      <c r="CI305" s="310"/>
      <c r="CJ305" s="310"/>
      <c r="CK305" s="310"/>
      <c r="CL305" s="310"/>
      <c r="CM305" s="310"/>
      <c r="CN305" s="310"/>
      <c r="CO305" s="310"/>
      <c r="CP305" s="310"/>
      <c r="CQ305" s="310"/>
      <c r="CR305" s="310"/>
      <c r="CS305" s="310"/>
      <c r="CT305" s="310"/>
      <c r="CU305" s="310"/>
      <c r="CV305" s="310"/>
      <c r="CW305" s="310"/>
      <c r="CX305" s="310"/>
      <c r="CY305" s="310"/>
      <c r="CZ305" s="310"/>
      <c r="DA305" s="310"/>
      <c r="DB305" s="310"/>
      <c r="DC305" s="310"/>
      <c r="DD305" s="310"/>
      <c r="DE305" s="310"/>
      <c r="DF305" s="310"/>
      <c r="DG305" s="310"/>
      <c r="DH305" s="310"/>
      <c r="DI305" s="310"/>
      <c r="DJ305" s="310"/>
      <c r="DK305" s="310"/>
      <c r="DL305" s="310"/>
      <c r="DM305" s="310"/>
      <c r="DN305" s="310"/>
      <c r="DO305" s="310"/>
      <c r="DP305" s="310"/>
      <c r="DQ305" s="310"/>
      <c r="DR305" s="310"/>
      <c r="DS305" s="310"/>
      <c r="DT305" s="310"/>
      <c r="DU305" s="310"/>
      <c r="DV305" s="310"/>
      <c r="DW305" s="310"/>
      <c r="DX305" s="310"/>
      <c r="DY305" s="310"/>
      <c r="DZ305" s="310"/>
      <c r="EA305" s="310"/>
      <c r="EB305" s="310"/>
      <c r="EC305" s="310"/>
      <c r="ED305" s="310"/>
      <c r="EE305" s="310"/>
      <c r="EF305" s="310"/>
      <c r="EG305" s="310"/>
      <c r="EH305" s="310"/>
      <c r="EI305" s="310"/>
      <c r="EJ305" s="310"/>
      <c r="EK305" s="310"/>
      <c r="EL305" s="310"/>
      <c r="EM305" s="310"/>
      <c r="EN305" s="310"/>
      <c r="EO305" s="310"/>
      <c r="EP305" s="310"/>
      <c r="EQ305" s="310"/>
      <c r="ER305" s="310"/>
      <c r="ES305" s="310"/>
      <c r="ET305" s="310"/>
      <c r="EU305" s="310"/>
      <c r="EV305" s="310"/>
      <c r="EW305" s="310"/>
      <c r="EX305" s="310"/>
      <c r="EY305" s="310"/>
      <c r="EZ305" s="310"/>
      <c r="FA305" s="310"/>
      <c r="FB305" s="310"/>
      <c r="FC305" s="310"/>
      <c r="FD305" s="310"/>
      <c r="FE305" s="310"/>
      <c r="FF305" s="310"/>
      <c r="FG305" s="310"/>
      <c r="FH305" s="310"/>
      <c r="FI305" s="310"/>
      <c r="FJ305" s="310"/>
      <c r="FK305" s="310"/>
      <c r="FL305" s="310"/>
      <c r="FM305" s="310"/>
      <c r="FN305" s="310"/>
      <c r="FO305" s="310"/>
      <c r="FP305" s="310"/>
      <c r="FQ305" s="310"/>
      <c r="FR305" s="310"/>
      <c r="FS305" s="310"/>
      <c r="FT305" s="310"/>
      <c r="FU305" s="310"/>
      <c r="FV305" s="310"/>
      <c r="FW305" s="310"/>
      <c r="FX305" s="310"/>
      <c r="FY305" s="310"/>
      <c r="FZ305" s="310"/>
      <c r="GA305" s="310"/>
      <c r="GB305" s="310"/>
      <c r="GC305" s="310"/>
      <c r="GD305" s="310"/>
      <c r="GE305" s="310"/>
      <c r="GF305" s="310"/>
      <c r="GG305" s="310"/>
      <c r="GH305" s="310"/>
      <c r="GI305" s="310"/>
      <c r="GJ305" s="310"/>
      <c r="GK305" s="310"/>
      <c r="GL305" s="310"/>
      <c r="GM305" s="310"/>
      <c r="GN305" s="310"/>
      <c r="GO305" s="310"/>
      <c r="GP305" s="310"/>
      <c r="GQ305" s="310"/>
      <c r="GR305" s="310"/>
      <c r="GS305" s="310"/>
      <c r="GT305" s="310"/>
      <c r="GU305" s="310"/>
      <c r="GV305" s="310"/>
      <c r="GW305" s="310"/>
      <c r="GX305" s="310"/>
      <c r="GY305" s="310"/>
      <c r="GZ305" s="310"/>
      <c r="HA305" s="310"/>
      <c r="HB305" s="310"/>
      <c r="HC305" s="310"/>
      <c r="HD305" s="310"/>
      <c r="HE305" s="310"/>
      <c r="HF305" s="310"/>
      <c r="HG305" s="310"/>
      <c r="HH305" s="310"/>
      <c r="HI305" s="310"/>
      <c r="HJ305" s="310"/>
      <c r="HK305" s="310"/>
      <c r="HL305" s="310"/>
      <c r="HM305" s="310"/>
      <c r="HN305" s="310"/>
      <c r="HO305" s="310"/>
      <c r="HP305" s="310"/>
      <c r="HQ305" s="310"/>
      <c r="HR305" s="310"/>
      <c r="HS305" s="310"/>
      <c r="HT305" s="310"/>
      <c r="HU305" s="310"/>
      <c r="HV305" s="310"/>
      <c r="HW305" s="310"/>
      <c r="HX305" s="310"/>
      <c r="HY305" s="310"/>
      <c r="HZ305" s="310"/>
      <c r="IA305" s="310"/>
      <c r="IB305" s="310"/>
      <c r="IC305" s="310"/>
      <c r="ID305" s="310"/>
      <c r="IE305" s="310"/>
      <c r="IF305" s="310"/>
      <c r="IG305" s="310"/>
      <c r="IH305" s="310"/>
      <c r="II305" s="310"/>
      <c r="IJ305" s="310"/>
      <c r="IK305" s="310"/>
      <c r="IL305" s="310"/>
      <c r="IM305" s="310"/>
      <c r="IN305" s="310"/>
      <c r="IO305" s="310"/>
      <c r="IP305" s="310"/>
      <c r="IQ305" s="310"/>
      <c r="IR305" s="310"/>
      <c r="IS305" s="310"/>
      <c r="IT305" s="310"/>
      <c r="IU305" s="310"/>
    </row>
    <row r="306" spans="1:255" s="567" customFormat="1" ht="43.5" customHeight="1">
      <c r="A306" s="315" t="s">
        <v>876</v>
      </c>
      <c r="B306" s="316" t="s">
        <v>877</v>
      </c>
      <c r="C306" s="315" t="s">
        <v>144</v>
      </c>
      <c r="D306" s="315" t="s">
        <v>875</v>
      </c>
      <c r="E306" s="317">
        <f t="shared" si="11"/>
        <v>100</v>
      </c>
      <c r="F306" s="315">
        <v>300</v>
      </c>
      <c r="G306" s="325">
        <v>30</v>
      </c>
      <c r="H306" s="309" t="s">
        <v>528</v>
      </c>
      <c r="I306" s="553" t="s">
        <v>560</v>
      </c>
      <c r="J306" s="310"/>
      <c r="K306" s="310"/>
      <c r="L306" s="310"/>
      <c r="M306" s="310"/>
      <c r="N306" s="310"/>
      <c r="O306" s="310"/>
      <c r="P306" s="310"/>
      <c r="Q306" s="310"/>
      <c r="R306" s="310"/>
      <c r="S306" s="310"/>
      <c r="T306" s="310"/>
      <c r="U306" s="310"/>
      <c r="V306" s="310"/>
      <c r="W306" s="310"/>
      <c r="X306" s="310"/>
      <c r="Y306" s="310"/>
      <c r="Z306" s="310"/>
      <c r="AA306" s="310"/>
      <c r="AB306" s="310"/>
      <c r="AC306" s="310"/>
      <c r="AD306" s="310"/>
      <c r="AE306" s="310"/>
      <c r="AF306" s="310"/>
      <c r="AG306" s="310"/>
      <c r="AH306" s="310"/>
      <c r="AI306" s="310"/>
      <c r="AJ306" s="310"/>
      <c r="AK306" s="310"/>
      <c r="AL306" s="310"/>
      <c r="AM306" s="310"/>
      <c r="AN306" s="310"/>
      <c r="AO306" s="310"/>
      <c r="AP306" s="310"/>
      <c r="AQ306" s="310"/>
      <c r="AR306" s="310"/>
      <c r="AS306" s="310"/>
      <c r="AT306" s="310"/>
      <c r="AU306" s="310"/>
      <c r="AV306" s="310"/>
      <c r="AW306" s="310"/>
      <c r="AX306" s="310"/>
      <c r="AY306" s="310"/>
      <c r="AZ306" s="310"/>
      <c r="BA306" s="310"/>
      <c r="BB306" s="310"/>
      <c r="BC306" s="310"/>
      <c r="BD306" s="310"/>
      <c r="BE306" s="310"/>
      <c r="BF306" s="310"/>
      <c r="BG306" s="310"/>
      <c r="BH306" s="310"/>
      <c r="BI306" s="310"/>
      <c r="BJ306" s="310"/>
      <c r="BK306" s="310"/>
      <c r="BL306" s="310"/>
      <c r="BM306" s="310"/>
      <c r="BN306" s="310"/>
      <c r="BO306" s="310"/>
      <c r="BP306" s="310"/>
      <c r="BQ306" s="310"/>
      <c r="BR306" s="310"/>
      <c r="BS306" s="310"/>
      <c r="BT306" s="310"/>
      <c r="BU306" s="310"/>
      <c r="BV306" s="310"/>
      <c r="BW306" s="310"/>
      <c r="BX306" s="310"/>
      <c r="BY306" s="310"/>
      <c r="BZ306" s="310"/>
      <c r="CA306" s="310"/>
      <c r="CB306" s="310"/>
      <c r="CC306" s="310"/>
      <c r="CD306" s="310"/>
      <c r="CE306" s="310"/>
      <c r="CF306" s="310"/>
      <c r="CG306" s="310"/>
      <c r="CH306" s="310"/>
      <c r="CI306" s="310"/>
      <c r="CJ306" s="310"/>
      <c r="CK306" s="310"/>
      <c r="CL306" s="310"/>
      <c r="CM306" s="310"/>
      <c r="CN306" s="310"/>
      <c r="CO306" s="310"/>
      <c r="CP306" s="310"/>
      <c r="CQ306" s="310"/>
      <c r="CR306" s="310"/>
      <c r="CS306" s="310"/>
      <c r="CT306" s="310"/>
      <c r="CU306" s="310"/>
      <c r="CV306" s="310"/>
      <c r="CW306" s="310"/>
      <c r="CX306" s="310"/>
      <c r="CY306" s="310"/>
      <c r="CZ306" s="310"/>
      <c r="DA306" s="310"/>
      <c r="DB306" s="310"/>
      <c r="DC306" s="310"/>
      <c r="DD306" s="310"/>
      <c r="DE306" s="310"/>
      <c r="DF306" s="310"/>
      <c r="DG306" s="310"/>
      <c r="DH306" s="310"/>
      <c r="DI306" s="310"/>
      <c r="DJ306" s="310"/>
      <c r="DK306" s="310"/>
      <c r="DL306" s="310"/>
      <c r="DM306" s="310"/>
      <c r="DN306" s="310"/>
      <c r="DO306" s="310"/>
      <c r="DP306" s="310"/>
      <c r="DQ306" s="310"/>
      <c r="DR306" s="310"/>
      <c r="DS306" s="310"/>
      <c r="DT306" s="310"/>
      <c r="DU306" s="310"/>
      <c r="DV306" s="310"/>
      <c r="DW306" s="310"/>
      <c r="DX306" s="310"/>
      <c r="DY306" s="310"/>
      <c r="DZ306" s="310"/>
      <c r="EA306" s="310"/>
      <c r="EB306" s="310"/>
      <c r="EC306" s="310"/>
      <c r="ED306" s="310"/>
      <c r="EE306" s="310"/>
      <c r="EF306" s="310"/>
      <c r="EG306" s="310"/>
      <c r="EH306" s="310"/>
      <c r="EI306" s="310"/>
      <c r="EJ306" s="310"/>
      <c r="EK306" s="310"/>
      <c r="EL306" s="310"/>
      <c r="EM306" s="310"/>
      <c r="EN306" s="310"/>
      <c r="EO306" s="310"/>
      <c r="EP306" s="310"/>
      <c r="EQ306" s="310"/>
      <c r="ER306" s="310"/>
      <c r="ES306" s="310"/>
      <c r="ET306" s="310"/>
      <c r="EU306" s="310"/>
      <c r="EV306" s="310"/>
      <c r="EW306" s="310"/>
      <c r="EX306" s="310"/>
      <c r="EY306" s="310"/>
      <c r="EZ306" s="310"/>
      <c r="FA306" s="310"/>
      <c r="FB306" s="310"/>
      <c r="FC306" s="310"/>
      <c r="FD306" s="310"/>
      <c r="FE306" s="310"/>
      <c r="FF306" s="310"/>
      <c r="FG306" s="310"/>
      <c r="FH306" s="310"/>
      <c r="FI306" s="310"/>
      <c r="FJ306" s="310"/>
      <c r="FK306" s="310"/>
      <c r="FL306" s="310"/>
      <c r="FM306" s="310"/>
      <c r="FN306" s="310"/>
      <c r="FO306" s="310"/>
      <c r="FP306" s="310"/>
      <c r="FQ306" s="310"/>
      <c r="FR306" s="310"/>
      <c r="FS306" s="310"/>
      <c r="FT306" s="310"/>
      <c r="FU306" s="310"/>
      <c r="FV306" s="310"/>
      <c r="FW306" s="310"/>
      <c r="FX306" s="310"/>
      <c r="FY306" s="310"/>
      <c r="FZ306" s="310"/>
      <c r="GA306" s="310"/>
      <c r="GB306" s="310"/>
      <c r="GC306" s="310"/>
      <c r="GD306" s="310"/>
      <c r="GE306" s="310"/>
      <c r="GF306" s="310"/>
      <c r="GG306" s="310"/>
      <c r="GH306" s="310"/>
      <c r="GI306" s="310"/>
      <c r="GJ306" s="310"/>
      <c r="GK306" s="310"/>
      <c r="GL306" s="310"/>
      <c r="GM306" s="310"/>
      <c r="GN306" s="310"/>
      <c r="GO306" s="310"/>
      <c r="GP306" s="310"/>
      <c r="GQ306" s="310"/>
      <c r="GR306" s="310"/>
      <c r="GS306" s="310"/>
      <c r="GT306" s="310"/>
      <c r="GU306" s="310"/>
      <c r="GV306" s="310"/>
      <c r="GW306" s="310"/>
      <c r="GX306" s="310"/>
      <c r="GY306" s="310"/>
      <c r="GZ306" s="310"/>
      <c r="HA306" s="310"/>
      <c r="HB306" s="310"/>
      <c r="HC306" s="310"/>
      <c r="HD306" s="310"/>
      <c r="HE306" s="310"/>
      <c r="HF306" s="310"/>
      <c r="HG306" s="310"/>
      <c r="HH306" s="310"/>
      <c r="HI306" s="310"/>
      <c r="HJ306" s="310"/>
      <c r="HK306" s="310"/>
      <c r="HL306" s="310"/>
      <c r="HM306" s="310"/>
      <c r="HN306" s="310"/>
      <c r="HO306" s="310"/>
      <c r="HP306" s="310"/>
      <c r="HQ306" s="310"/>
      <c r="HR306" s="310"/>
      <c r="HS306" s="310"/>
      <c r="HT306" s="310"/>
      <c r="HU306" s="310"/>
      <c r="HV306" s="310"/>
      <c r="HW306" s="310"/>
      <c r="HX306" s="310"/>
      <c r="HY306" s="310"/>
      <c r="HZ306" s="310"/>
      <c r="IA306" s="310"/>
      <c r="IB306" s="310"/>
      <c r="IC306" s="310"/>
      <c r="ID306" s="310"/>
      <c r="IE306" s="310"/>
      <c r="IF306" s="310"/>
      <c r="IG306" s="310"/>
      <c r="IH306" s="310"/>
      <c r="II306" s="310"/>
      <c r="IJ306" s="310"/>
      <c r="IK306" s="310"/>
      <c r="IL306" s="310"/>
      <c r="IM306" s="310"/>
      <c r="IN306" s="310"/>
      <c r="IO306" s="310"/>
      <c r="IP306" s="310"/>
      <c r="IQ306" s="310"/>
      <c r="IR306" s="310"/>
      <c r="IS306" s="310"/>
      <c r="IT306" s="310"/>
      <c r="IU306" s="310"/>
    </row>
    <row r="307" spans="1:255" s="567" customFormat="1">
      <c r="A307" s="315" t="s">
        <v>878</v>
      </c>
      <c r="B307" s="316" t="s">
        <v>879</v>
      </c>
      <c r="C307" s="315" t="s">
        <v>144</v>
      </c>
      <c r="D307" s="315" t="s">
        <v>299</v>
      </c>
      <c r="E307" s="317">
        <f t="shared" si="11"/>
        <v>8000</v>
      </c>
      <c r="F307" s="315">
        <v>35</v>
      </c>
      <c r="G307" s="325">
        <v>280</v>
      </c>
      <c r="H307" s="309" t="s">
        <v>528</v>
      </c>
      <c r="I307" s="320" t="s">
        <v>573</v>
      </c>
      <c r="J307" s="310"/>
      <c r="K307" s="310"/>
      <c r="L307" s="310"/>
      <c r="M307" s="310"/>
      <c r="N307" s="310"/>
      <c r="O307" s="310"/>
      <c r="P307" s="310"/>
      <c r="Q307" s="310"/>
      <c r="R307" s="310"/>
      <c r="S307" s="310"/>
      <c r="T307" s="310"/>
      <c r="U307" s="310"/>
      <c r="V307" s="310"/>
      <c r="W307" s="310"/>
      <c r="X307" s="310"/>
      <c r="Y307" s="310"/>
      <c r="Z307" s="310"/>
      <c r="AA307" s="310"/>
      <c r="AB307" s="310"/>
      <c r="AC307" s="310"/>
      <c r="AD307" s="310"/>
      <c r="AE307" s="310"/>
      <c r="AF307" s="310"/>
      <c r="AG307" s="310"/>
      <c r="AH307" s="310"/>
      <c r="AI307" s="310"/>
      <c r="AJ307" s="310"/>
      <c r="AK307" s="310"/>
      <c r="AL307" s="310"/>
      <c r="AM307" s="310"/>
      <c r="AN307" s="310"/>
      <c r="AO307" s="310"/>
      <c r="AP307" s="310"/>
      <c r="AQ307" s="310"/>
      <c r="AR307" s="310"/>
      <c r="AS307" s="310"/>
      <c r="AT307" s="310"/>
      <c r="AU307" s="310"/>
      <c r="AV307" s="310"/>
      <c r="AW307" s="310"/>
      <c r="AX307" s="310"/>
      <c r="AY307" s="310"/>
      <c r="AZ307" s="310"/>
      <c r="BA307" s="310"/>
      <c r="BB307" s="310"/>
      <c r="BC307" s="310"/>
      <c r="BD307" s="310"/>
      <c r="BE307" s="310"/>
      <c r="BF307" s="310"/>
      <c r="BG307" s="310"/>
      <c r="BH307" s="310"/>
      <c r="BI307" s="310"/>
      <c r="BJ307" s="310"/>
      <c r="BK307" s="310"/>
      <c r="BL307" s="310"/>
      <c r="BM307" s="310"/>
      <c r="BN307" s="310"/>
      <c r="BO307" s="310"/>
      <c r="BP307" s="310"/>
      <c r="BQ307" s="310"/>
      <c r="BR307" s="310"/>
      <c r="BS307" s="310"/>
      <c r="BT307" s="310"/>
      <c r="BU307" s="310"/>
      <c r="BV307" s="310"/>
      <c r="BW307" s="310"/>
      <c r="BX307" s="310"/>
      <c r="BY307" s="310"/>
      <c r="BZ307" s="310"/>
      <c r="CA307" s="310"/>
      <c r="CB307" s="310"/>
      <c r="CC307" s="310"/>
      <c r="CD307" s="310"/>
      <c r="CE307" s="310"/>
      <c r="CF307" s="310"/>
      <c r="CG307" s="310"/>
      <c r="CH307" s="310"/>
      <c r="CI307" s="310"/>
      <c r="CJ307" s="310"/>
      <c r="CK307" s="310"/>
      <c r="CL307" s="310"/>
      <c r="CM307" s="310"/>
      <c r="CN307" s="310"/>
      <c r="CO307" s="310"/>
      <c r="CP307" s="310"/>
      <c r="CQ307" s="310"/>
      <c r="CR307" s="310"/>
      <c r="CS307" s="310"/>
      <c r="CT307" s="310"/>
      <c r="CU307" s="310"/>
      <c r="CV307" s="310"/>
      <c r="CW307" s="310"/>
      <c r="CX307" s="310"/>
      <c r="CY307" s="310"/>
      <c r="CZ307" s="310"/>
      <c r="DA307" s="310"/>
      <c r="DB307" s="310"/>
      <c r="DC307" s="310"/>
      <c r="DD307" s="310"/>
      <c r="DE307" s="310"/>
      <c r="DF307" s="310"/>
      <c r="DG307" s="310"/>
      <c r="DH307" s="310"/>
      <c r="DI307" s="310"/>
      <c r="DJ307" s="310"/>
      <c r="DK307" s="310"/>
      <c r="DL307" s="310"/>
      <c r="DM307" s="310"/>
      <c r="DN307" s="310"/>
      <c r="DO307" s="310"/>
      <c r="DP307" s="310"/>
      <c r="DQ307" s="310"/>
      <c r="DR307" s="310"/>
      <c r="DS307" s="310"/>
      <c r="DT307" s="310"/>
      <c r="DU307" s="310"/>
      <c r="DV307" s="310"/>
      <c r="DW307" s="310"/>
      <c r="DX307" s="310"/>
      <c r="DY307" s="310"/>
      <c r="DZ307" s="310"/>
      <c r="EA307" s="310"/>
      <c r="EB307" s="310"/>
      <c r="EC307" s="310"/>
      <c r="ED307" s="310"/>
      <c r="EE307" s="310"/>
      <c r="EF307" s="310"/>
      <c r="EG307" s="310"/>
      <c r="EH307" s="310"/>
      <c r="EI307" s="310"/>
      <c r="EJ307" s="310"/>
      <c r="EK307" s="310"/>
      <c r="EL307" s="310"/>
      <c r="EM307" s="310"/>
      <c r="EN307" s="310"/>
      <c r="EO307" s="310"/>
      <c r="EP307" s="310"/>
      <c r="EQ307" s="310"/>
      <c r="ER307" s="310"/>
      <c r="ES307" s="310"/>
      <c r="ET307" s="310"/>
      <c r="EU307" s="310"/>
      <c r="EV307" s="310"/>
      <c r="EW307" s="310"/>
      <c r="EX307" s="310"/>
      <c r="EY307" s="310"/>
      <c r="EZ307" s="310"/>
      <c r="FA307" s="310"/>
      <c r="FB307" s="310"/>
      <c r="FC307" s="310"/>
      <c r="FD307" s="310"/>
      <c r="FE307" s="310"/>
      <c r="FF307" s="310"/>
      <c r="FG307" s="310"/>
      <c r="FH307" s="310"/>
      <c r="FI307" s="310"/>
      <c r="FJ307" s="310"/>
      <c r="FK307" s="310"/>
      <c r="FL307" s="310"/>
      <c r="FM307" s="310"/>
      <c r="FN307" s="310"/>
      <c r="FO307" s="310"/>
      <c r="FP307" s="310"/>
      <c r="FQ307" s="310"/>
      <c r="FR307" s="310"/>
      <c r="FS307" s="310"/>
      <c r="FT307" s="310"/>
      <c r="FU307" s="310"/>
      <c r="FV307" s="310"/>
      <c r="FW307" s="310"/>
      <c r="FX307" s="310"/>
      <c r="FY307" s="310"/>
      <c r="FZ307" s="310"/>
      <c r="GA307" s="310"/>
      <c r="GB307" s="310"/>
      <c r="GC307" s="310"/>
      <c r="GD307" s="310"/>
      <c r="GE307" s="310"/>
      <c r="GF307" s="310"/>
      <c r="GG307" s="310"/>
      <c r="GH307" s="310"/>
      <c r="GI307" s="310"/>
      <c r="GJ307" s="310"/>
      <c r="GK307" s="310"/>
      <c r="GL307" s="310"/>
      <c r="GM307" s="310"/>
      <c r="GN307" s="310"/>
      <c r="GO307" s="310"/>
      <c r="GP307" s="310"/>
      <c r="GQ307" s="310"/>
      <c r="GR307" s="310"/>
      <c r="GS307" s="310"/>
      <c r="GT307" s="310"/>
      <c r="GU307" s="310"/>
      <c r="GV307" s="310"/>
      <c r="GW307" s="310"/>
      <c r="GX307" s="310"/>
      <c r="GY307" s="310"/>
      <c r="GZ307" s="310"/>
      <c r="HA307" s="310"/>
      <c r="HB307" s="310"/>
      <c r="HC307" s="310"/>
      <c r="HD307" s="310"/>
      <c r="HE307" s="310"/>
      <c r="HF307" s="310"/>
      <c r="HG307" s="310"/>
      <c r="HH307" s="310"/>
      <c r="HI307" s="310"/>
      <c r="HJ307" s="310"/>
      <c r="HK307" s="310"/>
      <c r="HL307" s="310"/>
      <c r="HM307" s="310"/>
      <c r="HN307" s="310"/>
      <c r="HO307" s="310"/>
      <c r="HP307" s="310"/>
      <c r="HQ307" s="310"/>
      <c r="HR307" s="310"/>
      <c r="HS307" s="310"/>
      <c r="HT307" s="310"/>
      <c r="HU307" s="310"/>
      <c r="HV307" s="310"/>
      <c r="HW307" s="310"/>
      <c r="HX307" s="310"/>
      <c r="HY307" s="310"/>
      <c r="HZ307" s="310"/>
      <c r="IA307" s="310"/>
      <c r="IB307" s="310"/>
      <c r="IC307" s="310"/>
      <c r="ID307" s="310"/>
      <c r="IE307" s="310"/>
      <c r="IF307" s="310"/>
      <c r="IG307" s="310"/>
      <c r="IH307" s="310"/>
      <c r="II307" s="310"/>
      <c r="IJ307" s="310"/>
      <c r="IK307" s="310"/>
      <c r="IL307" s="310"/>
      <c r="IM307" s="310"/>
      <c r="IN307" s="310"/>
      <c r="IO307" s="310"/>
      <c r="IP307" s="310"/>
      <c r="IQ307" s="310"/>
      <c r="IR307" s="310"/>
      <c r="IS307" s="310"/>
      <c r="IT307" s="310"/>
      <c r="IU307" s="310"/>
    </row>
    <row r="308" spans="1:255" s="567" customFormat="1">
      <c r="A308" s="315" t="s">
        <v>880</v>
      </c>
      <c r="B308" s="316" t="s">
        <v>879</v>
      </c>
      <c r="C308" s="315" t="s">
        <v>144</v>
      </c>
      <c r="D308" s="315" t="s">
        <v>121</v>
      </c>
      <c r="E308" s="317">
        <f t="shared" si="11"/>
        <v>5000</v>
      </c>
      <c r="F308" s="315">
        <v>35</v>
      </c>
      <c r="G308" s="325">
        <v>175</v>
      </c>
      <c r="H308" s="309" t="s">
        <v>528</v>
      </c>
      <c r="I308" s="320" t="s">
        <v>573</v>
      </c>
      <c r="J308" s="310"/>
      <c r="K308" s="310"/>
      <c r="L308" s="310"/>
      <c r="M308" s="310"/>
      <c r="N308" s="310"/>
      <c r="O308" s="310"/>
      <c r="P308" s="310"/>
      <c r="Q308" s="310"/>
      <c r="R308" s="310"/>
      <c r="S308" s="310"/>
      <c r="T308" s="310"/>
      <c r="U308" s="310"/>
      <c r="V308" s="310"/>
      <c r="W308" s="310"/>
      <c r="X308" s="310"/>
      <c r="Y308" s="310"/>
      <c r="Z308" s="310"/>
      <c r="AA308" s="310"/>
      <c r="AB308" s="310"/>
      <c r="AC308" s="310"/>
      <c r="AD308" s="310"/>
      <c r="AE308" s="310"/>
      <c r="AF308" s="310"/>
      <c r="AG308" s="310"/>
      <c r="AH308" s="310"/>
      <c r="AI308" s="310"/>
      <c r="AJ308" s="310"/>
      <c r="AK308" s="310"/>
      <c r="AL308" s="310"/>
      <c r="AM308" s="310"/>
      <c r="AN308" s="310"/>
      <c r="AO308" s="310"/>
      <c r="AP308" s="310"/>
      <c r="AQ308" s="310"/>
      <c r="AR308" s="310"/>
      <c r="AS308" s="310"/>
      <c r="AT308" s="310"/>
      <c r="AU308" s="310"/>
      <c r="AV308" s="310"/>
      <c r="AW308" s="310"/>
      <c r="AX308" s="310"/>
      <c r="AY308" s="310"/>
      <c r="AZ308" s="310"/>
      <c r="BA308" s="310"/>
      <c r="BB308" s="310"/>
      <c r="BC308" s="310"/>
      <c r="BD308" s="310"/>
      <c r="BE308" s="310"/>
      <c r="BF308" s="310"/>
      <c r="BG308" s="310"/>
      <c r="BH308" s="310"/>
      <c r="BI308" s="310"/>
      <c r="BJ308" s="310"/>
      <c r="BK308" s="310"/>
      <c r="BL308" s="310"/>
      <c r="BM308" s="310"/>
      <c r="BN308" s="310"/>
      <c r="BO308" s="310"/>
      <c r="BP308" s="310"/>
      <c r="BQ308" s="310"/>
      <c r="BR308" s="310"/>
      <c r="BS308" s="310"/>
      <c r="BT308" s="310"/>
      <c r="BU308" s="310"/>
      <c r="BV308" s="310"/>
      <c r="BW308" s="310"/>
      <c r="BX308" s="310"/>
      <c r="BY308" s="310"/>
      <c r="BZ308" s="310"/>
      <c r="CA308" s="310"/>
      <c r="CB308" s="310"/>
      <c r="CC308" s="310"/>
      <c r="CD308" s="310"/>
      <c r="CE308" s="310"/>
      <c r="CF308" s="310"/>
      <c r="CG308" s="310"/>
      <c r="CH308" s="310"/>
      <c r="CI308" s="310"/>
      <c r="CJ308" s="310"/>
      <c r="CK308" s="310"/>
      <c r="CL308" s="310"/>
      <c r="CM308" s="310"/>
      <c r="CN308" s="310"/>
      <c r="CO308" s="310"/>
      <c r="CP308" s="310"/>
      <c r="CQ308" s="310"/>
      <c r="CR308" s="310"/>
      <c r="CS308" s="310"/>
      <c r="CT308" s="310"/>
      <c r="CU308" s="310"/>
      <c r="CV308" s="310"/>
      <c r="CW308" s="310"/>
      <c r="CX308" s="310"/>
      <c r="CY308" s="310"/>
      <c r="CZ308" s="310"/>
      <c r="DA308" s="310"/>
      <c r="DB308" s="310"/>
      <c r="DC308" s="310"/>
      <c r="DD308" s="310"/>
      <c r="DE308" s="310"/>
      <c r="DF308" s="310"/>
      <c r="DG308" s="310"/>
      <c r="DH308" s="310"/>
      <c r="DI308" s="310"/>
      <c r="DJ308" s="310"/>
      <c r="DK308" s="310"/>
      <c r="DL308" s="310"/>
      <c r="DM308" s="310"/>
      <c r="DN308" s="310"/>
      <c r="DO308" s="310"/>
      <c r="DP308" s="310"/>
      <c r="DQ308" s="310"/>
      <c r="DR308" s="310"/>
      <c r="DS308" s="310"/>
      <c r="DT308" s="310"/>
      <c r="DU308" s="310"/>
      <c r="DV308" s="310"/>
      <c r="DW308" s="310"/>
      <c r="DX308" s="310"/>
      <c r="DY308" s="310"/>
      <c r="DZ308" s="310"/>
      <c r="EA308" s="310"/>
      <c r="EB308" s="310"/>
      <c r="EC308" s="310"/>
      <c r="ED308" s="310"/>
      <c r="EE308" s="310"/>
      <c r="EF308" s="310"/>
      <c r="EG308" s="310"/>
      <c r="EH308" s="310"/>
      <c r="EI308" s="310"/>
      <c r="EJ308" s="310"/>
      <c r="EK308" s="310"/>
      <c r="EL308" s="310"/>
      <c r="EM308" s="310"/>
      <c r="EN308" s="310"/>
      <c r="EO308" s="310"/>
      <c r="EP308" s="310"/>
      <c r="EQ308" s="310"/>
      <c r="ER308" s="310"/>
      <c r="ES308" s="310"/>
      <c r="ET308" s="310"/>
      <c r="EU308" s="310"/>
      <c r="EV308" s="310"/>
      <c r="EW308" s="310"/>
      <c r="EX308" s="310"/>
      <c r="EY308" s="310"/>
      <c r="EZ308" s="310"/>
      <c r="FA308" s="310"/>
      <c r="FB308" s="310"/>
      <c r="FC308" s="310"/>
      <c r="FD308" s="310"/>
      <c r="FE308" s="310"/>
      <c r="FF308" s="310"/>
      <c r="FG308" s="310"/>
      <c r="FH308" s="310"/>
      <c r="FI308" s="310"/>
      <c r="FJ308" s="310"/>
      <c r="FK308" s="310"/>
      <c r="FL308" s="310"/>
      <c r="FM308" s="310"/>
      <c r="FN308" s="310"/>
      <c r="FO308" s="310"/>
      <c r="FP308" s="310"/>
      <c r="FQ308" s="310"/>
      <c r="FR308" s="310"/>
      <c r="FS308" s="310"/>
      <c r="FT308" s="310"/>
      <c r="FU308" s="310"/>
      <c r="FV308" s="310"/>
      <c r="FW308" s="310"/>
      <c r="FX308" s="310"/>
      <c r="FY308" s="310"/>
      <c r="FZ308" s="310"/>
      <c r="GA308" s="310"/>
      <c r="GB308" s="310"/>
      <c r="GC308" s="310"/>
      <c r="GD308" s="310"/>
      <c r="GE308" s="310"/>
      <c r="GF308" s="310"/>
      <c r="GG308" s="310"/>
      <c r="GH308" s="310"/>
      <c r="GI308" s="310"/>
      <c r="GJ308" s="310"/>
      <c r="GK308" s="310"/>
      <c r="GL308" s="310"/>
      <c r="GM308" s="310"/>
      <c r="GN308" s="310"/>
      <c r="GO308" s="310"/>
      <c r="GP308" s="310"/>
      <c r="GQ308" s="310"/>
      <c r="GR308" s="310"/>
      <c r="GS308" s="310"/>
      <c r="GT308" s="310"/>
      <c r="GU308" s="310"/>
      <c r="GV308" s="310"/>
      <c r="GW308" s="310"/>
      <c r="GX308" s="310"/>
      <c r="GY308" s="310"/>
      <c r="GZ308" s="310"/>
      <c r="HA308" s="310"/>
      <c r="HB308" s="310"/>
      <c r="HC308" s="310"/>
      <c r="HD308" s="310"/>
      <c r="HE308" s="310"/>
      <c r="HF308" s="310"/>
      <c r="HG308" s="310"/>
      <c r="HH308" s="310"/>
      <c r="HI308" s="310"/>
      <c r="HJ308" s="310"/>
      <c r="HK308" s="310"/>
      <c r="HL308" s="310"/>
      <c r="HM308" s="310"/>
      <c r="HN308" s="310"/>
      <c r="HO308" s="310"/>
      <c r="HP308" s="310"/>
      <c r="HQ308" s="310"/>
      <c r="HR308" s="310"/>
      <c r="HS308" s="310"/>
      <c r="HT308" s="310"/>
      <c r="HU308" s="310"/>
      <c r="HV308" s="310"/>
      <c r="HW308" s="310"/>
      <c r="HX308" s="310"/>
      <c r="HY308" s="310"/>
      <c r="HZ308" s="310"/>
      <c r="IA308" s="310"/>
      <c r="IB308" s="310"/>
      <c r="IC308" s="310"/>
      <c r="ID308" s="310"/>
      <c r="IE308" s="310"/>
      <c r="IF308" s="310"/>
      <c r="IG308" s="310"/>
      <c r="IH308" s="310"/>
      <c r="II308" s="310"/>
      <c r="IJ308" s="310"/>
      <c r="IK308" s="310"/>
      <c r="IL308" s="310"/>
      <c r="IM308" s="310"/>
      <c r="IN308" s="310"/>
      <c r="IO308" s="310"/>
      <c r="IP308" s="310"/>
      <c r="IQ308" s="310"/>
      <c r="IR308" s="310"/>
      <c r="IS308" s="310"/>
      <c r="IT308" s="310"/>
      <c r="IU308" s="310"/>
    </row>
    <row r="309" spans="1:255" ht="17.25" customHeight="1">
      <c r="A309" s="315" t="s">
        <v>881</v>
      </c>
      <c r="B309" s="316" t="s">
        <v>879</v>
      </c>
      <c r="C309" s="315" t="s">
        <v>144</v>
      </c>
      <c r="D309" s="315" t="s">
        <v>121</v>
      </c>
      <c r="E309" s="317">
        <f t="shared" si="11"/>
        <v>7000</v>
      </c>
      <c r="F309" s="315">
        <v>35</v>
      </c>
      <c r="G309" s="325">
        <v>245</v>
      </c>
      <c r="H309" s="309" t="s">
        <v>528</v>
      </c>
      <c r="I309" s="320" t="s">
        <v>573</v>
      </c>
    </row>
    <row r="310" spans="1:255" ht="34.5" hidden="1">
      <c r="A310" s="326">
        <v>4269</v>
      </c>
      <c r="B310" s="327" t="s">
        <v>155</v>
      </c>
      <c r="C310" s="328"/>
      <c r="D310" s="328"/>
      <c r="E310" s="329"/>
      <c r="F310" s="568"/>
      <c r="G310" s="331">
        <f>SUM(G311:G326)</f>
        <v>168953.09999999998</v>
      </c>
      <c r="H310" s="309"/>
    </row>
    <row r="311" spans="1:255" s="321" customFormat="1">
      <c r="A311" s="315" t="s">
        <v>882</v>
      </c>
      <c r="B311" s="316" t="s">
        <v>883</v>
      </c>
      <c r="C311" s="315" t="s">
        <v>144</v>
      </c>
      <c r="D311" s="315" t="s">
        <v>121</v>
      </c>
      <c r="E311" s="317">
        <f t="shared" ref="E311:E326" si="12">+G311/F311*1000</f>
        <v>10000</v>
      </c>
      <c r="F311" s="315">
        <v>1</v>
      </c>
      <c r="G311" s="464">
        <v>10</v>
      </c>
      <c r="H311" s="319" t="s">
        <v>529</v>
      </c>
      <c r="I311" s="320" t="s">
        <v>573</v>
      </c>
      <c r="J311" s="310"/>
    </row>
    <row r="312" spans="1:255" s="321" customFormat="1" ht="40.5" customHeight="1">
      <c r="A312" s="315" t="s">
        <v>884</v>
      </c>
      <c r="B312" s="316" t="s">
        <v>885</v>
      </c>
      <c r="C312" s="315" t="s">
        <v>144</v>
      </c>
      <c r="D312" s="315" t="s">
        <v>121</v>
      </c>
      <c r="E312" s="317">
        <f t="shared" si="12"/>
        <v>10000</v>
      </c>
      <c r="F312" s="315">
        <v>3</v>
      </c>
      <c r="G312" s="464">
        <v>30</v>
      </c>
      <c r="H312" s="319" t="s">
        <v>529</v>
      </c>
      <c r="I312" s="320" t="s">
        <v>573</v>
      </c>
    </row>
    <row r="313" spans="1:255" s="321" customFormat="1">
      <c r="A313" s="315" t="s">
        <v>886</v>
      </c>
      <c r="B313" s="316" t="s">
        <v>887</v>
      </c>
      <c r="C313" s="315" t="s">
        <v>144</v>
      </c>
      <c r="D313" s="315" t="s">
        <v>121</v>
      </c>
      <c r="E313" s="317">
        <f t="shared" si="12"/>
        <v>2800</v>
      </c>
      <c r="F313" s="315">
        <v>16</v>
      </c>
      <c r="G313" s="464">
        <v>44.8</v>
      </c>
      <c r="H313" s="319" t="s">
        <v>529</v>
      </c>
      <c r="I313" s="320" t="s">
        <v>573</v>
      </c>
    </row>
    <row r="314" spans="1:255" s="321" customFormat="1">
      <c r="A314" s="315" t="s">
        <v>888</v>
      </c>
      <c r="B314" s="316" t="s">
        <v>889</v>
      </c>
      <c r="C314" s="315" t="s">
        <v>144</v>
      </c>
      <c r="D314" s="315" t="s">
        <v>248</v>
      </c>
      <c r="E314" s="317">
        <f t="shared" si="12"/>
        <v>10000000</v>
      </c>
      <c r="F314" s="315">
        <v>1</v>
      </c>
      <c r="G314" s="464">
        <v>10000</v>
      </c>
      <c r="H314" s="319" t="s">
        <v>529</v>
      </c>
      <c r="I314" s="320" t="s">
        <v>573</v>
      </c>
    </row>
    <row r="315" spans="1:255" s="321" customFormat="1" ht="21.75" customHeight="1">
      <c r="A315" s="315" t="s">
        <v>890</v>
      </c>
      <c r="B315" s="316" t="s">
        <v>891</v>
      </c>
      <c r="C315" s="315" t="s">
        <v>144</v>
      </c>
      <c r="D315" s="315" t="s">
        <v>299</v>
      </c>
      <c r="E315" s="317">
        <f t="shared" si="12"/>
        <v>4380</v>
      </c>
      <c r="F315" s="315">
        <v>36110</v>
      </c>
      <c r="G315" s="464">
        <v>158161.79999999999</v>
      </c>
      <c r="H315" s="319" t="s">
        <v>529</v>
      </c>
      <c r="I315" s="553" t="s">
        <v>560</v>
      </c>
    </row>
    <row r="316" spans="1:255" s="321" customFormat="1" ht="41.25" customHeight="1">
      <c r="A316" s="315" t="s">
        <v>892</v>
      </c>
      <c r="B316" s="316" t="s">
        <v>893</v>
      </c>
      <c r="C316" s="315" t="s">
        <v>144</v>
      </c>
      <c r="D316" s="315" t="s">
        <v>121</v>
      </c>
      <c r="E316" s="317">
        <f t="shared" si="12"/>
        <v>10000</v>
      </c>
      <c r="F316" s="315">
        <v>8</v>
      </c>
      <c r="G316" s="464">
        <v>80</v>
      </c>
      <c r="H316" s="319" t="s">
        <v>529</v>
      </c>
      <c r="I316" s="320" t="s">
        <v>573</v>
      </c>
    </row>
    <row r="317" spans="1:255" s="321" customFormat="1">
      <c r="A317" s="315" t="s">
        <v>894</v>
      </c>
      <c r="B317" s="316" t="s">
        <v>895</v>
      </c>
      <c r="C317" s="315" t="s">
        <v>144</v>
      </c>
      <c r="D317" s="315" t="s">
        <v>875</v>
      </c>
      <c r="E317" s="317">
        <f t="shared" si="12"/>
        <v>300</v>
      </c>
      <c r="F317" s="315">
        <v>1200</v>
      </c>
      <c r="G317" s="464">
        <v>360</v>
      </c>
      <c r="H317" s="319" t="s">
        <v>529</v>
      </c>
      <c r="I317" s="320" t="s">
        <v>573</v>
      </c>
    </row>
    <row r="318" spans="1:255" s="321" customFormat="1" ht="22.5" customHeight="1">
      <c r="A318" s="315" t="s">
        <v>896</v>
      </c>
      <c r="B318" s="316" t="s">
        <v>895</v>
      </c>
      <c r="C318" s="315" t="s">
        <v>144</v>
      </c>
      <c r="D318" s="315" t="s">
        <v>121</v>
      </c>
      <c r="E318" s="317">
        <f t="shared" si="12"/>
        <v>9000</v>
      </c>
      <c r="F318" s="315">
        <v>3</v>
      </c>
      <c r="G318" s="464">
        <v>27</v>
      </c>
      <c r="H318" s="319" t="s">
        <v>529</v>
      </c>
      <c r="I318" s="320" t="s">
        <v>573</v>
      </c>
    </row>
    <row r="319" spans="1:255" s="321" customFormat="1" ht="43.5" customHeight="1">
      <c r="A319" s="315" t="s">
        <v>897</v>
      </c>
      <c r="B319" s="316" t="s">
        <v>898</v>
      </c>
      <c r="C319" s="315" t="s">
        <v>144</v>
      </c>
      <c r="D319" s="315" t="s">
        <v>293</v>
      </c>
      <c r="E319" s="317">
        <f t="shared" si="12"/>
        <v>5000</v>
      </c>
      <c r="F319" s="315">
        <v>8</v>
      </c>
      <c r="G319" s="464">
        <v>40</v>
      </c>
      <c r="H319" s="319" t="s">
        <v>529</v>
      </c>
      <c r="I319" s="320" t="s">
        <v>573</v>
      </c>
    </row>
    <row r="320" spans="1:255" s="321" customFormat="1">
      <c r="A320" s="315" t="s">
        <v>899</v>
      </c>
      <c r="B320" s="316" t="s">
        <v>900</v>
      </c>
      <c r="C320" s="315" t="s">
        <v>144</v>
      </c>
      <c r="D320" s="315" t="s">
        <v>121</v>
      </c>
      <c r="E320" s="317">
        <f t="shared" si="12"/>
        <v>3400.0000000000005</v>
      </c>
      <c r="F320" s="315">
        <v>9</v>
      </c>
      <c r="G320" s="464">
        <v>30.6</v>
      </c>
      <c r="H320" s="319" t="s">
        <v>529</v>
      </c>
      <c r="I320" s="320" t="s">
        <v>573</v>
      </c>
    </row>
    <row r="321" spans="1:255" s="321" customFormat="1">
      <c r="A321" s="315" t="s">
        <v>901</v>
      </c>
      <c r="B321" s="316" t="s">
        <v>900</v>
      </c>
      <c r="C321" s="315" t="s">
        <v>144</v>
      </c>
      <c r="D321" s="315" t="s">
        <v>121</v>
      </c>
      <c r="E321" s="317">
        <f t="shared" si="12"/>
        <v>3699.9999999999995</v>
      </c>
      <c r="F321" s="315">
        <v>9</v>
      </c>
      <c r="G321" s="464">
        <v>33.299999999999997</v>
      </c>
      <c r="H321" s="319" t="s">
        <v>529</v>
      </c>
      <c r="I321" s="320" t="s">
        <v>573</v>
      </c>
    </row>
    <row r="322" spans="1:255" s="321" customFormat="1">
      <c r="A322" s="315" t="s">
        <v>902</v>
      </c>
      <c r="B322" s="316" t="s">
        <v>900</v>
      </c>
      <c r="C322" s="315" t="s">
        <v>144</v>
      </c>
      <c r="D322" s="315" t="s">
        <v>121</v>
      </c>
      <c r="E322" s="317">
        <f t="shared" si="12"/>
        <v>2400.0000000000005</v>
      </c>
      <c r="F322" s="315">
        <v>9</v>
      </c>
      <c r="G322" s="464">
        <v>21.6</v>
      </c>
      <c r="H322" s="319" t="s">
        <v>529</v>
      </c>
      <c r="I322" s="320" t="s">
        <v>573</v>
      </c>
      <c r="J322" s="323"/>
      <c r="K322" s="323"/>
      <c r="L322" s="323"/>
      <c r="M322" s="323"/>
      <c r="N322" s="323"/>
      <c r="O322" s="323"/>
      <c r="P322" s="323"/>
      <c r="Q322" s="323"/>
      <c r="R322" s="323"/>
      <c r="S322" s="323"/>
      <c r="T322" s="323"/>
      <c r="U322" s="323"/>
      <c r="V322" s="323"/>
      <c r="W322" s="323"/>
      <c r="X322" s="323"/>
      <c r="Y322" s="323"/>
      <c r="Z322" s="323"/>
      <c r="AA322" s="323"/>
      <c r="AB322" s="323"/>
      <c r="AC322" s="323"/>
      <c r="AD322" s="323"/>
      <c r="AE322" s="323"/>
      <c r="AF322" s="323"/>
      <c r="AG322" s="323"/>
      <c r="AH322" s="323"/>
      <c r="AI322" s="323"/>
      <c r="AJ322" s="323"/>
      <c r="AK322" s="323"/>
      <c r="AL322" s="323"/>
      <c r="AM322" s="323"/>
      <c r="AN322" s="323"/>
      <c r="AO322" s="323"/>
      <c r="AP322" s="323"/>
      <c r="AQ322" s="323"/>
      <c r="AR322" s="323"/>
      <c r="AS322" s="323"/>
      <c r="AT322" s="323"/>
      <c r="AU322" s="323"/>
      <c r="AV322" s="323"/>
      <c r="AW322" s="323"/>
      <c r="AX322" s="323"/>
      <c r="AY322" s="323"/>
      <c r="AZ322" s="323"/>
      <c r="BA322" s="323"/>
      <c r="BB322" s="323"/>
      <c r="BC322" s="323"/>
      <c r="BD322" s="323"/>
      <c r="BE322" s="323"/>
      <c r="BF322" s="323"/>
      <c r="BG322" s="323"/>
      <c r="BH322" s="323"/>
      <c r="BI322" s="323"/>
      <c r="BJ322" s="323"/>
      <c r="BK322" s="323"/>
      <c r="BL322" s="323"/>
      <c r="BM322" s="323"/>
      <c r="BN322" s="323"/>
      <c r="BO322" s="323"/>
      <c r="BP322" s="323"/>
      <c r="BQ322" s="323"/>
      <c r="BR322" s="323"/>
      <c r="BS322" s="323"/>
      <c r="BT322" s="323"/>
      <c r="BU322" s="323"/>
      <c r="BV322" s="323"/>
      <c r="BW322" s="323"/>
      <c r="BX322" s="323"/>
      <c r="BY322" s="323"/>
      <c r="BZ322" s="323"/>
      <c r="CA322" s="323"/>
      <c r="CB322" s="323"/>
      <c r="CC322" s="323"/>
      <c r="CD322" s="323"/>
      <c r="CE322" s="323"/>
      <c r="CF322" s="323"/>
      <c r="CG322" s="323"/>
      <c r="CH322" s="323"/>
      <c r="CI322" s="323"/>
      <c r="CJ322" s="323"/>
      <c r="CK322" s="323"/>
      <c r="CL322" s="323"/>
      <c r="CM322" s="323"/>
      <c r="CN322" s="323"/>
      <c r="CO322" s="323"/>
      <c r="CP322" s="323"/>
      <c r="CQ322" s="323"/>
      <c r="CR322" s="323"/>
      <c r="CS322" s="323"/>
      <c r="CT322" s="323"/>
      <c r="CU322" s="323"/>
      <c r="CV322" s="323"/>
      <c r="CW322" s="323"/>
      <c r="CX322" s="323"/>
      <c r="CY322" s="323"/>
      <c r="CZ322" s="323"/>
      <c r="DA322" s="323"/>
      <c r="DB322" s="323"/>
      <c r="DC322" s="323"/>
      <c r="DD322" s="323"/>
      <c r="DE322" s="323"/>
      <c r="DF322" s="323"/>
      <c r="DG322" s="323"/>
      <c r="DH322" s="323"/>
      <c r="DI322" s="323"/>
      <c r="DJ322" s="323"/>
      <c r="DK322" s="323"/>
      <c r="DL322" s="323"/>
      <c r="DM322" s="323"/>
      <c r="DN322" s="323"/>
      <c r="DO322" s="323"/>
      <c r="DP322" s="323"/>
      <c r="DQ322" s="323"/>
      <c r="DR322" s="323"/>
      <c r="DS322" s="323"/>
      <c r="DT322" s="323"/>
      <c r="DU322" s="323"/>
      <c r="DV322" s="323"/>
      <c r="DW322" s="323"/>
      <c r="DX322" s="323"/>
      <c r="DY322" s="323"/>
      <c r="DZ322" s="323"/>
      <c r="EA322" s="323"/>
      <c r="EB322" s="323"/>
      <c r="EC322" s="323"/>
      <c r="ED322" s="323"/>
      <c r="EE322" s="323"/>
      <c r="EF322" s="323"/>
      <c r="EG322" s="323"/>
      <c r="EH322" s="323"/>
      <c r="EI322" s="323"/>
      <c r="EJ322" s="323"/>
      <c r="EK322" s="323"/>
      <c r="EL322" s="323"/>
      <c r="EM322" s="323"/>
      <c r="EN322" s="323"/>
      <c r="EO322" s="323"/>
      <c r="EP322" s="323"/>
      <c r="EQ322" s="323"/>
      <c r="ER322" s="323"/>
      <c r="ES322" s="323"/>
      <c r="ET322" s="323"/>
      <c r="EU322" s="323"/>
      <c r="EV322" s="323"/>
      <c r="EW322" s="323"/>
      <c r="EX322" s="323"/>
      <c r="EY322" s="323"/>
      <c r="EZ322" s="323"/>
      <c r="FA322" s="323"/>
      <c r="FB322" s="323"/>
      <c r="FC322" s="323"/>
      <c r="FD322" s="323"/>
      <c r="FE322" s="323"/>
      <c r="FF322" s="323"/>
      <c r="FG322" s="323"/>
      <c r="FH322" s="323"/>
      <c r="FI322" s="323"/>
      <c r="FJ322" s="323"/>
      <c r="FK322" s="323"/>
      <c r="FL322" s="323"/>
      <c r="FM322" s="323"/>
      <c r="FN322" s="323"/>
      <c r="FO322" s="323"/>
      <c r="FP322" s="323"/>
      <c r="FQ322" s="323"/>
      <c r="FR322" s="323"/>
      <c r="FS322" s="323"/>
      <c r="FT322" s="323"/>
      <c r="FU322" s="323"/>
      <c r="FV322" s="323"/>
      <c r="FW322" s="323"/>
      <c r="FX322" s="323"/>
      <c r="FY322" s="323"/>
      <c r="FZ322" s="323"/>
      <c r="GA322" s="323"/>
      <c r="GB322" s="323"/>
      <c r="GC322" s="323"/>
      <c r="GD322" s="323"/>
      <c r="GE322" s="323"/>
      <c r="GF322" s="323"/>
      <c r="GG322" s="323"/>
      <c r="GH322" s="323"/>
      <c r="GI322" s="323"/>
      <c r="GJ322" s="323"/>
      <c r="GK322" s="323"/>
      <c r="GL322" s="323"/>
      <c r="GM322" s="323"/>
      <c r="GN322" s="323"/>
      <c r="GO322" s="323"/>
      <c r="GP322" s="323"/>
      <c r="GQ322" s="323"/>
      <c r="GR322" s="323"/>
      <c r="GS322" s="323"/>
      <c r="GT322" s="323"/>
      <c r="GU322" s="323"/>
      <c r="GV322" s="323"/>
      <c r="GW322" s="323"/>
      <c r="GX322" s="323"/>
      <c r="GY322" s="323"/>
      <c r="GZ322" s="323"/>
      <c r="HA322" s="323"/>
      <c r="HB322" s="323"/>
      <c r="HC322" s="323"/>
      <c r="HD322" s="323"/>
      <c r="HE322" s="323"/>
      <c r="HF322" s="323"/>
      <c r="HG322" s="323"/>
      <c r="HH322" s="323"/>
      <c r="HI322" s="323"/>
      <c r="HJ322" s="323"/>
      <c r="HK322" s="323"/>
      <c r="HL322" s="323"/>
      <c r="HM322" s="323"/>
      <c r="HN322" s="323"/>
      <c r="HO322" s="323"/>
      <c r="HP322" s="323"/>
      <c r="HQ322" s="323"/>
      <c r="HR322" s="323"/>
      <c r="HS322" s="323"/>
      <c r="HT322" s="323"/>
      <c r="HU322" s="323"/>
      <c r="HV322" s="323"/>
      <c r="HW322" s="323"/>
      <c r="HX322" s="323"/>
      <c r="HY322" s="323"/>
      <c r="HZ322" s="323"/>
      <c r="IA322" s="323"/>
      <c r="IB322" s="323"/>
      <c r="IC322" s="323"/>
      <c r="ID322" s="323"/>
      <c r="IE322" s="323"/>
      <c r="IF322" s="323"/>
      <c r="IG322" s="323"/>
      <c r="IH322" s="323"/>
      <c r="II322" s="323"/>
      <c r="IJ322" s="323"/>
      <c r="IK322" s="323"/>
      <c r="IL322" s="323"/>
      <c r="IM322" s="323"/>
      <c r="IN322" s="323"/>
      <c r="IO322" s="323"/>
      <c r="IP322" s="323"/>
      <c r="IQ322" s="323"/>
      <c r="IR322" s="323"/>
      <c r="IS322" s="323"/>
      <c r="IT322" s="323"/>
      <c r="IU322" s="323"/>
    </row>
    <row r="323" spans="1:255" s="321" customFormat="1">
      <c r="A323" s="315" t="s">
        <v>903</v>
      </c>
      <c r="B323" s="316" t="s">
        <v>904</v>
      </c>
      <c r="C323" s="315" t="s">
        <v>144</v>
      </c>
      <c r="D323" s="315" t="s">
        <v>121</v>
      </c>
      <c r="E323" s="317">
        <f t="shared" si="12"/>
        <v>3000</v>
      </c>
      <c r="F323" s="315">
        <v>6</v>
      </c>
      <c r="G323" s="464">
        <v>18</v>
      </c>
      <c r="H323" s="319" t="s">
        <v>529</v>
      </c>
      <c r="I323" s="320" t="s">
        <v>573</v>
      </c>
    </row>
    <row r="324" spans="1:255" s="321" customFormat="1" ht="39.75" customHeight="1">
      <c r="A324" s="315" t="s">
        <v>905</v>
      </c>
      <c r="B324" s="316" t="s">
        <v>906</v>
      </c>
      <c r="C324" s="315" t="s">
        <v>144</v>
      </c>
      <c r="D324" s="315" t="s">
        <v>293</v>
      </c>
      <c r="E324" s="317">
        <f t="shared" si="12"/>
        <v>6000</v>
      </c>
      <c r="F324" s="315">
        <v>8</v>
      </c>
      <c r="G324" s="464">
        <v>48</v>
      </c>
      <c r="H324" s="319" t="s">
        <v>529</v>
      </c>
      <c r="I324" s="320" t="s">
        <v>573</v>
      </c>
    </row>
    <row r="325" spans="1:255" s="323" customFormat="1" ht="39.75" customHeight="1">
      <c r="A325" s="315" t="s">
        <v>907</v>
      </c>
      <c r="B325" s="316" t="s">
        <v>906</v>
      </c>
      <c r="C325" s="315" t="s">
        <v>144</v>
      </c>
      <c r="D325" s="315" t="s">
        <v>293</v>
      </c>
      <c r="E325" s="317">
        <f t="shared" si="12"/>
        <v>3000</v>
      </c>
      <c r="F325" s="315">
        <v>6</v>
      </c>
      <c r="G325" s="464">
        <v>18</v>
      </c>
      <c r="H325" s="319" t="s">
        <v>529</v>
      </c>
      <c r="I325" s="320" t="s">
        <v>573</v>
      </c>
      <c r="J325" s="321"/>
      <c r="K325" s="321"/>
      <c r="L325" s="321"/>
      <c r="M325" s="321"/>
      <c r="N325" s="321"/>
      <c r="O325" s="321"/>
      <c r="P325" s="321"/>
      <c r="Q325" s="321"/>
      <c r="R325" s="321"/>
      <c r="S325" s="321"/>
      <c r="T325" s="321"/>
      <c r="U325" s="321"/>
      <c r="V325" s="321"/>
      <c r="W325" s="321"/>
      <c r="X325" s="321"/>
      <c r="Y325" s="321"/>
      <c r="Z325" s="321"/>
      <c r="AA325" s="321"/>
      <c r="AB325" s="321"/>
      <c r="AC325" s="321"/>
      <c r="AD325" s="321"/>
      <c r="AE325" s="321"/>
      <c r="AF325" s="321"/>
      <c r="AG325" s="321"/>
      <c r="AH325" s="321"/>
      <c r="AI325" s="321"/>
      <c r="AJ325" s="321"/>
      <c r="AK325" s="321"/>
      <c r="AL325" s="321"/>
      <c r="AM325" s="321"/>
      <c r="AN325" s="321"/>
      <c r="AO325" s="321"/>
      <c r="AP325" s="321"/>
      <c r="AQ325" s="321"/>
      <c r="AR325" s="321"/>
      <c r="AS325" s="321"/>
      <c r="AT325" s="321"/>
      <c r="AU325" s="321"/>
      <c r="AV325" s="321"/>
      <c r="AW325" s="321"/>
      <c r="AX325" s="321"/>
      <c r="AY325" s="321"/>
      <c r="AZ325" s="321"/>
      <c r="BA325" s="321"/>
      <c r="BB325" s="321"/>
      <c r="BC325" s="321"/>
      <c r="BD325" s="321"/>
      <c r="BE325" s="321"/>
      <c r="BF325" s="321"/>
      <c r="BG325" s="321"/>
      <c r="BH325" s="321"/>
      <c r="BI325" s="321"/>
      <c r="BJ325" s="321"/>
      <c r="BK325" s="321"/>
      <c r="BL325" s="321"/>
      <c r="BM325" s="321"/>
      <c r="BN325" s="321"/>
      <c r="BO325" s="321"/>
      <c r="BP325" s="321"/>
      <c r="BQ325" s="321"/>
      <c r="BR325" s="321"/>
      <c r="BS325" s="321"/>
      <c r="BT325" s="321"/>
      <c r="BU325" s="321"/>
      <c r="BV325" s="321"/>
      <c r="BW325" s="321"/>
      <c r="BX325" s="321"/>
      <c r="BY325" s="321"/>
      <c r="BZ325" s="321"/>
      <c r="CA325" s="321"/>
      <c r="CB325" s="321"/>
      <c r="CC325" s="321"/>
      <c r="CD325" s="321"/>
      <c r="CE325" s="321"/>
      <c r="CF325" s="321"/>
      <c r="CG325" s="321"/>
      <c r="CH325" s="321"/>
      <c r="CI325" s="321"/>
      <c r="CJ325" s="321"/>
      <c r="CK325" s="321"/>
      <c r="CL325" s="321"/>
      <c r="CM325" s="321"/>
      <c r="CN325" s="321"/>
      <c r="CO325" s="321"/>
      <c r="CP325" s="321"/>
      <c r="CQ325" s="321"/>
      <c r="CR325" s="321"/>
      <c r="CS325" s="321"/>
      <c r="CT325" s="321"/>
      <c r="CU325" s="321"/>
      <c r="CV325" s="321"/>
      <c r="CW325" s="321"/>
      <c r="CX325" s="321"/>
      <c r="CY325" s="321"/>
      <c r="CZ325" s="321"/>
      <c r="DA325" s="321"/>
      <c r="DB325" s="321"/>
      <c r="DC325" s="321"/>
      <c r="DD325" s="321"/>
      <c r="DE325" s="321"/>
      <c r="DF325" s="321"/>
      <c r="DG325" s="321"/>
      <c r="DH325" s="321"/>
      <c r="DI325" s="321"/>
      <c r="DJ325" s="321"/>
      <c r="DK325" s="321"/>
      <c r="DL325" s="321"/>
      <c r="DM325" s="321"/>
      <c r="DN325" s="321"/>
      <c r="DO325" s="321"/>
      <c r="DP325" s="321"/>
      <c r="DQ325" s="321"/>
      <c r="DR325" s="321"/>
      <c r="DS325" s="321"/>
      <c r="DT325" s="321"/>
      <c r="DU325" s="321"/>
      <c r="DV325" s="321"/>
      <c r="DW325" s="321"/>
      <c r="DX325" s="321"/>
      <c r="DY325" s="321"/>
      <c r="DZ325" s="321"/>
      <c r="EA325" s="321"/>
      <c r="EB325" s="321"/>
      <c r="EC325" s="321"/>
      <c r="ED325" s="321"/>
      <c r="EE325" s="321"/>
      <c r="EF325" s="321"/>
      <c r="EG325" s="321"/>
      <c r="EH325" s="321"/>
      <c r="EI325" s="321"/>
      <c r="EJ325" s="321"/>
      <c r="EK325" s="321"/>
      <c r="EL325" s="321"/>
      <c r="EM325" s="321"/>
      <c r="EN325" s="321"/>
      <c r="EO325" s="321"/>
      <c r="EP325" s="321"/>
      <c r="EQ325" s="321"/>
      <c r="ER325" s="321"/>
      <c r="ES325" s="321"/>
      <c r="ET325" s="321"/>
      <c r="EU325" s="321"/>
      <c r="EV325" s="321"/>
      <c r="EW325" s="321"/>
      <c r="EX325" s="321"/>
      <c r="EY325" s="321"/>
      <c r="EZ325" s="321"/>
      <c r="FA325" s="321"/>
      <c r="FB325" s="321"/>
      <c r="FC325" s="321"/>
      <c r="FD325" s="321"/>
      <c r="FE325" s="321"/>
      <c r="FF325" s="321"/>
      <c r="FG325" s="321"/>
      <c r="FH325" s="321"/>
      <c r="FI325" s="321"/>
      <c r="FJ325" s="321"/>
      <c r="FK325" s="321"/>
      <c r="FL325" s="321"/>
      <c r="FM325" s="321"/>
      <c r="FN325" s="321"/>
      <c r="FO325" s="321"/>
      <c r="FP325" s="321"/>
      <c r="FQ325" s="321"/>
      <c r="FR325" s="321"/>
      <c r="FS325" s="321"/>
      <c r="FT325" s="321"/>
      <c r="FU325" s="321"/>
      <c r="FV325" s="321"/>
      <c r="FW325" s="321"/>
      <c r="FX325" s="321"/>
      <c r="FY325" s="321"/>
      <c r="FZ325" s="321"/>
      <c r="GA325" s="321"/>
      <c r="GB325" s="321"/>
      <c r="GC325" s="321"/>
      <c r="GD325" s="321"/>
      <c r="GE325" s="321"/>
      <c r="GF325" s="321"/>
      <c r="GG325" s="321"/>
      <c r="GH325" s="321"/>
      <c r="GI325" s="321"/>
      <c r="GJ325" s="321"/>
      <c r="GK325" s="321"/>
      <c r="GL325" s="321"/>
      <c r="GM325" s="321"/>
      <c r="GN325" s="321"/>
      <c r="GO325" s="321"/>
      <c r="GP325" s="321"/>
      <c r="GQ325" s="321"/>
      <c r="GR325" s="321"/>
      <c r="GS325" s="321"/>
      <c r="GT325" s="321"/>
      <c r="GU325" s="321"/>
      <c r="GV325" s="321"/>
      <c r="GW325" s="321"/>
      <c r="GX325" s="321"/>
      <c r="GY325" s="321"/>
      <c r="GZ325" s="321"/>
      <c r="HA325" s="321"/>
      <c r="HB325" s="321"/>
      <c r="HC325" s="321"/>
      <c r="HD325" s="321"/>
      <c r="HE325" s="321"/>
      <c r="HF325" s="321"/>
      <c r="HG325" s="321"/>
      <c r="HH325" s="321"/>
      <c r="HI325" s="321"/>
      <c r="HJ325" s="321"/>
      <c r="HK325" s="321"/>
      <c r="HL325" s="321"/>
      <c r="HM325" s="321"/>
      <c r="HN325" s="321"/>
      <c r="HO325" s="321"/>
      <c r="HP325" s="321"/>
      <c r="HQ325" s="321"/>
      <c r="HR325" s="321"/>
      <c r="HS325" s="321"/>
      <c r="HT325" s="321"/>
      <c r="HU325" s="321"/>
      <c r="HV325" s="321"/>
      <c r="HW325" s="321"/>
      <c r="HX325" s="321"/>
      <c r="HY325" s="321"/>
      <c r="HZ325" s="321"/>
      <c r="IA325" s="321"/>
      <c r="IB325" s="321"/>
      <c r="IC325" s="321"/>
      <c r="ID325" s="321"/>
      <c r="IE325" s="321"/>
      <c r="IF325" s="321"/>
      <c r="IG325" s="321"/>
      <c r="IH325" s="321"/>
      <c r="II325" s="321"/>
      <c r="IJ325" s="321"/>
      <c r="IK325" s="321"/>
      <c r="IL325" s="321"/>
      <c r="IM325" s="321"/>
      <c r="IN325" s="321"/>
      <c r="IO325" s="321"/>
      <c r="IP325" s="321"/>
      <c r="IQ325" s="321"/>
      <c r="IR325" s="321"/>
      <c r="IS325" s="321"/>
      <c r="IT325" s="321"/>
      <c r="IU325" s="321"/>
    </row>
    <row r="326" spans="1:255" s="323" customFormat="1" ht="24.75" customHeight="1">
      <c r="A326" s="315" t="s">
        <v>1301</v>
      </c>
      <c r="B326" s="316" t="s">
        <v>908</v>
      </c>
      <c r="C326" s="315" t="s">
        <v>144</v>
      </c>
      <c r="D326" s="315" t="s">
        <v>121</v>
      </c>
      <c r="E326" s="317">
        <f t="shared" si="12"/>
        <v>10000</v>
      </c>
      <c r="F326" s="315">
        <v>3</v>
      </c>
      <c r="G326" s="464">
        <v>30</v>
      </c>
      <c r="H326" s="319" t="s">
        <v>529</v>
      </c>
      <c r="I326" s="320" t="s">
        <v>573</v>
      </c>
      <c r="J326" s="321"/>
      <c r="K326" s="321"/>
      <c r="L326" s="321"/>
      <c r="M326" s="321"/>
      <c r="N326" s="321"/>
      <c r="O326" s="321"/>
      <c r="P326" s="321"/>
      <c r="Q326" s="321"/>
      <c r="R326" s="321"/>
      <c r="S326" s="321"/>
      <c r="T326" s="321"/>
      <c r="U326" s="321"/>
      <c r="V326" s="321"/>
      <c r="W326" s="321"/>
      <c r="X326" s="321"/>
      <c r="Y326" s="321"/>
      <c r="Z326" s="321"/>
      <c r="AA326" s="321"/>
      <c r="AB326" s="321"/>
      <c r="AC326" s="321"/>
      <c r="AD326" s="321"/>
      <c r="AE326" s="321"/>
      <c r="AF326" s="321"/>
      <c r="AG326" s="321"/>
      <c r="AH326" s="321"/>
      <c r="AI326" s="321"/>
      <c r="AJ326" s="321"/>
      <c r="AK326" s="321"/>
      <c r="AL326" s="321"/>
      <c r="AM326" s="321"/>
      <c r="AN326" s="321"/>
      <c r="AO326" s="321"/>
      <c r="AP326" s="321"/>
      <c r="AQ326" s="321"/>
      <c r="AR326" s="321"/>
      <c r="AS326" s="321"/>
      <c r="AT326" s="321"/>
      <c r="AU326" s="321"/>
      <c r="AV326" s="321"/>
      <c r="AW326" s="321"/>
      <c r="AX326" s="321"/>
      <c r="AY326" s="321"/>
      <c r="AZ326" s="321"/>
      <c r="BA326" s="321"/>
      <c r="BB326" s="321"/>
      <c r="BC326" s="321"/>
      <c r="BD326" s="321"/>
      <c r="BE326" s="321"/>
      <c r="BF326" s="321"/>
      <c r="BG326" s="321"/>
      <c r="BH326" s="321"/>
      <c r="BI326" s="321"/>
      <c r="BJ326" s="321"/>
      <c r="BK326" s="321"/>
      <c r="BL326" s="321"/>
      <c r="BM326" s="321"/>
      <c r="BN326" s="321"/>
      <c r="BO326" s="321"/>
      <c r="BP326" s="321"/>
      <c r="BQ326" s="321"/>
      <c r="BR326" s="321"/>
      <c r="BS326" s="321"/>
      <c r="BT326" s="321"/>
      <c r="BU326" s="321"/>
      <c r="BV326" s="321"/>
      <c r="BW326" s="321"/>
      <c r="BX326" s="321"/>
      <c r="BY326" s="321"/>
      <c r="BZ326" s="321"/>
      <c r="CA326" s="321"/>
      <c r="CB326" s="321"/>
      <c r="CC326" s="321"/>
      <c r="CD326" s="321"/>
      <c r="CE326" s="321"/>
      <c r="CF326" s="321"/>
      <c r="CG326" s="321"/>
      <c r="CH326" s="321"/>
      <c r="CI326" s="321"/>
      <c r="CJ326" s="321"/>
      <c r="CK326" s="321"/>
      <c r="CL326" s="321"/>
      <c r="CM326" s="321"/>
      <c r="CN326" s="321"/>
      <c r="CO326" s="321"/>
      <c r="CP326" s="321"/>
      <c r="CQ326" s="321"/>
      <c r="CR326" s="321"/>
      <c r="CS326" s="321"/>
      <c r="CT326" s="321"/>
      <c r="CU326" s="321"/>
      <c r="CV326" s="321"/>
      <c r="CW326" s="321"/>
      <c r="CX326" s="321"/>
      <c r="CY326" s="321"/>
      <c r="CZ326" s="321"/>
      <c r="DA326" s="321"/>
      <c r="DB326" s="321"/>
      <c r="DC326" s="321"/>
      <c r="DD326" s="321"/>
      <c r="DE326" s="321"/>
      <c r="DF326" s="321"/>
      <c r="DG326" s="321"/>
      <c r="DH326" s="321"/>
      <c r="DI326" s="321"/>
      <c r="DJ326" s="321"/>
      <c r="DK326" s="321"/>
      <c r="DL326" s="321"/>
      <c r="DM326" s="321"/>
      <c r="DN326" s="321"/>
      <c r="DO326" s="321"/>
      <c r="DP326" s="321"/>
      <c r="DQ326" s="321"/>
      <c r="DR326" s="321"/>
      <c r="DS326" s="321"/>
      <c r="DT326" s="321"/>
      <c r="DU326" s="321"/>
      <c r="DV326" s="321"/>
      <c r="DW326" s="321"/>
      <c r="DX326" s="321"/>
      <c r="DY326" s="321"/>
      <c r="DZ326" s="321"/>
      <c r="EA326" s="321"/>
      <c r="EB326" s="321"/>
      <c r="EC326" s="321"/>
      <c r="ED326" s="321"/>
      <c r="EE326" s="321"/>
      <c r="EF326" s="321"/>
      <c r="EG326" s="321"/>
      <c r="EH326" s="321"/>
      <c r="EI326" s="321"/>
      <c r="EJ326" s="321"/>
      <c r="EK326" s="321"/>
      <c r="EL326" s="321"/>
      <c r="EM326" s="321"/>
      <c r="EN326" s="321"/>
      <c r="EO326" s="321"/>
      <c r="EP326" s="321"/>
      <c r="EQ326" s="321"/>
      <c r="ER326" s="321"/>
      <c r="ES326" s="321"/>
      <c r="ET326" s="321"/>
      <c r="EU326" s="321"/>
      <c r="EV326" s="321"/>
      <c r="EW326" s="321"/>
      <c r="EX326" s="321"/>
      <c r="EY326" s="321"/>
      <c r="EZ326" s="321"/>
      <c r="FA326" s="321"/>
      <c r="FB326" s="321"/>
      <c r="FC326" s="321"/>
      <c r="FD326" s="321"/>
      <c r="FE326" s="321"/>
      <c r="FF326" s="321"/>
      <c r="FG326" s="321"/>
      <c r="FH326" s="321"/>
      <c r="FI326" s="321"/>
      <c r="FJ326" s="321"/>
      <c r="FK326" s="321"/>
      <c r="FL326" s="321"/>
      <c r="FM326" s="321"/>
      <c r="FN326" s="321"/>
      <c r="FO326" s="321"/>
      <c r="FP326" s="321"/>
      <c r="FQ326" s="321"/>
      <c r="FR326" s="321"/>
      <c r="FS326" s="321"/>
      <c r="FT326" s="321"/>
      <c r="FU326" s="321"/>
      <c r="FV326" s="321"/>
      <c r="FW326" s="321"/>
      <c r="FX326" s="321"/>
      <c r="FY326" s="321"/>
      <c r="FZ326" s="321"/>
      <c r="GA326" s="321"/>
      <c r="GB326" s="321"/>
      <c r="GC326" s="321"/>
      <c r="GD326" s="321"/>
      <c r="GE326" s="321"/>
      <c r="GF326" s="321"/>
      <c r="GG326" s="321"/>
      <c r="GH326" s="321"/>
      <c r="GI326" s="321"/>
      <c r="GJ326" s="321"/>
      <c r="GK326" s="321"/>
      <c r="GL326" s="321"/>
      <c r="GM326" s="321"/>
      <c r="GN326" s="321"/>
      <c r="GO326" s="321"/>
      <c r="GP326" s="321"/>
      <c r="GQ326" s="321"/>
      <c r="GR326" s="321"/>
      <c r="GS326" s="321"/>
      <c r="GT326" s="321"/>
      <c r="GU326" s="321"/>
      <c r="GV326" s="321"/>
      <c r="GW326" s="321"/>
      <c r="GX326" s="321"/>
      <c r="GY326" s="321"/>
      <c r="GZ326" s="321"/>
      <c r="HA326" s="321"/>
      <c r="HB326" s="321"/>
      <c r="HC326" s="321"/>
      <c r="HD326" s="321"/>
      <c r="HE326" s="321"/>
      <c r="HF326" s="321"/>
      <c r="HG326" s="321"/>
      <c r="HH326" s="321"/>
      <c r="HI326" s="321"/>
      <c r="HJ326" s="321"/>
      <c r="HK326" s="321"/>
      <c r="HL326" s="321"/>
      <c r="HM326" s="321"/>
      <c r="HN326" s="321"/>
      <c r="HO326" s="321"/>
      <c r="HP326" s="321"/>
      <c r="HQ326" s="321"/>
      <c r="HR326" s="321"/>
      <c r="HS326" s="321"/>
      <c r="HT326" s="321"/>
      <c r="HU326" s="321"/>
      <c r="HV326" s="321"/>
      <c r="HW326" s="321"/>
      <c r="HX326" s="321"/>
      <c r="HY326" s="321"/>
      <c r="HZ326" s="321"/>
      <c r="IA326" s="321"/>
      <c r="IB326" s="321"/>
      <c r="IC326" s="321"/>
      <c r="ID326" s="321"/>
      <c r="IE326" s="321"/>
      <c r="IF326" s="321"/>
      <c r="IG326" s="321"/>
      <c r="IH326" s="321"/>
      <c r="II326" s="321"/>
      <c r="IJ326" s="321"/>
      <c r="IK326" s="321"/>
      <c r="IL326" s="321"/>
      <c r="IM326" s="321"/>
      <c r="IN326" s="321"/>
      <c r="IO326" s="321"/>
      <c r="IP326" s="321"/>
      <c r="IQ326" s="321"/>
      <c r="IR326" s="321"/>
      <c r="IS326" s="321"/>
      <c r="IT326" s="321"/>
      <c r="IU326" s="321"/>
    </row>
    <row r="327" spans="1:255" s="520" customFormat="1" hidden="1">
      <c r="A327" s="569">
        <v>4861</v>
      </c>
      <c r="B327" s="570" t="s">
        <v>9</v>
      </c>
      <c r="C327" s="571"/>
      <c r="D327" s="571"/>
      <c r="E327" s="572"/>
      <c r="F327" s="571"/>
      <c r="G327" s="573">
        <f>SUM(G328:G330)</f>
        <v>8500</v>
      </c>
      <c r="H327" s="574"/>
      <c r="I327" s="575"/>
      <c r="J327" s="549"/>
      <c r="K327" s="549"/>
      <c r="L327" s="549"/>
      <c r="M327" s="549"/>
      <c r="N327" s="549"/>
      <c r="O327" s="549"/>
      <c r="P327" s="549"/>
      <c r="Q327" s="549"/>
      <c r="R327" s="549"/>
      <c r="S327" s="549"/>
      <c r="T327" s="549"/>
      <c r="U327" s="549"/>
      <c r="V327" s="549"/>
      <c r="W327" s="549"/>
      <c r="X327" s="549"/>
      <c r="Y327" s="549"/>
      <c r="Z327" s="549"/>
      <c r="AA327" s="549"/>
      <c r="AB327" s="549"/>
      <c r="AC327" s="549"/>
      <c r="AD327" s="549"/>
      <c r="AE327" s="549"/>
      <c r="AF327" s="549"/>
      <c r="AG327" s="549"/>
      <c r="AH327" s="549"/>
      <c r="AI327" s="549"/>
      <c r="AJ327" s="549"/>
      <c r="AK327" s="549"/>
      <c r="AL327" s="549"/>
      <c r="AM327" s="549"/>
      <c r="AN327" s="549"/>
      <c r="AO327" s="549"/>
      <c r="AP327" s="549"/>
      <c r="AQ327" s="549"/>
      <c r="AR327" s="549"/>
      <c r="AS327" s="549"/>
      <c r="AT327" s="549"/>
      <c r="AU327" s="549"/>
      <c r="AV327" s="549"/>
      <c r="AW327" s="549"/>
      <c r="AX327" s="549"/>
      <c r="AY327" s="549"/>
      <c r="AZ327" s="549"/>
      <c r="BA327" s="549"/>
      <c r="BB327" s="549"/>
      <c r="BC327" s="549"/>
      <c r="BD327" s="549"/>
      <c r="BE327" s="549"/>
      <c r="BF327" s="549"/>
      <c r="BG327" s="549"/>
      <c r="BH327" s="549"/>
      <c r="BI327" s="549"/>
      <c r="BJ327" s="549"/>
      <c r="BK327" s="549"/>
      <c r="BL327" s="549"/>
      <c r="BM327" s="549"/>
      <c r="BN327" s="549"/>
      <c r="BO327" s="549"/>
      <c r="BP327" s="549"/>
      <c r="BQ327" s="549"/>
      <c r="BR327" s="549"/>
      <c r="BS327" s="549"/>
      <c r="BT327" s="549"/>
      <c r="BU327" s="549"/>
      <c r="BV327" s="549"/>
      <c r="BW327" s="549"/>
      <c r="BX327" s="549"/>
      <c r="BY327" s="549"/>
      <c r="BZ327" s="549"/>
      <c r="CA327" s="549"/>
      <c r="CB327" s="549"/>
      <c r="CC327" s="549"/>
      <c r="CD327" s="549"/>
      <c r="CE327" s="549"/>
      <c r="CF327" s="549"/>
      <c r="CG327" s="549"/>
      <c r="CH327" s="549"/>
      <c r="CI327" s="549"/>
      <c r="CJ327" s="549"/>
      <c r="CK327" s="549"/>
      <c r="CL327" s="549"/>
      <c r="CM327" s="549"/>
      <c r="CN327" s="549"/>
      <c r="CO327" s="549"/>
      <c r="CP327" s="549"/>
      <c r="CQ327" s="549"/>
      <c r="CR327" s="549"/>
      <c r="CS327" s="549"/>
      <c r="CT327" s="549"/>
      <c r="CU327" s="549"/>
      <c r="CV327" s="549"/>
      <c r="CW327" s="549"/>
      <c r="CX327" s="549"/>
      <c r="CY327" s="549"/>
      <c r="CZ327" s="549"/>
      <c r="DA327" s="549"/>
      <c r="DB327" s="549"/>
      <c r="DC327" s="549"/>
      <c r="DD327" s="549"/>
      <c r="DE327" s="549"/>
      <c r="DF327" s="549"/>
      <c r="DG327" s="549"/>
      <c r="DH327" s="549"/>
      <c r="DI327" s="549"/>
      <c r="DJ327" s="549"/>
      <c r="DK327" s="549"/>
      <c r="DL327" s="549"/>
      <c r="DM327" s="549"/>
      <c r="DN327" s="549"/>
      <c r="DO327" s="549"/>
      <c r="DP327" s="549"/>
      <c r="DQ327" s="549"/>
      <c r="DR327" s="549"/>
      <c r="DS327" s="549"/>
      <c r="DT327" s="549"/>
      <c r="DU327" s="549"/>
      <c r="DV327" s="549"/>
      <c r="DW327" s="549"/>
      <c r="DX327" s="549"/>
      <c r="DY327" s="549"/>
      <c r="DZ327" s="549"/>
      <c r="EA327" s="549"/>
      <c r="EB327" s="549"/>
      <c r="EC327" s="549"/>
      <c r="ED327" s="549"/>
      <c r="EE327" s="549"/>
      <c r="EF327" s="549"/>
      <c r="EG327" s="549"/>
      <c r="EH327" s="549"/>
      <c r="EI327" s="549"/>
      <c r="EJ327" s="549"/>
      <c r="EK327" s="549"/>
      <c r="EL327" s="549"/>
      <c r="EM327" s="549"/>
      <c r="EN327" s="549"/>
      <c r="EO327" s="549"/>
      <c r="EP327" s="549"/>
      <c r="EQ327" s="549"/>
      <c r="ER327" s="549"/>
      <c r="ES327" s="549"/>
      <c r="ET327" s="549"/>
      <c r="EU327" s="549"/>
      <c r="EV327" s="549"/>
      <c r="EW327" s="549"/>
      <c r="EX327" s="549"/>
      <c r="EY327" s="549"/>
      <c r="EZ327" s="549"/>
      <c r="FA327" s="549"/>
      <c r="FB327" s="549"/>
      <c r="FC327" s="549"/>
      <c r="FD327" s="549"/>
      <c r="FE327" s="549"/>
      <c r="FF327" s="549"/>
      <c r="FG327" s="549"/>
      <c r="FH327" s="549"/>
      <c r="FI327" s="549"/>
      <c r="FJ327" s="549"/>
      <c r="FK327" s="549"/>
      <c r="FL327" s="549"/>
      <c r="FM327" s="549"/>
      <c r="FN327" s="549"/>
      <c r="FO327" s="549"/>
      <c r="FP327" s="549"/>
      <c r="FQ327" s="549"/>
      <c r="FR327" s="549"/>
      <c r="FS327" s="549"/>
      <c r="FT327" s="549"/>
      <c r="FU327" s="549"/>
      <c r="FV327" s="549"/>
      <c r="FW327" s="549"/>
      <c r="FX327" s="549"/>
      <c r="FY327" s="549"/>
      <c r="FZ327" s="549"/>
      <c r="GA327" s="549"/>
      <c r="GB327" s="549"/>
      <c r="GC327" s="549"/>
      <c r="GD327" s="549"/>
      <c r="GE327" s="549"/>
      <c r="GF327" s="549"/>
      <c r="GG327" s="549"/>
      <c r="GH327" s="549"/>
      <c r="GI327" s="549"/>
      <c r="GJ327" s="549"/>
      <c r="GK327" s="549"/>
      <c r="GL327" s="549"/>
      <c r="GM327" s="549"/>
      <c r="GN327" s="549"/>
      <c r="GO327" s="549"/>
      <c r="GP327" s="549"/>
      <c r="GQ327" s="549"/>
      <c r="GR327" s="549"/>
      <c r="GS327" s="549"/>
      <c r="GT327" s="549"/>
      <c r="GU327" s="549"/>
      <c r="GV327" s="549"/>
      <c r="GW327" s="549"/>
      <c r="GX327" s="549"/>
      <c r="GY327" s="549"/>
      <c r="GZ327" s="549"/>
      <c r="HA327" s="549"/>
      <c r="HB327" s="549"/>
      <c r="HC327" s="549"/>
      <c r="HD327" s="549"/>
      <c r="HE327" s="549"/>
      <c r="HF327" s="549"/>
      <c r="HG327" s="549"/>
      <c r="HH327" s="549"/>
      <c r="HI327" s="549"/>
      <c r="HJ327" s="549"/>
      <c r="HK327" s="549"/>
      <c r="HL327" s="549"/>
      <c r="HM327" s="549"/>
      <c r="HN327" s="549"/>
      <c r="HO327" s="549"/>
      <c r="HP327" s="549"/>
      <c r="HQ327" s="549"/>
      <c r="HR327" s="549"/>
      <c r="HS327" s="549"/>
      <c r="HT327" s="549"/>
      <c r="HU327" s="549"/>
      <c r="HV327" s="549"/>
      <c r="HW327" s="549"/>
      <c r="HX327" s="549"/>
      <c r="HY327" s="549"/>
      <c r="HZ327" s="549"/>
      <c r="IA327" s="549"/>
      <c r="IB327" s="549"/>
      <c r="IC327" s="549"/>
      <c r="ID327" s="549"/>
      <c r="IE327" s="549"/>
      <c r="IF327" s="549"/>
      <c r="IG327" s="549"/>
      <c r="IH327" s="549"/>
      <c r="II327" s="549"/>
      <c r="IJ327" s="549"/>
      <c r="IK327" s="549"/>
      <c r="IL327" s="549"/>
      <c r="IM327" s="549"/>
      <c r="IN327" s="549"/>
      <c r="IO327" s="549"/>
      <c r="IP327" s="549"/>
      <c r="IQ327" s="549"/>
      <c r="IR327" s="549"/>
      <c r="IS327" s="549"/>
      <c r="IT327" s="549"/>
      <c r="IU327" s="549"/>
    </row>
    <row r="328" spans="1:255" s="323" customFormat="1" ht="41.25" customHeight="1">
      <c r="A328" s="576" t="s">
        <v>909</v>
      </c>
      <c r="B328" s="577" t="s">
        <v>910</v>
      </c>
      <c r="C328" s="578" t="s">
        <v>144</v>
      </c>
      <c r="D328" s="315" t="s">
        <v>248</v>
      </c>
      <c r="E328" s="317">
        <f>+G328/F328*1000</f>
        <v>4000000</v>
      </c>
      <c r="F328" s="318">
        <v>1</v>
      </c>
      <c r="G328" s="464">
        <v>4000</v>
      </c>
      <c r="H328" s="319" t="s">
        <v>915</v>
      </c>
      <c r="I328" s="320" t="s">
        <v>573</v>
      </c>
      <c r="J328" s="310"/>
      <c r="K328" s="321"/>
      <c r="L328" s="321"/>
      <c r="M328" s="321"/>
      <c r="N328" s="321"/>
      <c r="O328" s="321"/>
      <c r="P328" s="321"/>
      <c r="Q328" s="321"/>
      <c r="R328" s="321"/>
      <c r="S328" s="321"/>
      <c r="T328" s="321"/>
      <c r="U328" s="321"/>
      <c r="V328" s="321"/>
      <c r="W328" s="321"/>
      <c r="X328" s="321"/>
      <c r="Y328" s="321"/>
      <c r="Z328" s="321"/>
      <c r="AA328" s="321"/>
      <c r="AB328" s="321"/>
      <c r="AC328" s="321"/>
      <c r="AD328" s="321"/>
      <c r="AE328" s="321"/>
      <c r="AF328" s="321"/>
      <c r="AG328" s="321"/>
      <c r="AH328" s="321"/>
      <c r="AI328" s="321"/>
      <c r="AJ328" s="321"/>
      <c r="AK328" s="321"/>
      <c r="AL328" s="321"/>
      <c r="AM328" s="321"/>
      <c r="AN328" s="321"/>
      <c r="AO328" s="321"/>
      <c r="AP328" s="321"/>
      <c r="AQ328" s="321"/>
      <c r="AR328" s="321"/>
      <c r="AS328" s="321"/>
      <c r="AT328" s="321"/>
      <c r="AU328" s="321"/>
      <c r="AV328" s="321"/>
      <c r="AW328" s="321"/>
      <c r="AX328" s="321"/>
      <c r="AY328" s="321"/>
      <c r="AZ328" s="321"/>
      <c r="BA328" s="321"/>
      <c r="BB328" s="321"/>
      <c r="BC328" s="321"/>
      <c r="BD328" s="321"/>
      <c r="BE328" s="321"/>
      <c r="BF328" s="321"/>
      <c r="BG328" s="321"/>
      <c r="BH328" s="321"/>
      <c r="BI328" s="321"/>
      <c r="BJ328" s="321"/>
      <c r="BK328" s="321"/>
      <c r="BL328" s="321"/>
      <c r="BM328" s="321"/>
      <c r="BN328" s="321"/>
      <c r="BO328" s="321"/>
      <c r="BP328" s="321"/>
      <c r="BQ328" s="321"/>
      <c r="BR328" s="321"/>
      <c r="BS328" s="321"/>
      <c r="BT328" s="321"/>
      <c r="BU328" s="321"/>
      <c r="BV328" s="321"/>
      <c r="BW328" s="321"/>
      <c r="BX328" s="321"/>
      <c r="BY328" s="321"/>
      <c r="BZ328" s="321"/>
      <c r="CA328" s="321"/>
      <c r="CB328" s="321"/>
      <c r="CC328" s="321"/>
      <c r="CD328" s="321"/>
      <c r="CE328" s="321"/>
      <c r="CF328" s="321"/>
      <c r="CG328" s="321"/>
      <c r="CH328" s="321"/>
      <c r="CI328" s="321"/>
      <c r="CJ328" s="321"/>
      <c r="CK328" s="321"/>
      <c r="CL328" s="321"/>
      <c r="CM328" s="321"/>
      <c r="CN328" s="321"/>
      <c r="CO328" s="321"/>
      <c r="CP328" s="321"/>
      <c r="CQ328" s="321"/>
      <c r="CR328" s="321"/>
      <c r="CS328" s="321"/>
      <c r="CT328" s="321"/>
      <c r="CU328" s="321"/>
      <c r="CV328" s="321"/>
      <c r="CW328" s="321"/>
      <c r="CX328" s="321"/>
      <c r="CY328" s="321"/>
      <c r="CZ328" s="321"/>
      <c r="DA328" s="321"/>
      <c r="DB328" s="321"/>
      <c r="DC328" s="321"/>
      <c r="DD328" s="321"/>
      <c r="DE328" s="321"/>
      <c r="DF328" s="321"/>
      <c r="DG328" s="321"/>
      <c r="DH328" s="321"/>
      <c r="DI328" s="321"/>
      <c r="DJ328" s="321"/>
      <c r="DK328" s="321"/>
      <c r="DL328" s="321"/>
      <c r="DM328" s="321"/>
      <c r="DN328" s="321"/>
      <c r="DO328" s="321"/>
      <c r="DP328" s="321"/>
      <c r="DQ328" s="321"/>
      <c r="DR328" s="321"/>
      <c r="DS328" s="321"/>
      <c r="DT328" s="321"/>
      <c r="DU328" s="321"/>
      <c r="DV328" s="321"/>
      <c r="DW328" s="321"/>
      <c r="DX328" s="321"/>
      <c r="DY328" s="321"/>
      <c r="DZ328" s="321"/>
      <c r="EA328" s="321"/>
      <c r="EB328" s="321"/>
      <c r="EC328" s="321"/>
      <c r="ED328" s="321"/>
      <c r="EE328" s="321"/>
      <c r="EF328" s="321"/>
      <c r="EG328" s="321"/>
      <c r="EH328" s="321"/>
      <c r="EI328" s="321"/>
      <c r="EJ328" s="321"/>
      <c r="EK328" s="321"/>
      <c r="EL328" s="321"/>
      <c r="EM328" s="321"/>
      <c r="EN328" s="321"/>
      <c r="EO328" s="321"/>
      <c r="EP328" s="321"/>
      <c r="EQ328" s="321"/>
      <c r="ER328" s="321"/>
      <c r="ES328" s="321"/>
      <c r="ET328" s="321"/>
      <c r="EU328" s="321"/>
      <c r="EV328" s="321"/>
      <c r="EW328" s="321"/>
      <c r="EX328" s="321"/>
      <c r="EY328" s="321"/>
      <c r="EZ328" s="321"/>
      <c r="FA328" s="321"/>
      <c r="FB328" s="321"/>
      <c r="FC328" s="321"/>
      <c r="FD328" s="321"/>
      <c r="FE328" s="321"/>
      <c r="FF328" s="321"/>
      <c r="FG328" s="321"/>
      <c r="FH328" s="321"/>
      <c r="FI328" s="321"/>
      <c r="FJ328" s="321"/>
      <c r="FK328" s="321"/>
      <c r="FL328" s="321"/>
      <c r="FM328" s="321"/>
      <c r="FN328" s="321"/>
      <c r="FO328" s="321"/>
      <c r="FP328" s="321"/>
      <c r="FQ328" s="321"/>
      <c r="FR328" s="321"/>
      <c r="FS328" s="321"/>
      <c r="FT328" s="321"/>
      <c r="FU328" s="321"/>
      <c r="FV328" s="321"/>
      <c r="FW328" s="321"/>
      <c r="FX328" s="321"/>
      <c r="FY328" s="321"/>
      <c r="FZ328" s="321"/>
      <c r="GA328" s="321"/>
      <c r="GB328" s="321"/>
      <c r="GC328" s="321"/>
      <c r="GD328" s="321"/>
      <c r="GE328" s="321"/>
      <c r="GF328" s="321"/>
      <c r="GG328" s="321"/>
      <c r="GH328" s="321"/>
      <c r="GI328" s="321"/>
      <c r="GJ328" s="321"/>
      <c r="GK328" s="321"/>
      <c r="GL328" s="321"/>
      <c r="GM328" s="321"/>
      <c r="GN328" s="321"/>
      <c r="GO328" s="321"/>
      <c r="GP328" s="321"/>
      <c r="GQ328" s="321"/>
      <c r="GR328" s="321"/>
      <c r="GS328" s="321"/>
      <c r="GT328" s="321"/>
      <c r="GU328" s="321"/>
      <c r="GV328" s="321"/>
      <c r="GW328" s="321"/>
      <c r="GX328" s="321"/>
      <c r="GY328" s="321"/>
      <c r="GZ328" s="321"/>
      <c r="HA328" s="321"/>
      <c r="HB328" s="321"/>
      <c r="HC328" s="321"/>
      <c r="HD328" s="321"/>
      <c r="HE328" s="321"/>
      <c r="HF328" s="321"/>
      <c r="HG328" s="321"/>
      <c r="HH328" s="321"/>
      <c r="HI328" s="321"/>
      <c r="HJ328" s="321"/>
      <c r="HK328" s="321"/>
      <c r="HL328" s="321"/>
      <c r="HM328" s="321"/>
      <c r="HN328" s="321"/>
      <c r="HO328" s="321"/>
      <c r="HP328" s="321"/>
      <c r="HQ328" s="321"/>
      <c r="HR328" s="321"/>
      <c r="HS328" s="321"/>
      <c r="HT328" s="321"/>
      <c r="HU328" s="321"/>
      <c r="HV328" s="321"/>
      <c r="HW328" s="321"/>
      <c r="HX328" s="321"/>
      <c r="HY328" s="321"/>
      <c r="HZ328" s="321"/>
      <c r="IA328" s="321"/>
      <c r="IB328" s="321"/>
      <c r="IC328" s="321"/>
      <c r="ID328" s="321"/>
      <c r="IE328" s="321"/>
      <c r="IF328" s="321"/>
      <c r="IG328" s="321"/>
      <c r="IH328" s="321"/>
      <c r="II328" s="321"/>
      <c r="IJ328" s="321"/>
      <c r="IK328" s="321"/>
      <c r="IL328" s="321"/>
      <c r="IM328" s="321"/>
      <c r="IN328" s="321"/>
      <c r="IO328" s="321"/>
      <c r="IP328" s="321"/>
      <c r="IQ328" s="321"/>
      <c r="IR328" s="321"/>
      <c r="IS328" s="321"/>
      <c r="IT328" s="321"/>
      <c r="IU328" s="321"/>
    </row>
    <row r="329" spans="1:255" s="323" customFormat="1" ht="41.25" customHeight="1">
      <c r="A329" s="576" t="s">
        <v>911</v>
      </c>
      <c r="B329" s="577" t="s">
        <v>912</v>
      </c>
      <c r="C329" s="578" t="s">
        <v>475</v>
      </c>
      <c r="D329" s="315" t="s">
        <v>248</v>
      </c>
      <c r="E329" s="317">
        <f>+G329/F329*1000</f>
        <v>1500000</v>
      </c>
      <c r="F329" s="318">
        <v>1</v>
      </c>
      <c r="G329" s="464">
        <v>1500</v>
      </c>
      <c r="H329" s="319" t="s">
        <v>915</v>
      </c>
      <c r="I329" s="320" t="s">
        <v>573</v>
      </c>
      <c r="J329" s="321"/>
      <c r="K329" s="321"/>
      <c r="L329" s="321"/>
      <c r="M329" s="321"/>
      <c r="N329" s="321"/>
      <c r="O329" s="321"/>
      <c r="P329" s="321"/>
      <c r="Q329" s="321"/>
      <c r="R329" s="321"/>
      <c r="S329" s="321"/>
      <c r="T329" s="321"/>
      <c r="U329" s="321"/>
      <c r="V329" s="321"/>
      <c r="W329" s="321"/>
      <c r="X329" s="321"/>
      <c r="Y329" s="321"/>
      <c r="Z329" s="321"/>
      <c r="AA329" s="321"/>
      <c r="AB329" s="321"/>
      <c r="AC329" s="321"/>
      <c r="AD329" s="321"/>
      <c r="AE329" s="321"/>
      <c r="AF329" s="321"/>
      <c r="AG329" s="321"/>
      <c r="AH329" s="321"/>
      <c r="AI329" s="321"/>
      <c r="AJ329" s="321"/>
      <c r="AK329" s="321"/>
      <c r="AL329" s="321"/>
      <c r="AM329" s="321"/>
      <c r="AN329" s="321"/>
      <c r="AO329" s="321"/>
      <c r="AP329" s="321"/>
      <c r="AQ329" s="321"/>
      <c r="AR329" s="321"/>
      <c r="AS329" s="321"/>
      <c r="AT329" s="321"/>
      <c r="AU329" s="321"/>
      <c r="AV329" s="321"/>
      <c r="AW329" s="321"/>
      <c r="AX329" s="321"/>
      <c r="AY329" s="321"/>
      <c r="AZ329" s="321"/>
      <c r="BA329" s="321"/>
      <c r="BB329" s="321"/>
      <c r="BC329" s="321"/>
      <c r="BD329" s="321"/>
      <c r="BE329" s="321"/>
      <c r="BF329" s="321"/>
      <c r="BG329" s="321"/>
      <c r="BH329" s="321"/>
      <c r="BI329" s="321"/>
      <c r="BJ329" s="321"/>
      <c r="BK329" s="321"/>
      <c r="BL329" s="321"/>
      <c r="BM329" s="321"/>
      <c r="BN329" s="321"/>
      <c r="BO329" s="321"/>
      <c r="BP329" s="321"/>
      <c r="BQ329" s="321"/>
      <c r="BR329" s="321"/>
      <c r="BS329" s="321"/>
      <c r="BT329" s="321"/>
      <c r="BU329" s="321"/>
      <c r="BV329" s="321"/>
      <c r="BW329" s="321"/>
      <c r="BX329" s="321"/>
      <c r="BY329" s="321"/>
      <c r="BZ329" s="321"/>
      <c r="CA329" s="321"/>
      <c r="CB329" s="321"/>
      <c r="CC329" s="321"/>
      <c r="CD329" s="321"/>
      <c r="CE329" s="321"/>
      <c r="CF329" s="321"/>
      <c r="CG329" s="321"/>
      <c r="CH329" s="321"/>
      <c r="CI329" s="321"/>
      <c r="CJ329" s="321"/>
      <c r="CK329" s="321"/>
      <c r="CL329" s="321"/>
      <c r="CM329" s="321"/>
      <c r="CN329" s="321"/>
      <c r="CO329" s="321"/>
      <c r="CP329" s="321"/>
      <c r="CQ329" s="321"/>
      <c r="CR329" s="321"/>
      <c r="CS329" s="321"/>
      <c r="CT329" s="321"/>
      <c r="CU329" s="321"/>
      <c r="CV329" s="321"/>
      <c r="CW329" s="321"/>
      <c r="CX329" s="321"/>
      <c r="CY329" s="321"/>
      <c r="CZ329" s="321"/>
      <c r="DA329" s="321"/>
      <c r="DB329" s="321"/>
      <c r="DC329" s="321"/>
      <c r="DD329" s="321"/>
      <c r="DE329" s="321"/>
      <c r="DF329" s="321"/>
      <c r="DG329" s="321"/>
      <c r="DH329" s="321"/>
      <c r="DI329" s="321"/>
      <c r="DJ329" s="321"/>
      <c r="DK329" s="321"/>
      <c r="DL329" s="321"/>
      <c r="DM329" s="321"/>
      <c r="DN329" s="321"/>
      <c r="DO329" s="321"/>
      <c r="DP329" s="321"/>
      <c r="DQ329" s="321"/>
      <c r="DR329" s="321"/>
      <c r="DS329" s="321"/>
      <c r="DT329" s="321"/>
      <c r="DU329" s="321"/>
      <c r="DV329" s="321"/>
      <c r="DW329" s="321"/>
      <c r="DX329" s="321"/>
      <c r="DY329" s="321"/>
      <c r="DZ329" s="321"/>
      <c r="EA329" s="321"/>
      <c r="EB329" s="321"/>
      <c r="EC329" s="321"/>
      <c r="ED329" s="321"/>
      <c r="EE329" s="321"/>
      <c r="EF329" s="321"/>
      <c r="EG329" s="321"/>
      <c r="EH329" s="321"/>
      <c r="EI329" s="321"/>
      <c r="EJ329" s="321"/>
      <c r="EK329" s="321"/>
      <c r="EL329" s="321"/>
      <c r="EM329" s="321"/>
      <c r="EN329" s="321"/>
      <c r="EO329" s="321"/>
      <c r="EP329" s="321"/>
      <c r="EQ329" s="321"/>
      <c r="ER329" s="321"/>
      <c r="ES329" s="321"/>
      <c r="ET329" s="321"/>
      <c r="EU329" s="321"/>
      <c r="EV329" s="321"/>
      <c r="EW329" s="321"/>
      <c r="EX329" s="321"/>
      <c r="EY329" s="321"/>
      <c r="EZ329" s="321"/>
      <c r="FA329" s="321"/>
      <c r="FB329" s="321"/>
      <c r="FC329" s="321"/>
      <c r="FD329" s="321"/>
      <c r="FE329" s="321"/>
      <c r="FF329" s="321"/>
      <c r="FG329" s="321"/>
      <c r="FH329" s="321"/>
      <c r="FI329" s="321"/>
      <c r="FJ329" s="321"/>
      <c r="FK329" s="321"/>
      <c r="FL329" s="321"/>
      <c r="FM329" s="321"/>
      <c r="FN329" s="321"/>
      <c r="FO329" s="321"/>
      <c r="FP329" s="321"/>
      <c r="FQ329" s="321"/>
      <c r="FR329" s="321"/>
      <c r="FS329" s="321"/>
      <c r="FT329" s="321"/>
      <c r="FU329" s="321"/>
      <c r="FV329" s="321"/>
      <c r="FW329" s="321"/>
      <c r="FX329" s="321"/>
      <c r="FY329" s="321"/>
      <c r="FZ329" s="321"/>
      <c r="GA329" s="321"/>
      <c r="GB329" s="321"/>
      <c r="GC329" s="321"/>
      <c r="GD329" s="321"/>
      <c r="GE329" s="321"/>
      <c r="GF329" s="321"/>
      <c r="GG329" s="321"/>
      <c r="GH329" s="321"/>
      <c r="GI329" s="321"/>
      <c r="GJ329" s="321"/>
      <c r="GK329" s="321"/>
      <c r="GL329" s="321"/>
      <c r="GM329" s="321"/>
      <c r="GN329" s="321"/>
      <c r="GO329" s="321"/>
      <c r="GP329" s="321"/>
      <c r="GQ329" s="321"/>
      <c r="GR329" s="321"/>
      <c r="GS329" s="321"/>
      <c r="GT329" s="321"/>
      <c r="GU329" s="321"/>
      <c r="GV329" s="321"/>
      <c r="GW329" s="321"/>
      <c r="GX329" s="321"/>
      <c r="GY329" s="321"/>
      <c r="GZ329" s="321"/>
      <c r="HA329" s="321"/>
      <c r="HB329" s="321"/>
      <c r="HC329" s="321"/>
      <c r="HD329" s="321"/>
      <c r="HE329" s="321"/>
      <c r="HF329" s="321"/>
      <c r="HG329" s="321"/>
      <c r="HH329" s="321"/>
      <c r="HI329" s="321"/>
      <c r="HJ329" s="321"/>
      <c r="HK329" s="321"/>
      <c r="HL329" s="321"/>
      <c r="HM329" s="321"/>
      <c r="HN329" s="321"/>
      <c r="HO329" s="321"/>
      <c r="HP329" s="321"/>
      <c r="HQ329" s="321"/>
      <c r="HR329" s="321"/>
      <c r="HS329" s="321"/>
      <c r="HT329" s="321"/>
      <c r="HU329" s="321"/>
      <c r="HV329" s="321"/>
      <c r="HW329" s="321"/>
      <c r="HX329" s="321"/>
      <c r="HY329" s="321"/>
      <c r="HZ329" s="321"/>
      <c r="IA329" s="321"/>
      <c r="IB329" s="321"/>
      <c r="IC329" s="321"/>
      <c r="ID329" s="321"/>
      <c r="IE329" s="321"/>
      <c r="IF329" s="321"/>
      <c r="IG329" s="321"/>
      <c r="IH329" s="321"/>
      <c r="II329" s="321"/>
      <c r="IJ329" s="321"/>
      <c r="IK329" s="321"/>
      <c r="IL329" s="321"/>
      <c r="IM329" s="321"/>
      <c r="IN329" s="321"/>
      <c r="IO329" s="321"/>
      <c r="IP329" s="321"/>
      <c r="IQ329" s="321"/>
      <c r="IR329" s="321"/>
      <c r="IS329" s="321"/>
      <c r="IT329" s="321"/>
      <c r="IU329" s="321"/>
    </row>
    <row r="330" spans="1:255" s="323" customFormat="1" ht="39" customHeight="1">
      <c r="A330" s="576" t="s">
        <v>913</v>
      </c>
      <c r="B330" s="577" t="s">
        <v>914</v>
      </c>
      <c r="C330" s="578" t="s">
        <v>144</v>
      </c>
      <c r="D330" s="315" t="s">
        <v>248</v>
      </c>
      <c r="E330" s="317">
        <f>+G330/F330*1000</f>
        <v>3000000</v>
      </c>
      <c r="F330" s="318">
        <v>1</v>
      </c>
      <c r="G330" s="464">
        <v>3000</v>
      </c>
      <c r="H330" s="319" t="s">
        <v>915</v>
      </c>
      <c r="I330" s="320" t="s">
        <v>573</v>
      </c>
      <c r="J330" s="321"/>
      <c r="K330" s="321"/>
      <c r="L330" s="321"/>
      <c r="M330" s="321"/>
      <c r="N330" s="321"/>
      <c r="O330" s="321"/>
      <c r="P330" s="321"/>
      <c r="Q330" s="321"/>
      <c r="R330" s="321"/>
      <c r="S330" s="321"/>
      <c r="T330" s="321"/>
      <c r="U330" s="321"/>
      <c r="V330" s="321"/>
      <c r="W330" s="321"/>
      <c r="X330" s="321"/>
      <c r="Y330" s="321"/>
      <c r="Z330" s="321"/>
      <c r="AA330" s="321"/>
      <c r="AB330" s="321"/>
      <c r="AC330" s="321"/>
      <c r="AD330" s="321"/>
      <c r="AE330" s="321"/>
      <c r="AF330" s="321"/>
      <c r="AG330" s="321"/>
      <c r="AH330" s="321"/>
      <c r="AI330" s="321"/>
      <c r="AJ330" s="321"/>
      <c r="AK330" s="321"/>
      <c r="AL330" s="321"/>
      <c r="AM330" s="321"/>
      <c r="AN330" s="321"/>
      <c r="AO330" s="321"/>
      <c r="AP330" s="321"/>
      <c r="AQ330" s="321"/>
      <c r="AR330" s="321"/>
      <c r="AS330" s="321"/>
      <c r="AT330" s="321"/>
      <c r="AU330" s="321"/>
      <c r="AV330" s="321"/>
      <c r="AW330" s="321"/>
      <c r="AX330" s="321"/>
      <c r="AY330" s="321"/>
      <c r="AZ330" s="321"/>
      <c r="BA330" s="321"/>
      <c r="BB330" s="321"/>
      <c r="BC330" s="321"/>
      <c r="BD330" s="321"/>
      <c r="BE330" s="321"/>
      <c r="BF330" s="321"/>
      <c r="BG330" s="321"/>
      <c r="BH330" s="321"/>
      <c r="BI330" s="321"/>
      <c r="BJ330" s="321"/>
      <c r="BK330" s="321"/>
      <c r="BL330" s="321"/>
      <c r="BM330" s="321"/>
      <c r="BN330" s="321"/>
      <c r="BO330" s="321"/>
      <c r="BP330" s="321"/>
      <c r="BQ330" s="321"/>
      <c r="BR330" s="321"/>
      <c r="BS330" s="321"/>
      <c r="BT330" s="321"/>
      <c r="BU330" s="321"/>
      <c r="BV330" s="321"/>
      <c r="BW330" s="321"/>
      <c r="BX330" s="321"/>
      <c r="BY330" s="321"/>
      <c r="BZ330" s="321"/>
      <c r="CA330" s="321"/>
      <c r="CB330" s="321"/>
      <c r="CC330" s="321"/>
      <c r="CD330" s="321"/>
      <c r="CE330" s="321"/>
      <c r="CF330" s="321"/>
      <c r="CG330" s="321"/>
      <c r="CH330" s="321"/>
      <c r="CI330" s="321"/>
      <c r="CJ330" s="321"/>
      <c r="CK330" s="321"/>
      <c r="CL330" s="321"/>
      <c r="CM330" s="321"/>
      <c r="CN330" s="321"/>
      <c r="CO330" s="321"/>
      <c r="CP330" s="321"/>
      <c r="CQ330" s="321"/>
      <c r="CR330" s="321"/>
      <c r="CS330" s="321"/>
      <c r="CT330" s="321"/>
      <c r="CU330" s="321"/>
      <c r="CV330" s="321"/>
      <c r="CW330" s="321"/>
      <c r="CX330" s="321"/>
      <c r="CY330" s="321"/>
      <c r="CZ330" s="321"/>
      <c r="DA330" s="321"/>
      <c r="DB330" s="321"/>
      <c r="DC330" s="321"/>
      <c r="DD330" s="321"/>
      <c r="DE330" s="321"/>
      <c r="DF330" s="321"/>
      <c r="DG330" s="321"/>
      <c r="DH330" s="321"/>
      <c r="DI330" s="321"/>
      <c r="DJ330" s="321"/>
      <c r="DK330" s="321"/>
      <c r="DL330" s="321"/>
      <c r="DM330" s="321"/>
      <c r="DN330" s="321"/>
      <c r="DO330" s="321"/>
      <c r="DP330" s="321"/>
      <c r="DQ330" s="321"/>
      <c r="DR330" s="321"/>
      <c r="DS330" s="321"/>
      <c r="DT330" s="321"/>
      <c r="DU330" s="321"/>
      <c r="DV330" s="321"/>
      <c r="DW330" s="321"/>
      <c r="DX330" s="321"/>
      <c r="DY330" s="321"/>
      <c r="DZ330" s="321"/>
      <c r="EA330" s="321"/>
      <c r="EB330" s="321"/>
      <c r="EC330" s="321"/>
      <c r="ED330" s="321"/>
      <c r="EE330" s="321"/>
      <c r="EF330" s="321"/>
      <c r="EG330" s="321"/>
      <c r="EH330" s="321"/>
      <c r="EI330" s="321"/>
      <c r="EJ330" s="321"/>
      <c r="EK330" s="321"/>
      <c r="EL330" s="321"/>
      <c r="EM330" s="321"/>
      <c r="EN330" s="321"/>
      <c r="EO330" s="321"/>
      <c r="EP330" s="321"/>
      <c r="EQ330" s="321"/>
      <c r="ER330" s="321"/>
      <c r="ES330" s="321"/>
      <c r="ET330" s="321"/>
      <c r="EU330" s="321"/>
      <c r="EV330" s="321"/>
      <c r="EW330" s="321"/>
      <c r="EX330" s="321"/>
      <c r="EY330" s="321"/>
      <c r="EZ330" s="321"/>
      <c r="FA330" s="321"/>
      <c r="FB330" s="321"/>
      <c r="FC330" s="321"/>
      <c r="FD330" s="321"/>
      <c r="FE330" s="321"/>
      <c r="FF330" s="321"/>
      <c r="FG330" s="321"/>
      <c r="FH330" s="321"/>
      <c r="FI330" s="321"/>
      <c r="FJ330" s="321"/>
      <c r="FK330" s="321"/>
      <c r="FL330" s="321"/>
      <c r="FM330" s="321"/>
      <c r="FN330" s="321"/>
      <c r="FO330" s="321"/>
      <c r="FP330" s="321"/>
      <c r="FQ330" s="321"/>
      <c r="FR330" s="321"/>
      <c r="FS330" s="321"/>
      <c r="FT330" s="321"/>
      <c r="FU330" s="321"/>
      <c r="FV330" s="321"/>
      <c r="FW330" s="321"/>
      <c r="FX330" s="321"/>
      <c r="FY330" s="321"/>
      <c r="FZ330" s="321"/>
      <c r="GA330" s="321"/>
      <c r="GB330" s="321"/>
      <c r="GC330" s="321"/>
      <c r="GD330" s="321"/>
      <c r="GE330" s="321"/>
      <c r="GF330" s="321"/>
      <c r="GG330" s="321"/>
      <c r="GH330" s="321"/>
      <c r="GI330" s="321"/>
      <c r="GJ330" s="321"/>
      <c r="GK330" s="321"/>
      <c r="GL330" s="321"/>
      <c r="GM330" s="321"/>
      <c r="GN330" s="321"/>
      <c r="GO330" s="321"/>
      <c r="GP330" s="321"/>
      <c r="GQ330" s="321"/>
      <c r="GR330" s="321"/>
      <c r="GS330" s="321"/>
      <c r="GT330" s="321"/>
      <c r="GU330" s="321"/>
      <c r="GV330" s="321"/>
      <c r="GW330" s="321"/>
      <c r="GX330" s="321"/>
      <c r="GY330" s="321"/>
      <c r="GZ330" s="321"/>
      <c r="HA330" s="321"/>
      <c r="HB330" s="321"/>
      <c r="HC330" s="321"/>
      <c r="HD330" s="321"/>
      <c r="HE330" s="321"/>
      <c r="HF330" s="321"/>
      <c r="HG330" s="321"/>
      <c r="HH330" s="321"/>
      <c r="HI330" s="321"/>
      <c r="HJ330" s="321"/>
      <c r="HK330" s="321"/>
      <c r="HL330" s="321"/>
      <c r="HM330" s="321"/>
      <c r="HN330" s="321"/>
      <c r="HO330" s="321"/>
      <c r="HP330" s="321"/>
      <c r="HQ330" s="321"/>
      <c r="HR330" s="321"/>
      <c r="HS330" s="321"/>
      <c r="HT330" s="321"/>
      <c r="HU330" s="321"/>
      <c r="HV330" s="321"/>
      <c r="HW330" s="321"/>
      <c r="HX330" s="321"/>
      <c r="HY330" s="321"/>
      <c r="HZ330" s="321"/>
      <c r="IA330" s="321"/>
      <c r="IB330" s="321"/>
      <c r="IC330" s="321"/>
      <c r="ID330" s="321"/>
      <c r="IE330" s="321"/>
      <c r="IF330" s="321"/>
      <c r="IG330" s="321"/>
      <c r="IH330" s="321"/>
      <c r="II330" s="321"/>
      <c r="IJ330" s="321"/>
      <c r="IK330" s="321"/>
      <c r="IL330" s="321"/>
      <c r="IM330" s="321"/>
      <c r="IN330" s="321"/>
      <c r="IO330" s="321"/>
      <c r="IP330" s="321"/>
      <c r="IQ330" s="321"/>
      <c r="IR330" s="321"/>
      <c r="IS330" s="321"/>
      <c r="IT330" s="321"/>
      <c r="IU330" s="321"/>
    </row>
    <row r="331" spans="1:255" s="323" customFormat="1" ht="34.5" hidden="1">
      <c r="A331" s="579" t="s">
        <v>917</v>
      </c>
      <c r="B331" s="327" t="s">
        <v>916</v>
      </c>
      <c r="C331" s="578"/>
      <c r="D331" s="315"/>
      <c r="E331" s="317"/>
      <c r="F331" s="318"/>
      <c r="G331" s="573">
        <f>+G332</f>
        <v>0</v>
      </c>
      <c r="H331" s="319"/>
      <c r="I331" s="320"/>
      <c r="J331" s="321"/>
      <c r="K331" s="321"/>
      <c r="L331" s="321"/>
      <c r="M331" s="321"/>
      <c r="N331" s="321"/>
      <c r="O331" s="321"/>
      <c r="P331" s="321"/>
      <c r="Q331" s="321"/>
      <c r="R331" s="321"/>
      <c r="S331" s="321"/>
      <c r="T331" s="321"/>
      <c r="U331" s="321"/>
      <c r="V331" s="321"/>
      <c r="W331" s="321"/>
      <c r="X331" s="321"/>
      <c r="Y331" s="321"/>
      <c r="Z331" s="321"/>
      <c r="AA331" s="321"/>
      <c r="AB331" s="321"/>
      <c r="AC331" s="321"/>
      <c r="AD331" s="321"/>
      <c r="AE331" s="321"/>
      <c r="AF331" s="321"/>
      <c r="AG331" s="321"/>
      <c r="AH331" s="321"/>
      <c r="AI331" s="321"/>
      <c r="AJ331" s="321"/>
      <c r="AK331" s="321"/>
      <c r="AL331" s="321"/>
      <c r="AM331" s="321"/>
      <c r="AN331" s="321"/>
      <c r="AO331" s="321"/>
      <c r="AP331" s="321"/>
      <c r="AQ331" s="321"/>
      <c r="AR331" s="321"/>
      <c r="AS331" s="321"/>
      <c r="AT331" s="321"/>
      <c r="AU331" s="321"/>
      <c r="AV331" s="321"/>
      <c r="AW331" s="321"/>
      <c r="AX331" s="321"/>
      <c r="AY331" s="321"/>
      <c r="AZ331" s="321"/>
      <c r="BA331" s="321"/>
      <c r="BB331" s="321"/>
      <c r="BC331" s="321"/>
      <c r="BD331" s="321"/>
      <c r="BE331" s="321"/>
      <c r="BF331" s="321"/>
      <c r="BG331" s="321"/>
      <c r="BH331" s="321"/>
      <c r="BI331" s="321"/>
      <c r="BJ331" s="321"/>
      <c r="BK331" s="321"/>
      <c r="BL331" s="321"/>
      <c r="BM331" s="321"/>
      <c r="BN331" s="321"/>
      <c r="BO331" s="321"/>
      <c r="BP331" s="321"/>
      <c r="BQ331" s="321"/>
      <c r="BR331" s="321"/>
      <c r="BS331" s="321"/>
      <c r="BT331" s="321"/>
      <c r="BU331" s="321"/>
      <c r="BV331" s="321"/>
      <c r="BW331" s="321"/>
      <c r="BX331" s="321"/>
      <c r="BY331" s="321"/>
      <c r="BZ331" s="321"/>
      <c r="CA331" s="321"/>
      <c r="CB331" s="321"/>
      <c r="CC331" s="321"/>
      <c r="CD331" s="321"/>
      <c r="CE331" s="321"/>
      <c r="CF331" s="321"/>
      <c r="CG331" s="321"/>
      <c r="CH331" s="321"/>
      <c r="CI331" s="321"/>
      <c r="CJ331" s="321"/>
      <c r="CK331" s="321"/>
      <c r="CL331" s="321"/>
      <c r="CM331" s="321"/>
      <c r="CN331" s="321"/>
      <c r="CO331" s="321"/>
      <c r="CP331" s="321"/>
      <c r="CQ331" s="321"/>
      <c r="CR331" s="321"/>
      <c r="CS331" s="321"/>
      <c r="CT331" s="321"/>
      <c r="CU331" s="321"/>
      <c r="CV331" s="321"/>
      <c r="CW331" s="321"/>
      <c r="CX331" s="321"/>
      <c r="CY331" s="321"/>
      <c r="CZ331" s="321"/>
      <c r="DA331" s="321"/>
      <c r="DB331" s="321"/>
      <c r="DC331" s="321"/>
      <c r="DD331" s="321"/>
      <c r="DE331" s="321"/>
      <c r="DF331" s="321"/>
      <c r="DG331" s="321"/>
      <c r="DH331" s="321"/>
      <c r="DI331" s="321"/>
      <c r="DJ331" s="321"/>
      <c r="DK331" s="321"/>
      <c r="DL331" s="321"/>
      <c r="DM331" s="321"/>
      <c r="DN331" s="321"/>
      <c r="DO331" s="321"/>
      <c r="DP331" s="321"/>
      <c r="DQ331" s="321"/>
      <c r="DR331" s="321"/>
      <c r="DS331" s="321"/>
      <c r="DT331" s="321"/>
      <c r="DU331" s="321"/>
      <c r="DV331" s="321"/>
      <c r="DW331" s="321"/>
      <c r="DX331" s="321"/>
      <c r="DY331" s="321"/>
      <c r="DZ331" s="321"/>
      <c r="EA331" s="321"/>
      <c r="EB331" s="321"/>
      <c r="EC331" s="321"/>
      <c r="ED331" s="321"/>
      <c r="EE331" s="321"/>
      <c r="EF331" s="321"/>
      <c r="EG331" s="321"/>
      <c r="EH331" s="321"/>
      <c r="EI331" s="321"/>
      <c r="EJ331" s="321"/>
      <c r="EK331" s="321"/>
      <c r="EL331" s="321"/>
      <c r="EM331" s="321"/>
      <c r="EN331" s="321"/>
      <c r="EO331" s="321"/>
      <c r="EP331" s="321"/>
      <c r="EQ331" s="321"/>
      <c r="ER331" s="321"/>
      <c r="ES331" s="321"/>
      <c r="ET331" s="321"/>
      <c r="EU331" s="321"/>
      <c r="EV331" s="321"/>
      <c r="EW331" s="321"/>
      <c r="EX331" s="321"/>
      <c r="EY331" s="321"/>
      <c r="EZ331" s="321"/>
      <c r="FA331" s="321"/>
      <c r="FB331" s="321"/>
      <c r="FC331" s="321"/>
      <c r="FD331" s="321"/>
      <c r="FE331" s="321"/>
      <c r="FF331" s="321"/>
      <c r="FG331" s="321"/>
      <c r="FH331" s="321"/>
      <c r="FI331" s="321"/>
      <c r="FJ331" s="321"/>
      <c r="FK331" s="321"/>
      <c r="FL331" s="321"/>
      <c r="FM331" s="321"/>
      <c r="FN331" s="321"/>
      <c r="FO331" s="321"/>
      <c r="FP331" s="321"/>
      <c r="FQ331" s="321"/>
      <c r="FR331" s="321"/>
      <c r="FS331" s="321"/>
      <c r="FT331" s="321"/>
      <c r="FU331" s="321"/>
      <c r="FV331" s="321"/>
      <c r="FW331" s="321"/>
      <c r="FX331" s="321"/>
      <c r="FY331" s="321"/>
      <c r="FZ331" s="321"/>
      <c r="GA331" s="321"/>
      <c r="GB331" s="321"/>
      <c r="GC331" s="321"/>
      <c r="GD331" s="321"/>
      <c r="GE331" s="321"/>
      <c r="GF331" s="321"/>
      <c r="GG331" s="321"/>
      <c r="GH331" s="321"/>
      <c r="GI331" s="321"/>
      <c r="GJ331" s="321"/>
      <c r="GK331" s="321"/>
      <c r="GL331" s="321"/>
      <c r="GM331" s="321"/>
      <c r="GN331" s="321"/>
      <c r="GO331" s="321"/>
      <c r="GP331" s="321"/>
      <c r="GQ331" s="321"/>
      <c r="GR331" s="321"/>
      <c r="GS331" s="321"/>
      <c r="GT331" s="321"/>
      <c r="GU331" s="321"/>
      <c r="GV331" s="321"/>
      <c r="GW331" s="321"/>
      <c r="GX331" s="321"/>
      <c r="GY331" s="321"/>
      <c r="GZ331" s="321"/>
      <c r="HA331" s="321"/>
      <c r="HB331" s="321"/>
      <c r="HC331" s="321"/>
      <c r="HD331" s="321"/>
      <c r="HE331" s="321"/>
      <c r="HF331" s="321"/>
      <c r="HG331" s="321"/>
      <c r="HH331" s="321"/>
      <c r="HI331" s="321"/>
      <c r="HJ331" s="321"/>
      <c r="HK331" s="321"/>
      <c r="HL331" s="321"/>
      <c r="HM331" s="321"/>
      <c r="HN331" s="321"/>
      <c r="HO331" s="321"/>
      <c r="HP331" s="321"/>
      <c r="HQ331" s="321"/>
      <c r="HR331" s="321"/>
      <c r="HS331" s="321"/>
      <c r="HT331" s="321"/>
      <c r="HU331" s="321"/>
      <c r="HV331" s="321"/>
      <c r="HW331" s="321"/>
      <c r="HX331" s="321"/>
      <c r="HY331" s="321"/>
      <c r="HZ331" s="321"/>
      <c r="IA331" s="321"/>
      <c r="IB331" s="321"/>
      <c r="IC331" s="321"/>
      <c r="ID331" s="321"/>
      <c r="IE331" s="321"/>
      <c r="IF331" s="321"/>
      <c r="IG331" s="321"/>
      <c r="IH331" s="321"/>
      <c r="II331" s="321"/>
      <c r="IJ331" s="321"/>
      <c r="IK331" s="321"/>
      <c r="IL331" s="321"/>
      <c r="IM331" s="321"/>
      <c r="IN331" s="321"/>
      <c r="IO331" s="321"/>
      <c r="IP331" s="321"/>
      <c r="IQ331" s="321"/>
      <c r="IR331" s="321"/>
      <c r="IS331" s="321"/>
      <c r="IT331" s="321"/>
      <c r="IU331" s="321"/>
    </row>
    <row r="332" spans="1:255" s="323" customFormat="1" ht="30.75" hidden="1" customHeight="1">
      <c r="A332" s="315"/>
      <c r="B332" s="316"/>
      <c r="C332" s="315"/>
      <c r="D332" s="315"/>
      <c r="E332" s="317"/>
      <c r="F332" s="318"/>
      <c r="G332" s="464"/>
      <c r="H332" s="319"/>
      <c r="I332" s="320"/>
      <c r="J332" s="310"/>
      <c r="K332" s="321"/>
      <c r="L332" s="321"/>
      <c r="M332" s="321"/>
      <c r="N332" s="321"/>
      <c r="O332" s="321"/>
      <c r="P332" s="321"/>
      <c r="Q332" s="321"/>
      <c r="R332" s="321"/>
      <c r="S332" s="321"/>
      <c r="T332" s="321"/>
      <c r="U332" s="321"/>
      <c r="V332" s="321"/>
      <c r="W332" s="321"/>
      <c r="X332" s="321"/>
      <c r="Y332" s="321"/>
      <c r="Z332" s="321"/>
      <c r="AA332" s="321"/>
      <c r="AB332" s="321"/>
      <c r="AC332" s="321"/>
      <c r="AD332" s="321"/>
      <c r="AE332" s="321"/>
      <c r="AF332" s="321"/>
      <c r="AG332" s="321"/>
      <c r="AH332" s="321"/>
      <c r="AI332" s="321"/>
      <c r="AJ332" s="321"/>
      <c r="AK332" s="321"/>
      <c r="AL332" s="321"/>
      <c r="AM332" s="321"/>
      <c r="AN332" s="321"/>
      <c r="AO332" s="321"/>
      <c r="AP332" s="321"/>
      <c r="AQ332" s="321"/>
      <c r="AR332" s="321"/>
      <c r="AS332" s="321"/>
      <c r="AT332" s="321"/>
      <c r="AU332" s="321"/>
      <c r="AV332" s="321"/>
      <c r="AW332" s="321"/>
      <c r="AX332" s="321"/>
      <c r="AY332" s="321"/>
      <c r="AZ332" s="321"/>
      <c r="BA332" s="321"/>
      <c r="BB332" s="321"/>
      <c r="BC332" s="321"/>
      <c r="BD332" s="321"/>
      <c r="BE332" s="321"/>
      <c r="BF332" s="321"/>
      <c r="BG332" s="321"/>
      <c r="BH332" s="321"/>
      <c r="BI332" s="321"/>
      <c r="BJ332" s="321"/>
      <c r="BK332" s="321"/>
      <c r="BL332" s="321"/>
      <c r="BM332" s="321"/>
      <c r="BN332" s="321"/>
      <c r="BO332" s="321"/>
      <c r="BP332" s="321"/>
      <c r="BQ332" s="321"/>
      <c r="BR332" s="321"/>
      <c r="BS332" s="321"/>
      <c r="BT332" s="321"/>
      <c r="BU332" s="321"/>
      <c r="BV332" s="321"/>
      <c r="BW332" s="321"/>
      <c r="BX332" s="321"/>
      <c r="BY332" s="321"/>
      <c r="BZ332" s="321"/>
      <c r="CA332" s="321"/>
      <c r="CB332" s="321"/>
      <c r="CC332" s="321"/>
      <c r="CD332" s="321"/>
      <c r="CE332" s="321"/>
      <c r="CF332" s="321"/>
      <c r="CG332" s="321"/>
      <c r="CH332" s="321"/>
      <c r="CI332" s="321"/>
      <c r="CJ332" s="321"/>
      <c r="CK332" s="321"/>
      <c r="CL332" s="321"/>
      <c r="CM332" s="321"/>
      <c r="CN332" s="321"/>
      <c r="CO332" s="321"/>
      <c r="CP332" s="321"/>
      <c r="CQ332" s="321"/>
      <c r="CR332" s="321"/>
      <c r="CS332" s="321"/>
      <c r="CT332" s="321"/>
      <c r="CU332" s="321"/>
      <c r="CV332" s="321"/>
      <c r="CW332" s="321"/>
      <c r="CX332" s="321"/>
      <c r="CY332" s="321"/>
      <c r="CZ332" s="321"/>
      <c r="DA332" s="321"/>
      <c r="DB332" s="321"/>
      <c r="DC332" s="321"/>
      <c r="DD332" s="321"/>
      <c r="DE332" s="321"/>
      <c r="DF332" s="321"/>
      <c r="DG332" s="321"/>
      <c r="DH332" s="321"/>
      <c r="DI332" s="321"/>
      <c r="DJ332" s="321"/>
      <c r="DK332" s="321"/>
      <c r="DL332" s="321"/>
      <c r="DM332" s="321"/>
      <c r="DN332" s="321"/>
      <c r="DO332" s="321"/>
      <c r="DP332" s="321"/>
      <c r="DQ332" s="321"/>
      <c r="DR332" s="321"/>
      <c r="DS332" s="321"/>
      <c r="DT332" s="321"/>
      <c r="DU332" s="321"/>
      <c r="DV332" s="321"/>
      <c r="DW332" s="321"/>
      <c r="DX332" s="321"/>
      <c r="DY332" s="321"/>
      <c r="DZ332" s="321"/>
      <c r="EA332" s="321"/>
      <c r="EB332" s="321"/>
      <c r="EC332" s="321"/>
      <c r="ED332" s="321"/>
      <c r="EE332" s="321"/>
      <c r="EF332" s="321"/>
      <c r="EG332" s="321"/>
      <c r="EH332" s="321"/>
      <c r="EI332" s="321"/>
      <c r="EJ332" s="321"/>
      <c r="EK332" s="321"/>
      <c r="EL332" s="321"/>
      <c r="EM332" s="321"/>
      <c r="EN332" s="321"/>
      <c r="EO332" s="321"/>
      <c r="EP332" s="321"/>
      <c r="EQ332" s="321"/>
      <c r="ER332" s="321"/>
      <c r="ES332" s="321"/>
      <c r="ET332" s="321"/>
      <c r="EU332" s="321"/>
      <c r="EV332" s="321"/>
      <c r="EW332" s="321"/>
      <c r="EX332" s="321"/>
      <c r="EY332" s="321"/>
      <c r="EZ332" s="321"/>
      <c r="FA332" s="321"/>
      <c r="FB332" s="321"/>
      <c r="FC332" s="321"/>
      <c r="FD332" s="321"/>
      <c r="FE332" s="321"/>
      <c r="FF332" s="321"/>
      <c r="FG332" s="321"/>
      <c r="FH332" s="321"/>
      <c r="FI332" s="321"/>
      <c r="FJ332" s="321"/>
      <c r="FK332" s="321"/>
      <c r="FL332" s="321"/>
      <c r="FM332" s="321"/>
      <c r="FN332" s="321"/>
      <c r="FO332" s="321"/>
      <c r="FP332" s="321"/>
      <c r="FQ332" s="321"/>
      <c r="FR332" s="321"/>
      <c r="FS332" s="321"/>
      <c r="FT332" s="321"/>
      <c r="FU332" s="321"/>
      <c r="FV332" s="321"/>
      <c r="FW332" s="321"/>
      <c r="FX332" s="321"/>
      <c r="FY332" s="321"/>
      <c r="FZ332" s="321"/>
      <c r="GA332" s="321"/>
      <c r="GB332" s="321"/>
      <c r="GC332" s="321"/>
      <c r="GD332" s="321"/>
      <c r="GE332" s="321"/>
      <c r="GF332" s="321"/>
      <c r="GG332" s="321"/>
      <c r="GH332" s="321"/>
      <c r="GI332" s="321"/>
      <c r="GJ332" s="321"/>
      <c r="GK332" s="321"/>
      <c r="GL332" s="321"/>
      <c r="GM332" s="321"/>
      <c r="GN332" s="321"/>
      <c r="GO332" s="321"/>
      <c r="GP332" s="321"/>
      <c r="GQ332" s="321"/>
      <c r="GR332" s="321"/>
      <c r="GS332" s="321"/>
      <c r="GT332" s="321"/>
      <c r="GU332" s="321"/>
      <c r="GV332" s="321"/>
      <c r="GW332" s="321"/>
      <c r="GX332" s="321"/>
      <c r="GY332" s="321"/>
      <c r="GZ332" s="321"/>
      <c r="HA332" s="321"/>
      <c r="HB332" s="321"/>
      <c r="HC332" s="321"/>
      <c r="HD332" s="321"/>
      <c r="HE332" s="321"/>
      <c r="HF332" s="321"/>
      <c r="HG332" s="321"/>
      <c r="HH332" s="321"/>
      <c r="HI332" s="321"/>
      <c r="HJ332" s="321"/>
      <c r="HK332" s="321"/>
      <c r="HL332" s="321"/>
      <c r="HM332" s="321"/>
      <c r="HN332" s="321"/>
      <c r="HO332" s="321"/>
      <c r="HP332" s="321"/>
      <c r="HQ332" s="321"/>
      <c r="HR332" s="321"/>
      <c r="HS332" s="321"/>
      <c r="HT332" s="321"/>
      <c r="HU332" s="321"/>
      <c r="HV332" s="321"/>
      <c r="HW332" s="321"/>
      <c r="HX332" s="321"/>
      <c r="HY332" s="321"/>
      <c r="HZ332" s="321"/>
      <c r="IA332" s="321"/>
      <c r="IB332" s="321"/>
      <c r="IC332" s="321"/>
      <c r="ID332" s="321"/>
      <c r="IE332" s="321"/>
      <c r="IF332" s="321"/>
      <c r="IG332" s="321"/>
      <c r="IH332" s="321"/>
      <c r="II332" s="321"/>
      <c r="IJ332" s="321"/>
      <c r="IK332" s="321"/>
      <c r="IL332" s="321"/>
      <c r="IM332" s="321"/>
      <c r="IN332" s="321"/>
      <c r="IO332" s="321"/>
      <c r="IP332" s="321"/>
      <c r="IQ332" s="321"/>
      <c r="IR332" s="321"/>
      <c r="IS332" s="321"/>
      <c r="IT332" s="321"/>
      <c r="IU332" s="321"/>
    </row>
    <row r="333" spans="1:255" s="332" customFormat="1" ht="18" hidden="1" customHeight="1">
      <c r="A333" s="580">
        <v>5112</v>
      </c>
      <c r="B333" s="327" t="s">
        <v>354</v>
      </c>
      <c r="C333" s="328"/>
      <c r="D333" s="328"/>
      <c r="E333" s="329"/>
      <c r="F333" s="330"/>
      <c r="G333" s="331">
        <f>SUM(G334:G343)</f>
        <v>475559</v>
      </c>
      <c r="H333" s="309"/>
    </row>
    <row r="334" spans="1:255" ht="57.75" customHeight="1">
      <c r="A334" s="334" t="s">
        <v>918</v>
      </c>
      <c r="B334" s="313" t="s">
        <v>919</v>
      </c>
      <c r="C334" s="334" t="s">
        <v>262</v>
      </c>
      <c r="D334" s="315" t="s">
        <v>248</v>
      </c>
      <c r="E334" s="317">
        <f t="shared" ref="E334:E343" si="13">+G334/F334*1000</f>
        <v>39175000</v>
      </c>
      <c r="F334" s="523">
        <v>1</v>
      </c>
      <c r="G334" s="475">
        <v>39175</v>
      </c>
      <c r="H334" s="309" t="s">
        <v>530</v>
      </c>
      <c r="I334" s="553" t="s">
        <v>560</v>
      </c>
    </row>
    <row r="335" spans="1:255" s="321" customFormat="1" ht="42.75" customHeight="1">
      <c r="A335" s="315" t="s">
        <v>350</v>
      </c>
      <c r="B335" s="316" t="s">
        <v>351</v>
      </c>
      <c r="C335" s="598" t="s">
        <v>669</v>
      </c>
      <c r="D335" s="315" t="s">
        <v>248</v>
      </c>
      <c r="E335" s="317">
        <f t="shared" si="13"/>
        <v>365369000</v>
      </c>
      <c r="F335" s="318">
        <v>1</v>
      </c>
      <c r="G335" s="464">
        <f>487369-122000</f>
        <v>365369</v>
      </c>
      <c r="H335" s="319" t="s">
        <v>530</v>
      </c>
      <c r="I335" s="320" t="s">
        <v>573</v>
      </c>
      <c r="J335" s="310"/>
    </row>
    <row r="336" spans="1:255" ht="42" customHeight="1">
      <c r="A336" s="334" t="s">
        <v>925</v>
      </c>
      <c r="B336" s="313" t="s">
        <v>924</v>
      </c>
      <c r="C336" s="334" t="s">
        <v>475</v>
      </c>
      <c r="D336" s="334" t="s">
        <v>248</v>
      </c>
      <c r="E336" s="228">
        <f t="shared" si="13"/>
        <v>17000000</v>
      </c>
      <c r="F336" s="523">
        <v>1</v>
      </c>
      <c r="G336" s="475">
        <v>17000</v>
      </c>
      <c r="H336" s="309" t="s">
        <v>530</v>
      </c>
      <c r="I336" s="519" t="s">
        <v>573</v>
      </c>
      <c r="J336" s="332"/>
      <c r="K336" s="332"/>
      <c r="L336" s="332"/>
      <c r="M336" s="332"/>
      <c r="N336" s="332"/>
      <c r="O336" s="332"/>
      <c r="P336" s="332"/>
      <c r="Q336" s="332"/>
      <c r="R336" s="332"/>
      <c r="S336" s="332"/>
      <c r="T336" s="332"/>
      <c r="U336" s="332"/>
      <c r="V336" s="332"/>
      <c r="W336" s="332"/>
      <c r="X336" s="332"/>
      <c r="Y336" s="332"/>
      <c r="Z336" s="332"/>
      <c r="AA336" s="332"/>
      <c r="AB336" s="332"/>
      <c r="AC336" s="332"/>
      <c r="AD336" s="332"/>
      <c r="AE336" s="332"/>
      <c r="AF336" s="332"/>
      <c r="AG336" s="332"/>
      <c r="AH336" s="332"/>
      <c r="AI336" s="332"/>
      <c r="AJ336" s="332"/>
      <c r="AK336" s="332"/>
      <c r="AL336" s="332"/>
      <c r="AM336" s="332"/>
      <c r="AN336" s="332"/>
      <c r="AO336" s="332"/>
      <c r="AP336" s="332"/>
      <c r="AQ336" s="332"/>
      <c r="AR336" s="332"/>
      <c r="AS336" s="332"/>
      <c r="AT336" s="332"/>
      <c r="AU336" s="332"/>
      <c r="AV336" s="332"/>
      <c r="AW336" s="332"/>
      <c r="AX336" s="332"/>
      <c r="AY336" s="332"/>
      <c r="AZ336" s="332"/>
      <c r="BA336" s="332"/>
      <c r="BB336" s="332"/>
      <c r="BC336" s="332"/>
      <c r="BD336" s="332"/>
      <c r="BE336" s="332"/>
      <c r="BF336" s="332"/>
      <c r="BG336" s="332"/>
      <c r="BH336" s="332"/>
      <c r="BI336" s="332"/>
      <c r="BJ336" s="332"/>
      <c r="BK336" s="332"/>
      <c r="BL336" s="332"/>
      <c r="BM336" s="332"/>
      <c r="BN336" s="332"/>
      <c r="BO336" s="332"/>
      <c r="BP336" s="332"/>
      <c r="BQ336" s="332"/>
      <c r="BR336" s="332"/>
      <c r="BS336" s="332"/>
      <c r="BT336" s="332"/>
      <c r="BU336" s="332"/>
      <c r="BV336" s="332"/>
      <c r="BW336" s="332"/>
      <c r="BX336" s="332"/>
      <c r="BY336" s="332"/>
      <c r="BZ336" s="332"/>
      <c r="CA336" s="332"/>
      <c r="CB336" s="332"/>
      <c r="CC336" s="332"/>
      <c r="CD336" s="332"/>
      <c r="CE336" s="332"/>
      <c r="CF336" s="332"/>
      <c r="CG336" s="332"/>
      <c r="CH336" s="332"/>
      <c r="CI336" s="332"/>
      <c r="CJ336" s="332"/>
      <c r="CK336" s="332"/>
      <c r="CL336" s="332"/>
      <c r="CM336" s="332"/>
      <c r="CN336" s="332"/>
      <c r="CO336" s="332"/>
      <c r="CP336" s="332"/>
      <c r="CQ336" s="332"/>
      <c r="CR336" s="332"/>
      <c r="CS336" s="332"/>
      <c r="CT336" s="332"/>
      <c r="CU336" s="332"/>
      <c r="CV336" s="332"/>
      <c r="CW336" s="332"/>
      <c r="CX336" s="332"/>
      <c r="CY336" s="332"/>
      <c r="CZ336" s="332"/>
      <c r="DA336" s="332"/>
      <c r="DB336" s="332"/>
      <c r="DC336" s="332"/>
      <c r="DD336" s="332"/>
      <c r="DE336" s="332"/>
      <c r="DF336" s="332"/>
      <c r="DG336" s="332"/>
      <c r="DH336" s="332"/>
      <c r="DI336" s="332"/>
      <c r="DJ336" s="332"/>
      <c r="DK336" s="332"/>
      <c r="DL336" s="332"/>
      <c r="DM336" s="332"/>
      <c r="DN336" s="332"/>
      <c r="DO336" s="332"/>
      <c r="DP336" s="332"/>
      <c r="DQ336" s="332"/>
      <c r="DR336" s="332"/>
      <c r="DS336" s="332"/>
      <c r="DT336" s="332"/>
      <c r="DU336" s="332"/>
      <c r="DV336" s="332"/>
      <c r="DW336" s="332"/>
      <c r="DX336" s="332"/>
      <c r="DY336" s="332"/>
      <c r="DZ336" s="332"/>
      <c r="EA336" s="332"/>
      <c r="EB336" s="332"/>
      <c r="EC336" s="332"/>
      <c r="ED336" s="332"/>
      <c r="EE336" s="332"/>
      <c r="EF336" s="332"/>
      <c r="EG336" s="332"/>
      <c r="EH336" s="332"/>
      <c r="EI336" s="332"/>
      <c r="EJ336" s="332"/>
      <c r="EK336" s="332"/>
      <c r="EL336" s="332"/>
      <c r="EM336" s="332"/>
      <c r="EN336" s="332"/>
      <c r="EO336" s="332"/>
      <c r="EP336" s="332"/>
      <c r="EQ336" s="332"/>
      <c r="ER336" s="332"/>
      <c r="ES336" s="332"/>
      <c r="ET336" s="332"/>
      <c r="EU336" s="332"/>
      <c r="EV336" s="332"/>
      <c r="EW336" s="332"/>
      <c r="EX336" s="332"/>
      <c r="EY336" s="332"/>
      <c r="EZ336" s="332"/>
      <c r="FA336" s="332"/>
      <c r="FB336" s="332"/>
      <c r="FC336" s="332"/>
      <c r="FD336" s="332"/>
      <c r="FE336" s="332"/>
      <c r="FF336" s="332"/>
      <c r="FG336" s="332"/>
      <c r="FH336" s="332"/>
      <c r="FI336" s="332"/>
      <c r="FJ336" s="332"/>
      <c r="FK336" s="332"/>
      <c r="FL336" s="332"/>
      <c r="FM336" s="332"/>
      <c r="FN336" s="332"/>
      <c r="FO336" s="332"/>
      <c r="FP336" s="332"/>
      <c r="FQ336" s="332"/>
      <c r="FR336" s="332"/>
      <c r="FS336" s="332"/>
      <c r="FT336" s="332"/>
      <c r="FU336" s="332"/>
      <c r="FV336" s="332"/>
      <c r="FW336" s="332"/>
      <c r="FX336" s="332"/>
      <c r="FY336" s="332"/>
      <c r="FZ336" s="332"/>
      <c r="GA336" s="332"/>
      <c r="GB336" s="332"/>
      <c r="GC336" s="332"/>
      <c r="GD336" s="332"/>
      <c r="GE336" s="332"/>
      <c r="GF336" s="332"/>
      <c r="GG336" s="332"/>
      <c r="GH336" s="332"/>
      <c r="GI336" s="332"/>
      <c r="GJ336" s="332"/>
      <c r="GK336" s="332"/>
      <c r="GL336" s="332"/>
      <c r="GM336" s="332"/>
      <c r="GN336" s="332"/>
      <c r="GO336" s="332"/>
      <c r="GP336" s="332"/>
      <c r="GQ336" s="332"/>
      <c r="GR336" s="332"/>
      <c r="GS336" s="332"/>
      <c r="GT336" s="332"/>
      <c r="GU336" s="332"/>
      <c r="GV336" s="332"/>
      <c r="GW336" s="332"/>
      <c r="GX336" s="332"/>
      <c r="GY336" s="332"/>
      <c r="GZ336" s="332"/>
      <c r="HA336" s="332"/>
      <c r="HB336" s="332"/>
      <c r="HC336" s="332"/>
      <c r="HD336" s="332"/>
      <c r="HE336" s="332"/>
      <c r="HF336" s="332"/>
      <c r="HG336" s="332"/>
      <c r="HH336" s="332"/>
      <c r="HI336" s="332"/>
      <c r="HJ336" s="332"/>
      <c r="HK336" s="332"/>
      <c r="HL336" s="332"/>
      <c r="HM336" s="332"/>
      <c r="HN336" s="332"/>
      <c r="HO336" s="332"/>
      <c r="HP336" s="332"/>
      <c r="HQ336" s="332"/>
      <c r="HR336" s="332"/>
      <c r="HS336" s="332"/>
      <c r="HT336" s="332"/>
      <c r="HU336" s="332"/>
      <c r="HV336" s="332"/>
      <c r="HW336" s="332"/>
      <c r="HX336" s="332"/>
      <c r="HY336" s="332"/>
      <c r="HZ336" s="332"/>
      <c r="IA336" s="332"/>
      <c r="IB336" s="332"/>
      <c r="IC336" s="332"/>
      <c r="ID336" s="332"/>
      <c r="IE336" s="332"/>
      <c r="IF336" s="332"/>
      <c r="IG336" s="332"/>
      <c r="IH336" s="332"/>
      <c r="II336" s="332"/>
      <c r="IJ336" s="332"/>
      <c r="IK336" s="332"/>
      <c r="IL336" s="332"/>
      <c r="IM336" s="332"/>
      <c r="IN336" s="332"/>
      <c r="IO336" s="332"/>
      <c r="IP336" s="332"/>
      <c r="IQ336" s="332"/>
      <c r="IR336" s="332"/>
      <c r="IS336" s="332"/>
      <c r="IT336" s="332"/>
      <c r="IU336" s="332"/>
    </row>
    <row r="337" spans="1:255" ht="41.25" customHeight="1">
      <c r="A337" s="334" t="s">
        <v>926</v>
      </c>
      <c r="B337" s="313" t="s">
        <v>924</v>
      </c>
      <c r="C337" s="334" t="s">
        <v>475</v>
      </c>
      <c r="D337" s="334" t="s">
        <v>248</v>
      </c>
      <c r="E337" s="228">
        <f t="shared" si="13"/>
        <v>17000000</v>
      </c>
      <c r="F337" s="523">
        <v>1</v>
      </c>
      <c r="G337" s="475">
        <v>17000</v>
      </c>
      <c r="H337" s="309" t="s">
        <v>530</v>
      </c>
      <c r="I337" s="519" t="s">
        <v>573</v>
      </c>
      <c r="J337" s="332"/>
      <c r="K337" s="332"/>
      <c r="L337" s="332"/>
      <c r="M337" s="332"/>
      <c r="N337" s="332"/>
      <c r="O337" s="332"/>
      <c r="P337" s="332"/>
      <c r="Q337" s="332"/>
      <c r="R337" s="332"/>
      <c r="S337" s="332"/>
      <c r="T337" s="332"/>
      <c r="U337" s="332"/>
      <c r="V337" s="332"/>
      <c r="W337" s="332"/>
      <c r="X337" s="332"/>
      <c r="Y337" s="332"/>
      <c r="Z337" s="332"/>
      <c r="AA337" s="332"/>
      <c r="AB337" s="332"/>
      <c r="AC337" s="332"/>
      <c r="AD337" s="332"/>
      <c r="AE337" s="332"/>
      <c r="AF337" s="332"/>
      <c r="AG337" s="332"/>
      <c r="AH337" s="332"/>
      <c r="AI337" s="332"/>
      <c r="AJ337" s="332"/>
      <c r="AK337" s="332"/>
      <c r="AL337" s="332"/>
      <c r="AM337" s="332"/>
      <c r="AN337" s="332"/>
      <c r="AO337" s="332"/>
      <c r="AP337" s="332"/>
      <c r="AQ337" s="332"/>
      <c r="AR337" s="332"/>
      <c r="AS337" s="332"/>
      <c r="AT337" s="332"/>
      <c r="AU337" s="332"/>
      <c r="AV337" s="332"/>
      <c r="AW337" s="332"/>
      <c r="AX337" s="332"/>
      <c r="AY337" s="332"/>
      <c r="AZ337" s="332"/>
      <c r="BA337" s="332"/>
      <c r="BB337" s="332"/>
      <c r="BC337" s="332"/>
      <c r="BD337" s="332"/>
      <c r="BE337" s="332"/>
      <c r="BF337" s="332"/>
      <c r="BG337" s="332"/>
      <c r="BH337" s="332"/>
      <c r="BI337" s="332"/>
      <c r="BJ337" s="332"/>
      <c r="BK337" s="332"/>
      <c r="BL337" s="332"/>
      <c r="BM337" s="332"/>
      <c r="BN337" s="332"/>
      <c r="BO337" s="332"/>
      <c r="BP337" s="332"/>
      <c r="BQ337" s="332"/>
      <c r="BR337" s="332"/>
      <c r="BS337" s="332"/>
      <c r="BT337" s="332"/>
      <c r="BU337" s="332"/>
      <c r="BV337" s="332"/>
      <c r="BW337" s="332"/>
      <c r="BX337" s="332"/>
      <c r="BY337" s="332"/>
      <c r="BZ337" s="332"/>
      <c r="CA337" s="332"/>
      <c r="CB337" s="332"/>
      <c r="CC337" s="332"/>
      <c r="CD337" s="332"/>
      <c r="CE337" s="332"/>
      <c r="CF337" s="332"/>
      <c r="CG337" s="332"/>
      <c r="CH337" s="332"/>
      <c r="CI337" s="332"/>
      <c r="CJ337" s="332"/>
      <c r="CK337" s="332"/>
      <c r="CL337" s="332"/>
      <c r="CM337" s="332"/>
      <c r="CN337" s="332"/>
      <c r="CO337" s="332"/>
      <c r="CP337" s="332"/>
      <c r="CQ337" s="332"/>
      <c r="CR337" s="332"/>
      <c r="CS337" s="332"/>
      <c r="CT337" s="332"/>
      <c r="CU337" s="332"/>
      <c r="CV337" s="332"/>
      <c r="CW337" s="332"/>
      <c r="CX337" s="332"/>
      <c r="CY337" s="332"/>
      <c r="CZ337" s="332"/>
      <c r="DA337" s="332"/>
      <c r="DB337" s="332"/>
      <c r="DC337" s="332"/>
      <c r="DD337" s="332"/>
      <c r="DE337" s="332"/>
      <c r="DF337" s="332"/>
      <c r="DG337" s="332"/>
      <c r="DH337" s="332"/>
      <c r="DI337" s="332"/>
      <c r="DJ337" s="332"/>
      <c r="DK337" s="332"/>
      <c r="DL337" s="332"/>
      <c r="DM337" s="332"/>
      <c r="DN337" s="332"/>
      <c r="DO337" s="332"/>
      <c r="DP337" s="332"/>
      <c r="DQ337" s="332"/>
      <c r="DR337" s="332"/>
      <c r="DS337" s="332"/>
      <c r="DT337" s="332"/>
      <c r="DU337" s="332"/>
      <c r="DV337" s="332"/>
      <c r="DW337" s="332"/>
      <c r="DX337" s="332"/>
      <c r="DY337" s="332"/>
      <c r="DZ337" s="332"/>
      <c r="EA337" s="332"/>
      <c r="EB337" s="332"/>
      <c r="EC337" s="332"/>
      <c r="ED337" s="332"/>
      <c r="EE337" s="332"/>
      <c r="EF337" s="332"/>
      <c r="EG337" s="332"/>
      <c r="EH337" s="332"/>
      <c r="EI337" s="332"/>
      <c r="EJ337" s="332"/>
      <c r="EK337" s="332"/>
      <c r="EL337" s="332"/>
      <c r="EM337" s="332"/>
      <c r="EN337" s="332"/>
      <c r="EO337" s="332"/>
      <c r="EP337" s="332"/>
      <c r="EQ337" s="332"/>
      <c r="ER337" s="332"/>
      <c r="ES337" s="332"/>
      <c r="ET337" s="332"/>
      <c r="EU337" s="332"/>
      <c r="EV337" s="332"/>
      <c r="EW337" s="332"/>
      <c r="EX337" s="332"/>
      <c r="EY337" s="332"/>
      <c r="EZ337" s="332"/>
      <c r="FA337" s="332"/>
      <c r="FB337" s="332"/>
      <c r="FC337" s="332"/>
      <c r="FD337" s="332"/>
      <c r="FE337" s="332"/>
      <c r="FF337" s="332"/>
      <c r="FG337" s="332"/>
      <c r="FH337" s="332"/>
      <c r="FI337" s="332"/>
      <c r="FJ337" s="332"/>
      <c r="FK337" s="332"/>
      <c r="FL337" s="332"/>
      <c r="FM337" s="332"/>
      <c r="FN337" s="332"/>
      <c r="FO337" s="332"/>
      <c r="FP337" s="332"/>
      <c r="FQ337" s="332"/>
      <c r="FR337" s="332"/>
      <c r="FS337" s="332"/>
      <c r="FT337" s="332"/>
      <c r="FU337" s="332"/>
      <c r="FV337" s="332"/>
      <c r="FW337" s="332"/>
      <c r="FX337" s="332"/>
      <c r="FY337" s="332"/>
      <c r="FZ337" s="332"/>
      <c r="GA337" s="332"/>
      <c r="GB337" s="332"/>
      <c r="GC337" s="332"/>
      <c r="GD337" s="332"/>
      <c r="GE337" s="332"/>
      <c r="GF337" s="332"/>
      <c r="GG337" s="332"/>
      <c r="GH337" s="332"/>
      <c r="GI337" s="332"/>
      <c r="GJ337" s="332"/>
      <c r="GK337" s="332"/>
      <c r="GL337" s="332"/>
      <c r="GM337" s="332"/>
      <c r="GN337" s="332"/>
      <c r="GO337" s="332"/>
      <c r="GP337" s="332"/>
      <c r="GQ337" s="332"/>
      <c r="GR337" s="332"/>
      <c r="GS337" s="332"/>
      <c r="GT337" s="332"/>
      <c r="GU337" s="332"/>
      <c r="GV337" s="332"/>
      <c r="GW337" s="332"/>
      <c r="GX337" s="332"/>
      <c r="GY337" s="332"/>
      <c r="GZ337" s="332"/>
      <c r="HA337" s="332"/>
      <c r="HB337" s="332"/>
      <c r="HC337" s="332"/>
      <c r="HD337" s="332"/>
      <c r="HE337" s="332"/>
      <c r="HF337" s="332"/>
      <c r="HG337" s="332"/>
      <c r="HH337" s="332"/>
      <c r="HI337" s="332"/>
      <c r="HJ337" s="332"/>
      <c r="HK337" s="332"/>
      <c r="HL337" s="332"/>
      <c r="HM337" s="332"/>
      <c r="HN337" s="332"/>
      <c r="HO337" s="332"/>
      <c r="HP337" s="332"/>
      <c r="HQ337" s="332"/>
      <c r="HR337" s="332"/>
      <c r="HS337" s="332"/>
      <c r="HT337" s="332"/>
      <c r="HU337" s="332"/>
      <c r="HV337" s="332"/>
      <c r="HW337" s="332"/>
      <c r="HX337" s="332"/>
      <c r="HY337" s="332"/>
      <c r="HZ337" s="332"/>
      <c r="IA337" s="332"/>
      <c r="IB337" s="332"/>
      <c r="IC337" s="332"/>
      <c r="ID337" s="332"/>
      <c r="IE337" s="332"/>
      <c r="IF337" s="332"/>
      <c r="IG337" s="332"/>
      <c r="IH337" s="332"/>
      <c r="II337" s="332"/>
      <c r="IJ337" s="332"/>
      <c r="IK337" s="332"/>
      <c r="IL337" s="332"/>
      <c r="IM337" s="332"/>
      <c r="IN337" s="332"/>
      <c r="IO337" s="332"/>
      <c r="IP337" s="332"/>
      <c r="IQ337" s="332"/>
      <c r="IR337" s="332"/>
      <c r="IS337" s="332"/>
      <c r="IT337" s="332"/>
      <c r="IU337" s="332"/>
    </row>
    <row r="338" spans="1:255" s="332" customFormat="1" ht="39.75" customHeight="1">
      <c r="A338" s="334" t="s">
        <v>927</v>
      </c>
      <c r="B338" s="313" t="s">
        <v>924</v>
      </c>
      <c r="C338" s="334" t="s">
        <v>475</v>
      </c>
      <c r="D338" s="334" t="s">
        <v>248</v>
      </c>
      <c r="E338" s="228">
        <f t="shared" si="13"/>
        <v>17000000</v>
      </c>
      <c r="F338" s="523">
        <v>1</v>
      </c>
      <c r="G338" s="475">
        <v>17000</v>
      </c>
      <c r="H338" s="309" t="s">
        <v>530</v>
      </c>
      <c r="I338" s="519" t="s">
        <v>573</v>
      </c>
    </row>
    <row r="339" spans="1:255" s="332" customFormat="1" ht="39.75" customHeight="1">
      <c r="A339" s="334" t="s">
        <v>928</v>
      </c>
      <c r="B339" s="313" t="s">
        <v>924</v>
      </c>
      <c r="C339" s="334" t="s">
        <v>475</v>
      </c>
      <c r="D339" s="334" t="s">
        <v>248</v>
      </c>
      <c r="E339" s="228">
        <f t="shared" si="13"/>
        <v>17000000</v>
      </c>
      <c r="F339" s="523">
        <v>1</v>
      </c>
      <c r="G339" s="475">
        <v>17000</v>
      </c>
      <c r="H339" s="309" t="s">
        <v>530</v>
      </c>
      <c r="I339" s="519" t="s">
        <v>573</v>
      </c>
    </row>
    <row r="340" spans="1:255" s="332" customFormat="1" ht="39.75" customHeight="1">
      <c r="A340" s="334" t="s">
        <v>497</v>
      </c>
      <c r="B340" s="313" t="s">
        <v>352</v>
      </c>
      <c r="C340" s="334" t="s">
        <v>292</v>
      </c>
      <c r="D340" s="315" t="s">
        <v>248</v>
      </c>
      <c r="E340" s="317">
        <f t="shared" si="13"/>
        <v>1340000</v>
      </c>
      <c r="F340" s="523">
        <v>1</v>
      </c>
      <c r="G340" s="475">
        <f>590+750</f>
        <v>1340</v>
      </c>
      <c r="H340" s="309" t="s">
        <v>530</v>
      </c>
      <c r="I340" s="553" t="s">
        <v>560</v>
      </c>
      <c r="J340" s="310"/>
      <c r="K340" s="310"/>
      <c r="L340" s="310"/>
      <c r="M340" s="310"/>
      <c r="N340" s="310"/>
      <c r="O340" s="310"/>
      <c r="P340" s="310"/>
      <c r="Q340" s="310"/>
      <c r="R340" s="310"/>
      <c r="S340" s="310"/>
      <c r="T340" s="310"/>
      <c r="U340" s="310"/>
      <c r="V340" s="310"/>
      <c r="W340" s="310"/>
      <c r="X340" s="310"/>
      <c r="Y340" s="310"/>
      <c r="Z340" s="310"/>
      <c r="AA340" s="310"/>
      <c r="AB340" s="310"/>
      <c r="AC340" s="310"/>
      <c r="AD340" s="310"/>
      <c r="AE340" s="310"/>
      <c r="AF340" s="310"/>
      <c r="AG340" s="310"/>
      <c r="AH340" s="310"/>
      <c r="AI340" s="310"/>
      <c r="AJ340" s="310"/>
      <c r="AK340" s="310"/>
      <c r="AL340" s="310"/>
      <c r="AM340" s="310"/>
      <c r="AN340" s="310"/>
      <c r="AO340" s="310"/>
      <c r="AP340" s="310"/>
      <c r="AQ340" s="310"/>
      <c r="AR340" s="310"/>
      <c r="AS340" s="310"/>
      <c r="AT340" s="310"/>
      <c r="AU340" s="310"/>
      <c r="AV340" s="310"/>
      <c r="AW340" s="310"/>
      <c r="AX340" s="310"/>
      <c r="AY340" s="310"/>
      <c r="AZ340" s="310"/>
      <c r="BA340" s="310"/>
      <c r="BB340" s="310"/>
      <c r="BC340" s="310"/>
      <c r="BD340" s="310"/>
      <c r="BE340" s="310"/>
      <c r="BF340" s="310"/>
      <c r="BG340" s="310"/>
      <c r="BH340" s="310"/>
      <c r="BI340" s="310"/>
      <c r="BJ340" s="310"/>
      <c r="BK340" s="310"/>
      <c r="BL340" s="310"/>
      <c r="BM340" s="310"/>
      <c r="BN340" s="310"/>
      <c r="BO340" s="310"/>
      <c r="BP340" s="310"/>
      <c r="BQ340" s="310"/>
      <c r="BR340" s="310"/>
      <c r="BS340" s="310"/>
      <c r="BT340" s="310"/>
      <c r="BU340" s="310"/>
      <c r="BV340" s="310"/>
      <c r="BW340" s="310"/>
      <c r="BX340" s="310"/>
      <c r="BY340" s="310"/>
      <c r="BZ340" s="310"/>
      <c r="CA340" s="310"/>
      <c r="CB340" s="310"/>
      <c r="CC340" s="310"/>
      <c r="CD340" s="310"/>
      <c r="CE340" s="310"/>
      <c r="CF340" s="310"/>
      <c r="CG340" s="310"/>
      <c r="CH340" s="310"/>
      <c r="CI340" s="310"/>
      <c r="CJ340" s="310"/>
      <c r="CK340" s="310"/>
      <c r="CL340" s="310"/>
      <c r="CM340" s="310"/>
      <c r="CN340" s="310"/>
      <c r="CO340" s="310"/>
      <c r="CP340" s="310"/>
      <c r="CQ340" s="310"/>
      <c r="CR340" s="310"/>
      <c r="CS340" s="310"/>
      <c r="CT340" s="310"/>
      <c r="CU340" s="310"/>
      <c r="CV340" s="310"/>
      <c r="CW340" s="310"/>
      <c r="CX340" s="310"/>
      <c r="CY340" s="310"/>
      <c r="CZ340" s="310"/>
      <c r="DA340" s="310"/>
      <c r="DB340" s="310"/>
      <c r="DC340" s="310"/>
      <c r="DD340" s="310"/>
      <c r="DE340" s="310"/>
      <c r="DF340" s="310"/>
      <c r="DG340" s="310"/>
      <c r="DH340" s="310"/>
      <c r="DI340" s="310"/>
      <c r="DJ340" s="310"/>
      <c r="DK340" s="310"/>
      <c r="DL340" s="310"/>
      <c r="DM340" s="310"/>
      <c r="DN340" s="310"/>
      <c r="DO340" s="310"/>
      <c r="DP340" s="310"/>
      <c r="DQ340" s="310"/>
      <c r="DR340" s="310"/>
      <c r="DS340" s="310"/>
      <c r="DT340" s="310"/>
      <c r="DU340" s="310"/>
      <c r="DV340" s="310"/>
      <c r="DW340" s="310"/>
      <c r="DX340" s="310"/>
      <c r="DY340" s="310"/>
      <c r="DZ340" s="310"/>
      <c r="EA340" s="310"/>
      <c r="EB340" s="310"/>
      <c r="EC340" s="310"/>
      <c r="ED340" s="310"/>
      <c r="EE340" s="310"/>
      <c r="EF340" s="310"/>
      <c r="EG340" s="310"/>
      <c r="EH340" s="310"/>
      <c r="EI340" s="310"/>
      <c r="EJ340" s="310"/>
      <c r="EK340" s="310"/>
      <c r="EL340" s="310"/>
      <c r="EM340" s="310"/>
      <c r="EN340" s="310"/>
      <c r="EO340" s="310"/>
      <c r="EP340" s="310"/>
      <c r="EQ340" s="310"/>
      <c r="ER340" s="310"/>
      <c r="ES340" s="310"/>
      <c r="ET340" s="310"/>
      <c r="EU340" s="310"/>
      <c r="EV340" s="310"/>
      <c r="EW340" s="310"/>
      <c r="EX340" s="310"/>
      <c r="EY340" s="310"/>
      <c r="EZ340" s="310"/>
      <c r="FA340" s="310"/>
      <c r="FB340" s="310"/>
      <c r="FC340" s="310"/>
      <c r="FD340" s="310"/>
      <c r="FE340" s="310"/>
      <c r="FF340" s="310"/>
      <c r="FG340" s="310"/>
      <c r="FH340" s="310"/>
      <c r="FI340" s="310"/>
      <c r="FJ340" s="310"/>
      <c r="FK340" s="310"/>
      <c r="FL340" s="310"/>
      <c r="FM340" s="310"/>
      <c r="FN340" s="310"/>
      <c r="FO340" s="310"/>
      <c r="FP340" s="310"/>
      <c r="FQ340" s="310"/>
      <c r="FR340" s="310"/>
      <c r="FS340" s="310"/>
      <c r="FT340" s="310"/>
      <c r="FU340" s="310"/>
      <c r="FV340" s="310"/>
      <c r="FW340" s="310"/>
      <c r="FX340" s="310"/>
      <c r="FY340" s="310"/>
      <c r="FZ340" s="310"/>
      <c r="GA340" s="310"/>
      <c r="GB340" s="310"/>
      <c r="GC340" s="310"/>
      <c r="GD340" s="310"/>
      <c r="GE340" s="310"/>
      <c r="GF340" s="310"/>
      <c r="GG340" s="310"/>
      <c r="GH340" s="310"/>
      <c r="GI340" s="310"/>
      <c r="GJ340" s="310"/>
      <c r="GK340" s="310"/>
      <c r="GL340" s="310"/>
      <c r="GM340" s="310"/>
      <c r="GN340" s="310"/>
      <c r="GO340" s="310"/>
      <c r="GP340" s="310"/>
      <c r="GQ340" s="310"/>
      <c r="GR340" s="310"/>
      <c r="GS340" s="310"/>
      <c r="GT340" s="310"/>
      <c r="GU340" s="310"/>
      <c r="GV340" s="310"/>
      <c r="GW340" s="310"/>
      <c r="GX340" s="310"/>
      <c r="GY340" s="310"/>
      <c r="GZ340" s="310"/>
      <c r="HA340" s="310"/>
      <c r="HB340" s="310"/>
      <c r="HC340" s="310"/>
      <c r="HD340" s="310"/>
      <c r="HE340" s="310"/>
      <c r="HF340" s="310"/>
      <c r="HG340" s="310"/>
      <c r="HH340" s="310"/>
      <c r="HI340" s="310"/>
      <c r="HJ340" s="310"/>
      <c r="HK340" s="310"/>
      <c r="HL340" s="310"/>
      <c r="HM340" s="310"/>
      <c r="HN340" s="310"/>
      <c r="HO340" s="310"/>
      <c r="HP340" s="310"/>
      <c r="HQ340" s="310"/>
      <c r="HR340" s="310"/>
      <c r="HS340" s="310"/>
      <c r="HT340" s="310"/>
      <c r="HU340" s="310"/>
      <c r="HV340" s="310"/>
      <c r="HW340" s="310"/>
      <c r="HX340" s="310"/>
      <c r="HY340" s="310"/>
      <c r="HZ340" s="310"/>
      <c r="IA340" s="310"/>
      <c r="IB340" s="310"/>
      <c r="IC340" s="310"/>
      <c r="ID340" s="310"/>
      <c r="IE340" s="310"/>
      <c r="IF340" s="310"/>
      <c r="IG340" s="310"/>
      <c r="IH340" s="310"/>
      <c r="II340" s="310"/>
      <c r="IJ340" s="310"/>
      <c r="IK340" s="310"/>
      <c r="IL340" s="310"/>
      <c r="IM340" s="310"/>
      <c r="IN340" s="310"/>
      <c r="IO340" s="310"/>
      <c r="IP340" s="310"/>
      <c r="IQ340" s="310"/>
      <c r="IR340" s="310"/>
      <c r="IS340" s="310"/>
      <c r="IT340" s="310"/>
      <c r="IU340" s="310"/>
    </row>
    <row r="341" spans="1:255" s="332" customFormat="1" ht="39.75" customHeight="1">
      <c r="A341" s="334" t="s">
        <v>930</v>
      </c>
      <c r="B341" s="313" t="s">
        <v>352</v>
      </c>
      <c r="C341" s="334" t="s">
        <v>475</v>
      </c>
      <c r="D341" s="334" t="s">
        <v>248</v>
      </c>
      <c r="E341" s="228">
        <f t="shared" si="13"/>
        <v>800000</v>
      </c>
      <c r="F341" s="523">
        <v>1</v>
      </c>
      <c r="G341" s="475">
        <v>800</v>
      </c>
      <c r="H341" s="309" t="s">
        <v>530</v>
      </c>
      <c r="I341" s="519" t="s">
        <v>573</v>
      </c>
    </row>
    <row r="342" spans="1:255" s="332" customFormat="1" ht="34.5">
      <c r="A342" s="334" t="s">
        <v>498</v>
      </c>
      <c r="B342" s="313" t="s">
        <v>353</v>
      </c>
      <c r="C342" s="315" t="s">
        <v>143</v>
      </c>
      <c r="D342" s="315" t="s">
        <v>248</v>
      </c>
      <c r="E342" s="317">
        <f t="shared" si="13"/>
        <v>535000</v>
      </c>
      <c r="F342" s="523">
        <v>1</v>
      </c>
      <c r="G342" s="475">
        <f>235+300</f>
        <v>535</v>
      </c>
      <c r="H342" s="309" t="s">
        <v>530</v>
      </c>
      <c r="I342" s="553" t="s">
        <v>560</v>
      </c>
      <c r="J342" s="310"/>
      <c r="K342" s="310"/>
      <c r="L342" s="310"/>
      <c r="M342" s="310"/>
      <c r="N342" s="310"/>
      <c r="O342" s="310"/>
      <c r="P342" s="310"/>
      <c r="Q342" s="310"/>
      <c r="R342" s="310"/>
      <c r="S342" s="310"/>
      <c r="T342" s="310"/>
      <c r="U342" s="310"/>
      <c r="V342" s="310"/>
      <c r="W342" s="310"/>
      <c r="X342" s="310"/>
      <c r="Y342" s="310"/>
      <c r="Z342" s="310"/>
      <c r="AA342" s="310"/>
      <c r="AB342" s="310"/>
      <c r="AC342" s="310"/>
      <c r="AD342" s="310"/>
      <c r="AE342" s="310"/>
      <c r="AF342" s="310"/>
      <c r="AG342" s="310"/>
      <c r="AH342" s="310"/>
      <c r="AI342" s="310"/>
      <c r="AJ342" s="310"/>
      <c r="AK342" s="310"/>
      <c r="AL342" s="310"/>
      <c r="AM342" s="310"/>
      <c r="AN342" s="310"/>
      <c r="AO342" s="310"/>
      <c r="AP342" s="310"/>
      <c r="AQ342" s="310"/>
      <c r="AR342" s="310"/>
      <c r="AS342" s="310"/>
      <c r="AT342" s="310"/>
      <c r="AU342" s="310"/>
      <c r="AV342" s="310"/>
      <c r="AW342" s="310"/>
      <c r="AX342" s="310"/>
      <c r="AY342" s="310"/>
      <c r="AZ342" s="310"/>
      <c r="BA342" s="310"/>
      <c r="BB342" s="310"/>
      <c r="BC342" s="310"/>
      <c r="BD342" s="310"/>
      <c r="BE342" s="310"/>
      <c r="BF342" s="310"/>
      <c r="BG342" s="310"/>
      <c r="BH342" s="310"/>
      <c r="BI342" s="310"/>
      <c r="BJ342" s="310"/>
      <c r="BK342" s="310"/>
      <c r="BL342" s="310"/>
      <c r="BM342" s="310"/>
      <c r="BN342" s="310"/>
      <c r="BO342" s="310"/>
      <c r="BP342" s="310"/>
      <c r="BQ342" s="310"/>
      <c r="BR342" s="310"/>
      <c r="BS342" s="310"/>
      <c r="BT342" s="310"/>
      <c r="BU342" s="310"/>
      <c r="BV342" s="310"/>
      <c r="BW342" s="310"/>
      <c r="BX342" s="310"/>
      <c r="BY342" s="310"/>
      <c r="BZ342" s="310"/>
      <c r="CA342" s="310"/>
      <c r="CB342" s="310"/>
      <c r="CC342" s="310"/>
      <c r="CD342" s="310"/>
      <c r="CE342" s="310"/>
      <c r="CF342" s="310"/>
      <c r="CG342" s="310"/>
      <c r="CH342" s="310"/>
      <c r="CI342" s="310"/>
      <c r="CJ342" s="310"/>
      <c r="CK342" s="310"/>
      <c r="CL342" s="310"/>
      <c r="CM342" s="310"/>
      <c r="CN342" s="310"/>
      <c r="CO342" s="310"/>
      <c r="CP342" s="310"/>
      <c r="CQ342" s="310"/>
      <c r="CR342" s="310"/>
      <c r="CS342" s="310"/>
      <c r="CT342" s="310"/>
      <c r="CU342" s="310"/>
      <c r="CV342" s="310"/>
      <c r="CW342" s="310"/>
      <c r="CX342" s="310"/>
      <c r="CY342" s="310"/>
      <c r="CZ342" s="310"/>
      <c r="DA342" s="310"/>
      <c r="DB342" s="310"/>
      <c r="DC342" s="310"/>
      <c r="DD342" s="310"/>
      <c r="DE342" s="310"/>
      <c r="DF342" s="310"/>
      <c r="DG342" s="310"/>
      <c r="DH342" s="310"/>
      <c r="DI342" s="310"/>
      <c r="DJ342" s="310"/>
      <c r="DK342" s="310"/>
      <c r="DL342" s="310"/>
      <c r="DM342" s="310"/>
      <c r="DN342" s="310"/>
      <c r="DO342" s="310"/>
      <c r="DP342" s="310"/>
      <c r="DQ342" s="310"/>
      <c r="DR342" s="310"/>
      <c r="DS342" s="310"/>
      <c r="DT342" s="310"/>
      <c r="DU342" s="310"/>
      <c r="DV342" s="310"/>
      <c r="DW342" s="310"/>
      <c r="DX342" s="310"/>
      <c r="DY342" s="310"/>
      <c r="DZ342" s="310"/>
      <c r="EA342" s="310"/>
      <c r="EB342" s="310"/>
      <c r="EC342" s="310"/>
      <c r="ED342" s="310"/>
      <c r="EE342" s="310"/>
      <c r="EF342" s="310"/>
      <c r="EG342" s="310"/>
      <c r="EH342" s="310"/>
      <c r="EI342" s="310"/>
      <c r="EJ342" s="310"/>
      <c r="EK342" s="310"/>
      <c r="EL342" s="310"/>
      <c r="EM342" s="310"/>
      <c r="EN342" s="310"/>
      <c r="EO342" s="310"/>
      <c r="EP342" s="310"/>
      <c r="EQ342" s="310"/>
      <c r="ER342" s="310"/>
      <c r="ES342" s="310"/>
      <c r="ET342" s="310"/>
      <c r="EU342" s="310"/>
      <c r="EV342" s="310"/>
      <c r="EW342" s="310"/>
      <c r="EX342" s="310"/>
      <c r="EY342" s="310"/>
      <c r="EZ342" s="310"/>
      <c r="FA342" s="310"/>
      <c r="FB342" s="310"/>
      <c r="FC342" s="310"/>
      <c r="FD342" s="310"/>
      <c r="FE342" s="310"/>
      <c r="FF342" s="310"/>
      <c r="FG342" s="310"/>
      <c r="FH342" s="310"/>
      <c r="FI342" s="310"/>
      <c r="FJ342" s="310"/>
      <c r="FK342" s="310"/>
      <c r="FL342" s="310"/>
      <c r="FM342" s="310"/>
      <c r="FN342" s="310"/>
      <c r="FO342" s="310"/>
      <c r="FP342" s="310"/>
      <c r="FQ342" s="310"/>
      <c r="FR342" s="310"/>
      <c r="FS342" s="310"/>
      <c r="FT342" s="310"/>
      <c r="FU342" s="310"/>
      <c r="FV342" s="310"/>
      <c r="FW342" s="310"/>
      <c r="FX342" s="310"/>
      <c r="FY342" s="310"/>
      <c r="FZ342" s="310"/>
      <c r="GA342" s="310"/>
      <c r="GB342" s="310"/>
      <c r="GC342" s="310"/>
      <c r="GD342" s="310"/>
      <c r="GE342" s="310"/>
      <c r="GF342" s="310"/>
      <c r="GG342" s="310"/>
      <c r="GH342" s="310"/>
      <c r="GI342" s="310"/>
      <c r="GJ342" s="310"/>
      <c r="GK342" s="310"/>
      <c r="GL342" s="310"/>
      <c r="GM342" s="310"/>
      <c r="GN342" s="310"/>
      <c r="GO342" s="310"/>
      <c r="GP342" s="310"/>
      <c r="GQ342" s="310"/>
      <c r="GR342" s="310"/>
      <c r="GS342" s="310"/>
      <c r="GT342" s="310"/>
      <c r="GU342" s="310"/>
      <c r="GV342" s="310"/>
      <c r="GW342" s="310"/>
      <c r="GX342" s="310"/>
      <c r="GY342" s="310"/>
      <c r="GZ342" s="310"/>
      <c r="HA342" s="310"/>
      <c r="HB342" s="310"/>
      <c r="HC342" s="310"/>
      <c r="HD342" s="310"/>
      <c r="HE342" s="310"/>
      <c r="HF342" s="310"/>
      <c r="HG342" s="310"/>
      <c r="HH342" s="310"/>
      <c r="HI342" s="310"/>
      <c r="HJ342" s="310"/>
      <c r="HK342" s="310"/>
      <c r="HL342" s="310"/>
      <c r="HM342" s="310"/>
      <c r="HN342" s="310"/>
      <c r="HO342" s="310"/>
      <c r="HP342" s="310"/>
      <c r="HQ342" s="310"/>
      <c r="HR342" s="310"/>
      <c r="HS342" s="310"/>
      <c r="HT342" s="310"/>
      <c r="HU342" s="310"/>
      <c r="HV342" s="310"/>
      <c r="HW342" s="310"/>
      <c r="HX342" s="310"/>
      <c r="HY342" s="310"/>
      <c r="HZ342" s="310"/>
      <c r="IA342" s="310"/>
      <c r="IB342" s="310"/>
      <c r="IC342" s="310"/>
      <c r="ID342" s="310"/>
      <c r="IE342" s="310"/>
      <c r="IF342" s="310"/>
      <c r="IG342" s="310"/>
      <c r="IH342" s="310"/>
      <c r="II342" s="310"/>
      <c r="IJ342" s="310"/>
      <c r="IK342" s="310"/>
      <c r="IL342" s="310"/>
      <c r="IM342" s="310"/>
      <c r="IN342" s="310"/>
      <c r="IO342" s="310"/>
      <c r="IP342" s="310"/>
      <c r="IQ342" s="310"/>
      <c r="IR342" s="310"/>
      <c r="IS342" s="310"/>
      <c r="IT342" s="310"/>
      <c r="IU342" s="310"/>
    </row>
    <row r="343" spans="1:255" ht="42" customHeight="1">
      <c r="A343" s="334" t="s">
        <v>934</v>
      </c>
      <c r="B343" s="313" t="s">
        <v>353</v>
      </c>
      <c r="C343" s="334" t="s">
        <v>143</v>
      </c>
      <c r="D343" s="334" t="s">
        <v>248</v>
      </c>
      <c r="E343" s="228">
        <f t="shared" si="13"/>
        <v>340000</v>
      </c>
      <c r="F343" s="523">
        <v>1</v>
      </c>
      <c r="G343" s="475">
        <v>340</v>
      </c>
      <c r="H343" s="309" t="s">
        <v>530</v>
      </c>
      <c r="I343" s="519" t="s">
        <v>573</v>
      </c>
    </row>
    <row r="344" spans="1:255" s="332" customFormat="1" ht="39.75" hidden="1" customHeight="1">
      <c r="A344" s="580">
        <v>5113</v>
      </c>
      <c r="B344" s="327" t="s">
        <v>114</v>
      </c>
      <c r="C344" s="328"/>
      <c r="D344" s="328"/>
      <c r="E344" s="329"/>
      <c r="F344" s="330"/>
      <c r="G344" s="331">
        <f>SUM(G345:G351)</f>
        <v>183382</v>
      </c>
      <c r="H344" s="309"/>
    </row>
    <row r="345" spans="1:255" s="332" customFormat="1" ht="28.5" customHeight="1">
      <c r="A345" s="334" t="s">
        <v>920</v>
      </c>
      <c r="B345" s="313" t="s">
        <v>921</v>
      </c>
      <c r="C345" s="334" t="s">
        <v>262</v>
      </c>
      <c r="D345" s="315" t="s">
        <v>248</v>
      </c>
      <c r="E345" s="317">
        <f t="shared" ref="E345:E351" si="14">+G345/F345*1000</f>
        <v>1400000</v>
      </c>
      <c r="F345" s="523">
        <v>1</v>
      </c>
      <c r="G345" s="475">
        <v>1400</v>
      </c>
      <c r="H345" s="309" t="s">
        <v>935</v>
      </c>
      <c r="I345" s="553" t="s">
        <v>560</v>
      </c>
    </row>
    <row r="346" spans="1:255" s="332" customFormat="1" ht="29.25" customHeight="1">
      <c r="A346" s="334" t="s">
        <v>922</v>
      </c>
      <c r="B346" s="313" t="s">
        <v>921</v>
      </c>
      <c r="C346" s="334" t="s">
        <v>475</v>
      </c>
      <c r="D346" s="334" t="s">
        <v>248</v>
      </c>
      <c r="E346" s="228">
        <f t="shared" si="14"/>
        <v>19000000</v>
      </c>
      <c r="F346" s="523">
        <v>1</v>
      </c>
      <c r="G346" s="475">
        <v>19000</v>
      </c>
      <c r="H346" s="309" t="s">
        <v>935</v>
      </c>
      <c r="I346" s="519" t="s">
        <v>573</v>
      </c>
      <c r="J346" s="310"/>
    </row>
    <row r="347" spans="1:255" s="332" customFormat="1" ht="39.75" customHeight="1">
      <c r="A347" s="334" t="s">
        <v>923</v>
      </c>
      <c r="B347" s="313" t="s">
        <v>924</v>
      </c>
      <c r="C347" s="334" t="s">
        <v>292</v>
      </c>
      <c r="D347" s="334" t="s">
        <v>248</v>
      </c>
      <c r="E347" s="228">
        <f t="shared" si="14"/>
        <v>160000000</v>
      </c>
      <c r="F347" s="523">
        <v>1</v>
      </c>
      <c r="G347" s="475">
        <v>160000</v>
      </c>
      <c r="H347" s="309" t="s">
        <v>935</v>
      </c>
      <c r="I347" s="519" t="s">
        <v>573</v>
      </c>
    </row>
    <row r="348" spans="1:255" s="332" customFormat="1" ht="39.75" customHeight="1">
      <c r="A348" s="334" t="s">
        <v>929</v>
      </c>
      <c r="B348" s="313" t="s">
        <v>352</v>
      </c>
      <c r="C348" s="334" t="s">
        <v>292</v>
      </c>
      <c r="D348" s="334" t="s">
        <v>248</v>
      </c>
      <c r="E348" s="228">
        <f t="shared" si="14"/>
        <v>2000000</v>
      </c>
      <c r="F348" s="523">
        <v>1</v>
      </c>
      <c r="G348" s="475">
        <v>2000</v>
      </c>
      <c r="H348" s="309" t="s">
        <v>935</v>
      </c>
      <c r="I348" s="519" t="s">
        <v>573</v>
      </c>
    </row>
    <row r="349" spans="1:255" s="332" customFormat="1" ht="34.5">
      <c r="A349" s="334" t="s">
        <v>931</v>
      </c>
      <c r="B349" s="313" t="s">
        <v>352</v>
      </c>
      <c r="C349" s="334" t="s">
        <v>475</v>
      </c>
      <c r="D349" s="334" t="s">
        <v>248</v>
      </c>
      <c r="E349" s="228">
        <f t="shared" si="14"/>
        <v>230000</v>
      </c>
      <c r="F349" s="523">
        <v>1</v>
      </c>
      <c r="G349" s="475">
        <v>230</v>
      </c>
      <c r="H349" s="309" t="s">
        <v>935</v>
      </c>
      <c r="I349" s="519" t="s">
        <v>573</v>
      </c>
    </row>
    <row r="350" spans="1:255" s="332" customFormat="1" ht="34.5">
      <c r="A350" s="334" t="s">
        <v>932</v>
      </c>
      <c r="B350" s="313" t="s">
        <v>352</v>
      </c>
      <c r="C350" s="334" t="s">
        <v>475</v>
      </c>
      <c r="D350" s="334" t="s">
        <v>248</v>
      </c>
      <c r="E350" s="228">
        <f t="shared" si="14"/>
        <v>52000</v>
      </c>
      <c r="F350" s="523">
        <v>1</v>
      </c>
      <c r="G350" s="475">
        <v>52</v>
      </c>
      <c r="H350" s="309" t="s">
        <v>935</v>
      </c>
      <c r="I350" s="519" t="s">
        <v>573</v>
      </c>
    </row>
    <row r="351" spans="1:255" s="332" customFormat="1" ht="34.5">
      <c r="A351" s="334" t="s">
        <v>933</v>
      </c>
      <c r="B351" s="313" t="s">
        <v>353</v>
      </c>
      <c r="C351" s="334" t="s">
        <v>143</v>
      </c>
      <c r="D351" s="334" t="s">
        <v>248</v>
      </c>
      <c r="E351" s="228">
        <f t="shared" si="14"/>
        <v>700000</v>
      </c>
      <c r="F351" s="523">
        <v>1</v>
      </c>
      <c r="G351" s="475">
        <v>700</v>
      </c>
      <c r="H351" s="309" t="s">
        <v>935</v>
      </c>
      <c r="I351" s="519" t="s">
        <v>573</v>
      </c>
    </row>
    <row r="352" spans="1:255" s="332" customFormat="1" ht="34.5" hidden="1">
      <c r="A352" s="326">
        <v>5121</v>
      </c>
      <c r="B352" s="327" t="s">
        <v>6</v>
      </c>
      <c r="C352" s="328"/>
      <c r="D352" s="328"/>
      <c r="E352" s="329"/>
      <c r="F352" s="330"/>
      <c r="G352" s="331">
        <f>SUM(G353:G360)</f>
        <v>434100</v>
      </c>
      <c r="H352" s="309"/>
    </row>
    <row r="353" spans="1:10" s="332" customFormat="1" ht="34.5">
      <c r="A353" s="334" t="s">
        <v>936</v>
      </c>
      <c r="B353" s="313" t="s">
        <v>937</v>
      </c>
      <c r="C353" s="334" t="s">
        <v>144</v>
      </c>
      <c r="D353" s="334" t="s">
        <v>121</v>
      </c>
      <c r="E353" s="228">
        <f t="shared" ref="E353:E360" si="15">+G353/F353*1000</f>
        <v>13000000</v>
      </c>
      <c r="F353" s="334">
        <v>2</v>
      </c>
      <c r="G353" s="475">
        <v>26000</v>
      </c>
      <c r="H353" s="309" t="s">
        <v>531</v>
      </c>
      <c r="I353" s="519" t="s">
        <v>573</v>
      </c>
      <c r="J353" s="310"/>
    </row>
    <row r="354" spans="1:10" s="332" customFormat="1" ht="34.5">
      <c r="A354" s="334" t="s">
        <v>938</v>
      </c>
      <c r="B354" s="313" t="s">
        <v>937</v>
      </c>
      <c r="C354" s="334" t="s">
        <v>144</v>
      </c>
      <c r="D354" s="334" t="s">
        <v>121</v>
      </c>
      <c r="E354" s="228">
        <f t="shared" si="15"/>
        <v>8000000</v>
      </c>
      <c r="F354" s="334">
        <v>1</v>
      </c>
      <c r="G354" s="475">
        <v>8000</v>
      </c>
      <c r="H354" s="309" t="s">
        <v>531</v>
      </c>
      <c r="I354" s="519" t="s">
        <v>573</v>
      </c>
    </row>
    <row r="355" spans="1:10" s="332" customFormat="1">
      <c r="A355" s="334" t="s">
        <v>939</v>
      </c>
      <c r="B355" s="313" t="s">
        <v>940</v>
      </c>
      <c r="C355" s="334" t="s">
        <v>144</v>
      </c>
      <c r="D355" s="334" t="s">
        <v>121</v>
      </c>
      <c r="E355" s="228">
        <f t="shared" si="15"/>
        <v>5300000</v>
      </c>
      <c r="F355" s="334">
        <v>5</v>
      </c>
      <c r="G355" s="475">
        <v>26500</v>
      </c>
      <c r="H355" s="309" t="s">
        <v>531</v>
      </c>
      <c r="I355" s="519" t="s">
        <v>573</v>
      </c>
    </row>
    <row r="356" spans="1:10" s="332" customFormat="1">
      <c r="A356" s="334" t="s">
        <v>941</v>
      </c>
      <c r="B356" s="313" t="s">
        <v>940</v>
      </c>
      <c r="C356" s="334" t="s">
        <v>144</v>
      </c>
      <c r="D356" s="334" t="s">
        <v>121</v>
      </c>
      <c r="E356" s="228">
        <f t="shared" si="15"/>
        <v>7500000</v>
      </c>
      <c r="F356" s="334">
        <v>1</v>
      </c>
      <c r="G356" s="475">
        <v>7500</v>
      </c>
      <c r="H356" s="309" t="s">
        <v>531</v>
      </c>
      <c r="I356" s="519" t="s">
        <v>573</v>
      </c>
    </row>
    <row r="357" spans="1:10" s="332" customFormat="1">
      <c r="A357" s="334" t="s">
        <v>942</v>
      </c>
      <c r="B357" s="313" t="s">
        <v>940</v>
      </c>
      <c r="C357" s="334" t="s">
        <v>144</v>
      </c>
      <c r="D357" s="334" t="s">
        <v>121</v>
      </c>
      <c r="E357" s="228">
        <f t="shared" si="15"/>
        <v>22100000</v>
      </c>
      <c r="F357" s="334">
        <v>1</v>
      </c>
      <c r="G357" s="475">
        <v>22100</v>
      </c>
      <c r="H357" s="309" t="s">
        <v>531</v>
      </c>
      <c r="I357" s="519" t="s">
        <v>573</v>
      </c>
    </row>
    <row r="358" spans="1:10" s="332" customFormat="1">
      <c r="A358" s="334" t="s">
        <v>943</v>
      </c>
      <c r="B358" s="313" t="s">
        <v>944</v>
      </c>
      <c r="C358" s="334" t="s">
        <v>144</v>
      </c>
      <c r="D358" s="334" t="s">
        <v>121</v>
      </c>
      <c r="E358" s="228">
        <f t="shared" si="15"/>
        <v>7000000</v>
      </c>
      <c r="F358" s="334">
        <v>40</v>
      </c>
      <c r="G358" s="475">
        <v>280000</v>
      </c>
      <c r="H358" s="309" t="s">
        <v>531</v>
      </c>
      <c r="I358" s="542" t="s">
        <v>560</v>
      </c>
    </row>
    <row r="359" spans="1:10">
      <c r="A359" s="334" t="s">
        <v>945</v>
      </c>
      <c r="B359" s="313" t="s">
        <v>944</v>
      </c>
      <c r="C359" s="334" t="s">
        <v>144</v>
      </c>
      <c r="D359" s="334" t="s">
        <v>121</v>
      </c>
      <c r="E359" s="228">
        <f t="shared" si="15"/>
        <v>8300000</v>
      </c>
      <c r="F359" s="334">
        <v>5</v>
      </c>
      <c r="G359" s="475">
        <v>41500</v>
      </c>
      <c r="H359" s="309" t="s">
        <v>531</v>
      </c>
      <c r="I359" s="519" t="s">
        <v>573</v>
      </c>
    </row>
    <row r="360" spans="1:10">
      <c r="A360" s="334" t="s">
        <v>946</v>
      </c>
      <c r="B360" s="313" t="s">
        <v>944</v>
      </c>
      <c r="C360" s="334" t="s">
        <v>144</v>
      </c>
      <c r="D360" s="334" t="s">
        <v>121</v>
      </c>
      <c r="E360" s="228">
        <f t="shared" si="15"/>
        <v>7500000</v>
      </c>
      <c r="F360" s="334">
        <v>3</v>
      </c>
      <c r="G360" s="475">
        <v>22500</v>
      </c>
      <c r="H360" s="309" t="s">
        <v>531</v>
      </c>
      <c r="I360" s="519" t="s">
        <v>573</v>
      </c>
    </row>
    <row r="361" spans="1:10" s="332" customFormat="1" ht="34.5" hidden="1">
      <c r="A361" s="326">
        <v>5122</v>
      </c>
      <c r="B361" s="327" t="s">
        <v>141</v>
      </c>
      <c r="C361" s="328"/>
      <c r="D361" s="581"/>
      <c r="E361" s="329"/>
      <c r="F361" s="330"/>
      <c r="G361" s="582">
        <f>SUM(G362:G511)</f>
        <v>350168.89999999997</v>
      </c>
      <c r="H361" s="309"/>
    </row>
    <row r="362" spans="1:10" s="332" customFormat="1" ht="34.5">
      <c r="A362" s="334" t="s">
        <v>947</v>
      </c>
      <c r="B362" s="333" t="s">
        <v>948</v>
      </c>
      <c r="C362" s="334" t="s">
        <v>144</v>
      </c>
      <c r="D362" s="334" t="s">
        <v>121</v>
      </c>
      <c r="E362" s="228">
        <f t="shared" ref="E362:E393" si="16">+G362/F362*1000</f>
        <v>65000</v>
      </c>
      <c r="F362" s="334">
        <v>1</v>
      </c>
      <c r="G362" s="465">
        <v>65</v>
      </c>
      <c r="H362" s="309" t="s">
        <v>532</v>
      </c>
      <c r="I362" s="519" t="s">
        <v>573</v>
      </c>
    </row>
    <row r="363" spans="1:10" s="332" customFormat="1" ht="34.5">
      <c r="A363" s="334" t="s">
        <v>1302</v>
      </c>
      <c r="B363" s="333" t="s">
        <v>949</v>
      </c>
      <c r="C363" s="334" t="s">
        <v>144</v>
      </c>
      <c r="D363" s="334" t="s">
        <v>121</v>
      </c>
      <c r="E363" s="228">
        <f t="shared" si="16"/>
        <v>330000</v>
      </c>
      <c r="F363" s="334">
        <v>1</v>
      </c>
      <c r="G363" s="465">
        <v>330</v>
      </c>
      <c r="H363" s="309" t="s">
        <v>532</v>
      </c>
      <c r="I363" s="519" t="s">
        <v>573</v>
      </c>
    </row>
    <row r="364" spans="1:10" s="332" customFormat="1" ht="34.5">
      <c r="A364" s="334" t="s">
        <v>950</v>
      </c>
      <c r="B364" s="333" t="s">
        <v>951</v>
      </c>
      <c r="C364" s="334" t="s">
        <v>144</v>
      </c>
      <c r="D364" s="334" t="s">
        <v>121</v>
      </c>
      <c r="E364" s="228">
        <f t="shared" si="16"/>
        <v>266750</v>
      </c>
      <c r="F364" s="334">
        <v>3</v>
      </c>
      <c r="G364" s="465">
        <v>800.25</v>
      </c>
      <c r="H364" s="309" t="s">
        <v>532</v>
      </c>
      <c r="I364" s="519" t="s">
        <v>573</v>
      </c>
    </row>
    <row r="365" spans="1:10" s="332" customFormat="1" ht="35.25" customHeight="1">
      <c r="A365" s="334" t="s">
        <v>473</v>
      </c>
      <c r="B365" s="333" t="s">
        <v>489</v>
      </c>
      <c r="C365" s="334" t="s">
        <v>144</v>
      </c>
      <c r="D365" s="334" t="s">
        <v>121</v>
      </c>
      <c r="E365" s="228">
        <f t="shared" si="16"/>
        <v>300000</v>
      </c>
      <c r="F365" s="334">
        <v>25</v>
      </c>
      <c r="G365" s="465">
        <v>7500</v>
      </c>
      <c r="H365" s="309" t="s">
        <v>532</v>
      </c>
      <c r="I365" s="542" t="s">
        <v>560</v>
      </c>
    </row>
    <row r="366" spans="1:10" s="332" customFormat="1" ht="40.5" customHeight="1">
      <c r="A366" s="334" t="s">
        <v>503</v>
      </c>
      <c r="B366" s="333" t="s">
        <v>489</v>
      </c>
      <c r="C366" s="334" t="s">
        <v>144</v>
      </c>
      <c r="D366" s="334" t="s">
        <v>121</v>
      </c>
      <c r="E366" s="228">
        <f t="shared" si="16"/>
        <v>250000</v>
      </c>
      <c r="F366" s="334">
        <v>47</v>
      </c>
      <c r="G366" s="465">
        <v>11750</v>
      </c>
      <c r="H366" s="309" t="s">
        <v>532</v>
      </c>
      <c r="I366" s="519" t="s">
        <v>573</v>
      </c>
    </row>
    <row r="367" spans="1:10" s="332" customFormat="1" ht="37.5" customHeight="1">
      <c r="A367" s="334" t="s">
        <v>1148</v>
      </c>
      <c r="B367" s="333" t="s">
        <v>489</v>
      </c>
      <c r="C367" s="334" t="s">
        <v>144</v>
      </c>
      <c r="D367" s="334" t="s">
        <v>121</v>
      </c>
      <c r="E367" s="228">
        <f t="shared" si="16"/>
        <v>400000</v>
      </c>
      <c r="F367" s="334">
        <v>1</v>
      </c>
      <c r="G367" s="465">
        <v>400</v>
      </c>
      <c r="H367" s="309" t="s">
        <v>532</v>
      </c>
      <c r="I367" s="519" t="s">
        <v>573</v>
      </c>
    </row>
    <row r="368" spans="1:10" s="332" customFormat="1" ht="38.25" customHeight="1">
      <c r="A368" s="334" t="s">
        <v>1149</v>
      </c>
      <c r="B368" s="333" t="s">
        <v>489</v>
      </c>
      <c r="C368" s="334" t="s">
        <v>144</v>
      </c>
      <c r="D368" s="334" t="s">
        <v>121</v>
      </c>
      <c r="E368" s="228">
        <f t="shared" si="16"/>
        <v>786000</v>
      </c>
      <c r="F368" s="334">
        <v>2</v>
      </c>
      <c r="G368" s="465">
        <v>1572</v>
      </c>
      <c r="H368" s="309" t="s">
        <v>532</v>
      </c>
      <c r="I368" s="519" t="s">
        <v>573</v>
      </c>
    </row>
    <row r="369" spans="1:9" s="332" customFormat="1" ht="38.25" customHeight="1">
      <c r="A369" s="334" t="s">
        <v>1299</v>
      </c>
      <c r="B369" s="333" t="s">
        <v>489</v>
      </c>
      <c r="C369" s="334" t="s">
        <v>144</v>
      </c>
      <c r="D369" s="334" t="s">
        <v>121</v>
      </c>
      <c r="E369" s="228">
        <f t="shared" si="16"/>
        <v>840000</v>
      </c>
      <c r="F369" s="334">
        <v>1</v>
      </c>
      <c r="G369" s="465">
        <v>840</v>
      </c>
      <c r="H369" s="309" t="s">
        <v>532</v>
      </c>
      <c r="I369" s="519" t="s">
        <v>573</v>
      </c>
    </row>
    <row r="370" spans="1:9" s="332" customFormat="1" ht="43.5" customHeight="1">
      <c r="A370" s="334" t="s">
        <v>952</v>
      </c>
      <c r="B370" s="333" t="s">
        <v>953</v>
      </c>
      <c r="C370" s="334" t="s">
        <v>144</v>
      </c>
      <c r="D370" s="334" t="s">
        <v>121</v>
      </c>
      <c r="E370" s="228">
        <f t="shared" si="16"/>
        <v>190000</v>
      </c>
      <c r="F370" s="334">
        <v>2</v>
      </c>
      <c r="G370" s="465">
        <v>380</v>
      </c>
      <c r="H370" s="309" t="s">
        <v>532</v>
      </c>
      <c r="I370" s="519" t="s">
        <v>573</v>
      </c>
    </row>
    <row r="371" spans="1:9" s="332" customFormat="1" ht="45" customHeight="1">
      <c r="A371" s="334" t="s">
        <v>954</v>
      </c>
      <c r="B371" s="333" t="s">
        <v>953</v>
      </c>
      <c r="C371" s="334" t="s">
        <v>144</v>
      </c>
      <c r="D371" s="334" t="s">
        <v>121</v>
      </c>
      <c r="E371" s="228">
        <f t="shared" si="16"/>
        <v>60000</v>
      </c>
      <c r="F371" s="334">
        <v>1</v>
      </c>
      <c r="G371" s="465">
        <v>60</v>
      </c>
      <c r="H371" s="309" t="s">
        <v>532</v>
      </c>
      <c r="I371" s="519" t="s">
        <v>573</v>
      </c>
    </row>
    <row r="372" spans="1:9" s="332" customFormat="1" ht="41.25" customHeight="1">
      <c r="A372" s="334" t="s">
        <v>955</v>
      </c>
      <c r="B372" s="333" t="s">
        <v>956</v>
      </c>
      <c r="C372" s="334" t="s">
        <v>144</v>
      </c>
      <c r="D372" s="334" t="s">
        <v>121</v>
      </c>
      <c r="E372" s="228">
        <f t="shared" si="16"/>
        <v>55000</v>
      </c>
      <c r="F372" s="334">
        <v>13</v>
      </c>
      <c r="G372" s="465">
        <v>715</v>
      </c>
      <c r="H372" s="309" t="s">
        <v>532</v>
      </c>
      <c r="I372" s="542" t="s">
        <v>560</v>
      </c>
    </row>
    <row r="373" spans="1:9" s="332" customFormat="1">
      <c r="A373" s="334" t="s">
        <v>957</v>
      </c>
      <c r="B373" s="333" t="s">
        <v>958</v>
      </c>
      <c r="C373" s="334" t="s">
        <v>144</v>
      </c>
      <c r="D373" s="334" t="s">
        <v>121</v>
      </c>
      <c r="E373" s="228">
        <f t="shared" si="16"/>
        <v>85000</v>
      </c>
      <c r="F373" s="334">
        <v>1</v>
      </c>
      <c r="G373" s="465">
        <v>85</v>
      </c>
      <c r="H373" s="309" t="s">
        <v>532</v>
      </c>
      <c r="I373" s="519" t="s">
        <v>573</v>
      </c>
    </row>
    <row r="374" spans="1:9" s="332" customFormat="1">
      <c r="A374" s="334" t="s">
        <v>959</v>
      </c>
      <c r="B374" s="333" t="s">
        <v>958</v>
      </c>
      <c r="C374" s="334" t="s">
        <v>144</v>
      </c>
      <c r="D374" s="334" t="s">
        <v>121</v>
      </c>
      <c r="E374" s="228">
        <f t="shared" si="16"/>
        <v>180000</v>
      </c>
      <c r="F374" s="334">
        <v>2</v>
      </c>
      <c r="G374" s="465">
        <v>360</v>
      </c>
      <c r="H374" s="309" t="s">
        <v>532</v>
      </c>
      <c r="I374" s="519" t="s">
        <v>573</v>
      </c>
    </row>
    <row r="375" spans="1:9" s="332" customFormat="1">
      <c r="A375" s="334" t="s">
        <v>960</v>
      </c>
      <c r="B375" s="333" t="s">
        <v>958</v>
      </c>
      <c r="C375" s="334" t="s">
        <v>144</v>
      </c>
      <c r="D375" s="334" t="s">
        <v>121</v>
      </c>
      <c r="E375" s="228">
        <f t="shared" si="16"/>
        <v>80000</v>
      </c>
      <c r="F375" s="334">
        <v>47</v>
      </c>
      <c r="G375" s="465">
        <v>3760</v>
      </c>
      <c r="H375" s="309" t="s">
        <v>532</v>
      </c>
      <c r="I375" s="519" t="s">
        <v>573</v>
      </c>
    </row>
    <row r="376" spans="1:9" s="332" customFormat="1" ht="51.75">
      <c r="A376" s="334" t="s">
        <v>961</v>
      </c>
      <c r="B376" s="333" t="s">
        <v>962</v>
      </c>
      <c r="C376" s="334" t="s">
        <v>144</v>
      </c>
      <c r="D376" s="334" t="s">
        <v>121</v>
      </c>
      <c r="E376" s="228">
        <f t="shared" si="16"/>
        <v>890000</v>
      </c>
      <c r="F376" s="334">
        <v>1</v>
      </c>
      <c r="G376" s="465">
        <v>890</v>
      </c>
      <c r="H376" s="309" t="s">
        <v>532</v>
      </c>
      <c r="I376" s="519" t="s">
        <v>573</v>
      </c>
    </row>
    <row r="377" spans="1:9" s="332" customFormat="1" ht="43.5" customHeight="1">
      <c r="A377" s="334" t="s">
        <v>963</v>
      </c>
      <c r="B377" s="333" t="s">
        <v>964</v>
      </c>
      <c r="C377" s="334" t="s">
        <v>144</v>
      </c>
      <c r="D377" s="334" t="s">
        <v>121</v>
      </c>
      <c r="E377" s="228">
        <f t="shared" si="16"/>
        <v>47000</v>
      </c>
      <c r="F377" s="334">
        <v>1</v>
      </c>
      <c r="G377" s="465">
        <v>47</v>
      </c>
      <c r="H377" s="309" t="s">
        <v>532</v>
      </c>
      <c r="I377" s="519" t="s">
        <v>573</v>
      </c>
    </row>
    <row r="378" spans="1:9" s="332" customFormat="1" ht="36.75" customHeight="1">
      <c r="A378" s="334" t="s">
        <v>965</v>
      </c>
      <c r="B378" s="333" t="s">
        <v>964</v>
      </c>
      <c r="C378" s="334" t="s">
        <v>144</v>
      </c>
      <c r="D378" s="334" t="s">
        <v>121</v>
      </c>
      <c r="E378" s="228">
        <f t="shared" si="16"/>
        <v>70000</v>
      </c>
      <c r="F378" s="334">
        <v>4</v>
      </c>
      <c r="G378" s="465">
        <v>280</v>
      </c>
      <c r="H378" s="309" t="s">
        <v>532</v>
      </c>
      <c r="I378" s="519" t="s">
        <v>573</v>
      </c>
    </row>
    <row r="379" spans="1:9" s="332" customFormat="1" ht="39.75" customHeight="1">
      <c r="A379" s="334" t="s">
        <v>966</v>
      </c>
      <c r="B379" s="333" t="s">
        <v>964</v>
      </c>
      <c r="C379" s="334" t="s">
        <v>144</v>
      </c>
      <c r="D379" s="334" t="s">
        <v>121</v>
      </c>
      <c r="E379" s="228">
        <f t="shared" si="16"/>
        <v>110000</v>
      </c>
      <c r="F379" s="334">
        <v>1</v>
      </c>
      <c r="G379" s="465">
        <v>110</v>
      </c>
      <c r="H379" s="309" t="s">
        <v>532</v>
      </c>
      <c r="I379" s="519" t="s">
        <v>573</v>
      </c>
    </row>
    <row r="380" spans="1:9" s="332" customFormat="1" ht="38.25" customHeight="1">
      <c r="A380" s="334" t="s">
        <v>967</v>
      </c>
      <c r="B380" s="333" t="s">
        <v>964</v>
      </c>
      <c r="C380" s="334" t="s">
        <v>144</v>
      </c>
      <c r="D380" s="334" t="s">
        <v>121</v>
      </c>
      <c r="E380" s="228">
        <f t="shared" si="16"/>
        <v>55000</v>
      </c>
      <c r="F380" s="334">
        <v>1</v>
      </c>
      <c r="G380" s="465">
        <v>55</v>
      </c>
      <c r="H380" s="309" t="s">
        <v>532</v>
      </c>
      <c r="I380" s="519" t="s">
        <v>573</v>
      </c>
    </row>
    <row r="381" spans="1:9" s="332" customFormat="1" ht="36" customHeight="1">
      <c r="A381" s="334" t="s">
        <v>968</v>
      </c>
      <c r="B381" s="333" t="s">
        <v>969</v>
      </c>
      <c r="C381" s="334" t="s">
        <v>144</v>
      </c>
      <c r="D381" s="334" t="s">
        <v>121</v>
      </c>
      <c r="E381" s="228">
        <f t="shared" si="16"/>
        <v>13000000</v>
      </c>
      <c r="F381" s="334">
        <v>1</v>
      </c>
      <c r="G381" s="465">
        <v>13000</v>
      </c>
      <c r="H381" s="309" t="s">
        <v>532</v>
      </c>
      <c r="I381" s="542" t="s">
        <v>560</v>
      </c>
    </row>
    <row r="382" spans="1:9" s="332" customFormat="1" ht="58.5" customHeight="1">
      <c r="A382" s="334" t="s">
        <v>1303</v>
      </c>
      <c r="B382" s="333" t="s">
        <v>970</v>
      </c>
      <c r="C382" s="334" t="s">
        <v>144</v>
      </c>
      <c r="D382" s="334" t="s">
        <v>121</v>
      </c>
      <c r="E382" s="228">
        <f t="shared" si="16"/>
        <v>679000</v>
      </c>
      <c r="F382" s="334">
        <v>2</v>
      </c>
      <c r="G382" s="465">
        <v>1358</v>
      </c>
      <c r="H382" s="309" t="s">
        <v>532</v>
      </c>
      <c r="I382" s="519" t="s">
        <v>573</v>
      </c>
    </row>
    <row r="383" spans="1:9" s="332" customFormat="1" ht="39" customHeight="1">
      <c r="A383" s="334" t="s">
        <v>971</v>
      </c>
      <c r="B383" s="333" t="s">
        <v>970</v>
      </c>
      <c r="C383" s="334" t="s">
        <v>144</v>
      </c>
      <c r="D383" s="334" t="s">
        <v>121</v>
      </c>
      <c r="E383" s="228">
        <f t="shared" si="16"/>
        <v>194000</v>
      </c>
      <c r="F383" s="334">
        <v>2</v>
      </c>
      <c r="G383" s="465">
        <v>388</v>
      </c>
      <c r="H383" s="309" t="s">
        <v>532</v>
      </c>
      <c r="I383" s="519" t="s">
        <v>573</v>
      </c>
    </row>
    <row r="384" spans="1:9" s="332" customFormat="1" ht="39" customHeight="1">
      <c r="A384" s="334" t="s">
        <v>972</v>
      </c>
      <c r="B384" s="333" t="s">
        <v>970</v>
      </c>
      <c r="C384" s="334" t="s">
        <v>144</v>
      </c>
      <c r="D384" s="334" t="s">
        <v>121</v>
      </c>
      <c r="E384" s="228">
        <f t="shared" si="16"/>
        <v>84150</v>
      </c>
      <c r="F384" s="334">
        <v>15</v>
      </c>
      <c r="G384" s="465">
        <v>1262.25</v>
      </c>
      <c r="H384" s="309" t="s">
        <v>532</v>
      </c>
      <c r="I384" s="519" t="s">
        <v>573</v>
      </c>
    </row>
    <row r="385" spans="1:9" s="332" customFormat="1" ht="39" customHeight="1">
      <c r="A385" s="334" t="s">
        <v>973</v>
      </c>
      <c r="B385" s="333" t="s">
        <v>970</v>
      </c>
      <c r="C385" s="334" t="s">
        <v>144</v>
      </c>
      <c r="D385" s="334" t="s">
        <v>121</v>
      </c>
      <c r="E385" s="228">
        <f t="shared" si="16"/>
        <v>792000</v>
      </c>
      <c r="F385" s="334">
        <v>1</v>
      </c>
      <c r="G385" s="465">
        <v>792</v>
      </c>
      <c r="H385" s="309" t="s">
        <v>532</v>
      </c>
      <c r="I385" s="519" t="s">
        <v>573</v>
      </c>
    </row>
    <row r="386" spans="1:9" s="332" customFormat="1" ht="39" customHeight="1">
      <c r="A386" s="334" t="s">
        <v>974</v>
      </c>
      <c r="B386" s="333" t="s">
        <v>970</v>
      </c>
      <c r="C386" s="334" t="s">
        <v>144</v>
      </c>
      <c r="D386" s="334" t="s">
        <v>121</v>
      </c>
      <c r="E386" s="228">
        <f t="shared" si="16"/>
        <v>148500</v>
      </c>
      <c r="F386" s="334">
        <v>2</v>
      </c>
      <c r="G386" s="465">
        <v>297</v>
      </c>
      <c r="H386" s="309" t="s">
        <v>532</v>
      </c>
      <c r="I386" s="519" t="s">
        <v>573</v>
      </c>
    </row>
    <row r="387" spans="1:9" s="332" customFormat="1" ht="39" customHeight="1">
      <c r="A387" s="334" t="s">
        <v>975</v>
      </c>
      <c r="B387" s="333" t="s">
        <v>970</v>
      </c>
      <c r="C387" s="334" t="s">
        <v>144</v>
      </c>
      <c r="D387" s="334" t="s">
        <v>121</v>
      </c>
      <c r="E387" s="228">
        <f t="shared" si="16"/>
        <v>84150</v>
      </c>
      <c r="F387" s="334">
        <v>4</v>
      </c>
      <c r="G387" s="465">
        <v>336.6</v>
      </c>
      <c r="H387" s="309" t="s">
        <v>532</v>
      </c>
      <c r="I387" s="519" t="s">
        <v>573</v>
      </c>
    </row>
    <row r="388" spans="1:9" s="332" customFormat="1" ht="39" customHeight="1">
      <c r="A388" s="334" t="s">
        <v>976</v>
      </c>
      <c r="B388" s="333" t="s">
        <v>970</v>
      </c>
      <c r="C388" s="334" t="s">
        <v>144</v>
      </c>
      <c r="D388" s="334" t="s">
        <v>121</v>
      </c>
      <c r="E388" s="228">
        <f t="shared" si="16"/>
        <v>85000</v>
      </c>
      <c r="F388" s="334">
        <v>3</v>
      </c>
      <c r="G388" s="465">
        <v>255</v>
      </c>
      <c r="H388" s="309" t="s">
        <v>532</v>
      </c>
      <c r="I388" s="519" t="s">
        <v>573</v>
      </c>
    </row>
    <row r="389" spans="1:9" s="332" customFormat="1" ht="40.5" customHeight="1">
      <c r="A389" s="334" t="s">
        <v>977</v>
      </c>
      <c r="B389" s="333" t="s">
        <v>978</v>
      </c>
      <c r="C389" s="334" t="s">
        <v>144</v>
      </c>
      <c r="D389" s="334" t="s">
        <v>121</v>
      </c>
      <c r="E389" s="228">
        <f t="shared" si="16"/>
        <v>130000</v>
      </c>
      <c r="F389" s="334">
        <v>30</v>
      </c>
      <c r="G389" s="465">
        <v>3900</v>
      </c>
      <c r="H389" s="309" t="s">
        <v>532</v>
      </c>
      <c r="I389" s="542" t="s">
        <v>560</v>
      </c>
    </row>
    <row r="390" spans="1:9" s="332" customFormat="1" ht="59.25" customHeight="1">
      <c r="A390" s="334" t="s">
        <v>979</v>
      </c>
      <c r="B390" s="333" t="s">
        <v>980</v>
      </c>
      <c r="C390" s="334" t="s">
        <v>144</v>
      </c>
      <c r="D390" s="334" t="s">
        <v>121</v>
      </c>
      <c r="E390" s="228">
        <f t="shared" si="16"/>
        <v>150000</v>
      </c>
      <c r="F390" s="334">
        <v>45</v>
      </c>
      <c r="G390" s="465">
        <v>6750</v>
      </c>
      <c r="H390" s="309" t="s">
        <v>532</v>
      </c>
      <c r="I390" s="519" t="s">
        <v>573</v>
      </c>
    </row>
    <row r="391" spans="1:9" s="332" customFormat="1" ht="60" customHeight="1">
      <c r="A391" s="334" t="s">
        <v>355</v>
      </c>
      <c r="B391" s="333" t="s">
        <v>981</v>
      </c>
      <c r="C391" s="334" t="s">
        <v>144</v>
      </c>
      <c r="D391" s="334" t="s">
        <v>121</v>
      </c>
      <c r="E391" s="228">
        <f t="shared" si="16"/>
        <v>60000</v>
      </c>
      <c r="F391" s="334">
        <v>20</v>
      </c>
      <c r="G391" s="465">
        <v>1200</v>
      </c>
      <c r="H391" s="309" t="s">
        <v>532</v>
      </c>
      <c r="I391" s="542" t="s">
        <v>560</v>
      </c>
    </row>
    <row r="392" spans="1:9" s="332" customFormat="1" ht="63" customHeight="1">
      <c r="A392" s="334" t="s">
        <v>358</v>
      </c>
      <c r="B392" s="333" t="s">
        <v>360</v>
      </c>
      <c r="C392" s="334" t="s">
        <v>144</v>
      </c>
      <c r="D392" s="334" t="s">
        <v>121</v>
      </c>
      <c r="E392" s="228">
        <f t="shared" si="16"/>
        <v>85000</v>
      </c>
      <c r="F392" s="334">
        <v>15</v>
      </c>
      <c r="G392" s="465">
        <v>1275</v>
      </c>
      <c r="H392" s="309" t="s">
        <v>532</v>
      </c>
      <c r="I392" s="542" t="s">
        <v>560</v>
      </c>
    </row>
    <row r="393" spans="1:9" s="332" customFormat="1" ht="57" customHeight="1">
      <c r="A393" s="334" t="s">
        <v>982</v>
      </c>
      <c r="B393" s="333" t="s">
        <v>983</v>
      </c>
      <c r="C393" s="334" t="s">
        <v>144</v>
      </c>
      <c r="D393" s="334" t="s">
        <v>121</v>
      </c>
      <c r="E393" s="228">
        <f t="shared" si="16"/>
        <v>240000</v>
      </c>
      <c r="F393" s="334">
        <v>5</v>
      </c>
      <c r="G393" s="465">
        <v>1200</v>
      </c>
      <c r="H393" s="309" t="s">
        <v>532</v>
      </c>
      <c r="I393" s="542" t="s">
        <v>560</v>
      </c>
    </row>
    <row r="394" spans="1:9" s="332" customFormat="1" ht="65.25" customHeight="1">
      <c r="A394" s="334" t="s">
        <v>984</v>
      </c>
      <c r="B394" s="333" t="s">
        <v>985</v>
      </c>
      <c r="C394" s="334" t="s">
        <v>144</v>
      </c>
      <c r="D394" s="334" t="s">
        <v>121</v>
      </c>
      <c r="E394" s="228">
        <f t="shared" ref="E394:E425" si="17">+G394/F394*1000</f>
        <v>600000</v>
      </c>
      <c r="F394" s="334">
        <v>6</v>
      </c>
      <c r="G394" s="465">
        <v>3600</v>
      </c>
      <c r="H394" s="309" t="s">
        <v>532</v>
      </c>
      <c r="I394" s="542" t="s">
        <v>560</v>
      </c>
    </row>
    <row r="395" spans="1:9" s="332" customFormat="1" ht="45" customHeight="1">
      <c r="A395" s="334" t="s">
        <v>356</v>
      </c>
      <c r="B395" s="333" t="s">
        <v>357</v>
      </c>
      <c r="C395" s="334" t="s">
        <v>144</v>
      </c>
      <c r="D395" s="334" t="s">
        <v>121</v>
      </c>
      <c r="E395" s="228">
        <f t="shared" si="17"/>
        <v>50000</v>
      </c>
      <c r="F395" s="334">
        <v>40</v>
      </c>
      <c r="G395" s="465">
        <v>2000</v>
      </c>
      <c r="H395" s="309" t="s">
        <v>532</v>
      </c>
      <c r="I395" s="542" t="s">
        <v>560</v>
      </c>
    </row>
    <row r="396" spans="1:9" s="332" customFormat="1" ht="50.25" customHeight="1">
      <c r="A396" s="334" t="s">
        <v>504</v>
      </c>
      <c r="B396" s="333" t="s">
        <v>357</v>
      </c>
      <c r="C396" s="334" t="s">
        <v>144</v>
      </c>
      <c r="D396" s="334" t="s">
        <v>121</v>
      </c>
      <c r="E396" s="228">
        <f t="shared" si="17"/>
        <v>25000</v>
      </c>
      <c r="F396" s="334">
        <v>46</v>
      </c>
      <c r="G396" s="465">
        <v>1150</v>
      </c>
      <c r="H396" s="309" t="s">
        <v>532</v>
      </c>
      <c r="I396" s="519" t="s">
        <v>573</v>
      </c>
    </row>
    <row r="397" spans="1:9" s="332" customFormat="1" ht="42" customHeight="1">
      <c r="A397" s="334" t="s">
        <v>1147</v>
      </c>
      <c r="B397" s="333" t="s">
        <v>357</v>
      </c>
      <c r="C397" s="334" t="s">
        <v>144</v>
      </c>
      <c r="D397" s="334" t="s">
        <v>121</v>
      </c>
      <c r="E397" s="228">
        <f t="shared" si="17"/>
        <v>195000</v>
      </c>
      <c r="F397" s="334">
        <v>1</v>
      </c>
      <c r="G397" s="465">
        <v>195</v>
      </c>
      <c r="H397" s="309" t="s">
        <v>532</v>
      </c>
      <c r="I397" s="519" t="s">
        <v>573</v>
      </c>
    </row>
    <row r="398" spans="1:9" s="332" customFormat="1" ht="42.75" customHeight="1">
      <c r="A398" s="334" t="s">
        <v>986</v>
      </c>
      <c r="B398" s="333" t="s">
        <v>987</v>
      </c>
      <c r="C398" s="334" t="s">
        <v>144</v>
      </c>
      <c r="D398" s="334" t="s">
        <v>121</v>
      </c>
      <c r="E398" s="228">
        <f t="shared" si="17"/>
        <v>2327000</v>
      </c>
      <c r="F398" s="334">
        <v>1</v>
      </c>
      <c r="G398" s="465">
        <v>2327</v>
      </c>
      <c r="H398" s="309" t="s">
        <v>532</v>
      </c>
      <c r="I398" s="519" t="s">
        <v>573</v>
      </c>
    </row>
    <row r="399" spans="1:9" s="332" customFormat="1" ht="42.75" customHeight="1">
      <c r="A399" s="334" t="s">
        <v>988</v>
      </c>
      <c r="B399" s="333" t="s">
        <v>987</v>
      </c>
      <c r="C399" s="334" t="s">
        <v>144</v>
      </c>
      <c r="D399" s="334" t="s">
        <v>121</v>
      </c>
      <c r="E399" s="228">
        <f t="shared" si="17"/>
        <v>648000</v>
      </c>
      <c r="F399" s="334">
        <v>1</v>
      </c>
      <c r="G399" s="465">
        <v>648</v>
      </c>
      <c r="H399" s="309" t="s">
        <v>532</v>
      </c>
      <c r="I399" s="519" t="s">
        <v>573</v>
      </c>
    </row>
    <row r="400" spans="1:9" s="332" customFormat="1" ht="42" customHeight="1">
      <c r="A400" s="334" t="s">
        <v>989</v>
      </c>
      <c r="B400" s="333" t="s">
        <v>990</v>
      </c>
      <c r="C400" s="334" t="s">
        <v>144</v>
      </c>
      <c r="D400" s="334" t="s">
        <v>121</v>
      </c>
      <c r="E400" s="228">
        <f t="shared" si="17"/>
        <v>200000</v>
      </c>
      <c r="F400" s="334">
        <v>2</v>
      </c>
      <c r="G400" s="465">
        <v>400</v>
      </c>
      <c r="H400" s="309" t="s">
        <v>532</v>
      </c>
      <c r="I400" s="519" t="s">
        <v>573</v>
      </c>
    </row>
    <row r="401" spans="1:9" s="332" customFormat="1" ht="34.5">
      <c r="A401" s="334" t="s">
        <v>991</v>
      </c>
      <c r="B401" s="333" t="s">
        <v>990</v>
      </c>
      <c r="C401" s="334" t="s">
        <v>144</v>
      </c>
      <c r="D401" s="334" t="s">
        <v>121</v>
      </c>
      <c r="E401" s="228">
        <f t="shared" si="17"/>
        <v>300000</v>
      </c>
      <c r="F401" s="334">
        <v>5</v>
      </c>
      <c r="G401" s="465">
        <v>1500</v>
      </c>
      <c r="H401" s="309" t="s">
        <v>532</v>
      </c>
      <c r="I401" s="519" t="s">
        <v>573</v>
      </c>
    </row>
    <row r="402" spans="1:9" s="332" customFormat="1" ht="58.5" customHeight="1">
      <c r="A402" s="334" t="s">
        <v>992</v>
      </c>
      <c r="B402" s="333" t="s">
        <v>993</v>
      </c>
      <c r="C402" s="334" t="s">
        <v>144</v>
      </c>
      <c r="D402" s="334" t="s">
        <v>121</v>
      </c>
      <c r="E402" s="228">
        <f t="shared" si="17"/>
        <v>180000</v>
      </c>
      <c r="F402" s="334">
        <v>1</v>
      </c>
      <c r="G402" s="465">
        <v>180</v>
      </c>
      <c r="H402" s="309" t="s">
        <v>532</v>
      </c>
      <c r="I402" s="519" t="s">
        <v>573</v>
      </c>
    </row>
    <row r="403" spans="1:9" s="332" customFormat="1" ht="61.5" customHeight="1">
      <c r="A403" s="334" t="s">
        <v>1293</v>
      </c>
      <c r="B403" s="333" t="s">
        <v>1294</v>
      </c>
      <c r="C403" s="334" t="s">
        <v>292</v>
      </c>
      <c r="D403" s="334" t="s">
        <v>121</v>
      </c>
      <c r="E403" s="228">
        <f t="shared" si="17"/>
        <v>155000</v>
      </c>
      <c r="F403" s="334">
        <v>700</v>
      </c>
      <c r="G403" s="465">
        <v>108500</v>
      </c>
      <c r="H403" s="309" t="s">
        <v>532</v>
      </c>
      <c r="I403" s="542" t="s">
        <v>560</v>
      </c>
    </row>
    <row r="404" spans="1:9" s="332" customFormat="1" ht="57.75" customHeight="1">
      <c r="A404" s="334" t="s">
        <v>1295</v>
      </c>
      <c r="B404" s="333" t="s">
        <v>1294</v>
      </c>
      <c r="C404" s="334" t="s">
        <v>292</v>
      </c>
      <c r="D404" s="334" t="s">
        <v>121</v>
      </c>
      <c r="E404" s="228">
        <f t="shared" si="17"/>
        <v>150000</v>
      </c>
      <c r="F404" s="334">
        <v>70</v>
      </c>
      <c r="G404" s="465">
        <v>10500</v>
      </c>
      <c r="H404" s="309" t="s">
        <v>532</v>
      </c>
      <c r="I404" s="542" t="s">
        <v>560</v>
      </c>
    </row>
    <row r="405" spans="1:9" s="332" customFormat="1" ht="34.5">
      <c r="A405" s="334" t="s">
        <v>994</v>
      </c>
      <c r="B405" s="333" t="s">
        <v>995</v>
      </c>
      <c r="C405" s="334" t="s">
        <v>144</v>
      </c>
      <c r="D405" s="334" t="s">
        <v>121</v>
      </c>
      <c r="E405" s="228">
        <f t="shared" si="17"/>
        <v>242500</v>
      </c>
      <c r="F405" s="334">
        <v>1</v>
      </c>
      <c r="G405" s="465">
        <v>242.5</v>
      </c>
      <c r="H405" s="309" t="s">
        <v>532</v>
      </c>
      <c r="I405" s="519" t="s">
        <v>573</v>
      </c>
    </row>
    <row r="406" spans="1:9" s="332" customFormat="1" ht="34.5">
      <c r="A406" s="334" t="s">
        <v>996</v>
      </c>
      <c r="B406" s="333" t="s">
        <v>995</v>
      </c>
      <c r="C406" s="334" t="s">
        <v>144</v>
      </c>
      <c r="D406" s="334" t="s">
        <v>121</v>
      </c>
      <c r="E406" s="228">
        <f t="shared" si="17"/>
        <v>396000</v>
      </c>
      <c r="F406" s="334">
        <v>1</v>
      </c>
      <c r="G406" s="465">
        <v>396</v>
      </c>
      <c r="H406" s="309" t="s">
        <v>532</v>
      </c>
      <c r="I406" s="519" t="s">
        <v>573</v>
      </c>
    </row>
    <row r="407" spans="1:9" s="332" customFormat="1" ht="34.5">
      <c r="A407" s="334" t="s">
        <v>359</v>
      </c>
      <c r="B407" s="333" t="s">
        <v>997</v>
      </c>
      <c r="C407" s="334" t="s">
        <v>144</v>
      </c>
      <c r="D407" s="334" t="s">
        <v>121</v>
      </c>
      <c r="E407" s="228">
        <f t="shared" si="17"/>
        <v>30000</v>
      </c>
      <c r="F407" s="334">
        <v>5</v>
      </c>
      <c r="G407" s="465">
        <v>150</v>
      </c>
      <c r="H407" s="309" t="s">
        <v>532</v>
      </c>
      <c r="I407" s="519" t="s">
        <v>573</v>
      </c>
    </row>
    <row r="408" spans="1:9" s="332" customFormat="1" ht="66.75" customHeight="1">
      <c r="A408" s="334" t="s">
        <v>998</v>
      </c>
      <c r="B408" s="333" t="s">
        <v>999</v>
      </c>
      <c r="C408" s="334" t="s">
        <v>144</v>
      </c>
      <c r="D408" s="334" t="s">
        <v>293</v>
      </c>
      <c r="E408" s="228">
        <f t="shared" si="17"/>
        <v>570000</v>
      </c>
      <c r="F408" s="334">
        <v>1</v>
      </c>
      <c r="G408" s="465">
        <v>570</v>
      </c>
      <c r="H408" s="309" t="s">
        <v>532</v>
      </c>
      <c r="I408" s="519" t="s">
        <v>573</v>
      </c>
    </row>
    <row r="409" spans="1:9" s="332" customFormat="1">
      <c r="A409" s="334" t="s">
        <v>505</v>
      </c>
      <c r="B409" s="333" t="s">
        <v>1000</v>
      </c>
      <c r="C409" s="334" t="s">
        <v>144</v>
      </c>
      <c r="D409" s="334" t="s">
        <v>121</v>
      </c>
      <c r="E409" s="228">
        <f t="shared" si="17"/>
        <v>230000</v>
      </c>
      <c r="F409" s="334">
        <v>20</v>
      </c>
      <c r="G409" s="465">
        <v>4600</v>
      </c>
      <c r="H409" s="309" t="s">
        <v>532</v>
      </c>
      <c r="I409" s="542" t="s">
        <v>560</v>
      </c>
    </row>
    <row r="410" spans="1:9" s="332" customFormat="1" ht="34.5">
      <c r="A410" s="334" t="s">
        <v>1001</v>
      </c>
      <c r="B410" s="333" t="s">
        <v>1002</v>
      </c>
      <c r="C410" s="334" t="s">
        <v>144</v>
      </c>
      <c r="D410" s="334" t="s">
        <v>121</v>
      </c>
      <c r="E410" s="228">
        <f t="shared" si="17"/>
        <v>140000</v>
      </c>
      <c r="F410" s="334">
        <v>10</v>
      </c>
      <c r="G410" s="465">
        <v>1400</v>
      </c>
      <c r="H410" s="309" t="s">
        <v>532</v>
      </c>
      <c r="I410" s="542" t="s">
        <v>560</v>
      </c>
    </row>
    <row r="411" spans="1:9" s="332" customFormat="1">
      <c r="A411" s="334" t="s">
        <v>1003</v>
      </c>
      <c r="B411" s="333" t="s">
        <v>1004</v>
      </c>
      <c r="C411" s="334" t="s">
        <v>144</v>
      </c>
      <c r="D411" s="334" t="s">
        <v>121</v>
      </c>
      <c r="E411" s="228">
        <f t="shared" si="17"/>
        <v>850000</v>
      </c>
      <c r="F411" s="334">
        <v>1</v>
      </c>
      <c r="G411" s="465">
        <v>850</v>
      </c>
      <c r="H411" s="309" t="s">
        <v>532</v>
      </c>
      <c r="I411" s="519" t="s">
        <v>573</v>
      </c>
    </row>
    <row r="412" spans="1:9" s="332" customFormat="1">
      <c r="A412" s="334" t="s">
        <v>1005</v>
      </c>
      <c r="B412" s="333" t="s">
        <v>1006</v>
      </c>
      <c r="C412" s="334" t="s">
        <v>144</v>
      </c>
      <c r="D412" s="334" t="s">
        <v>121</v>
      </c>
      <c r="E412" s="228">
        <f t="shared" si="17"/>
        <v>56000</v>
      </c>
      <c r="F412" s="334">
        <v>15</v>
      </c>
      <c r="G412" s="465">
        <v>840</v>
      </c>
      <c r="H412" s="309" t="s">
        <v>532</v>
      </c>
      <c r="I412" s="519" t="s">
        <v>573</v>
      </c>
    </row>
    <row r="413" spans="1:9" s="332" customFormat="1">
      <c r="A413" s="334" t="s">
        <v>1007</v>
      </c>
      <c r="B413" s="333" t="s">
        <v>1008</v>
      </c>
      <c r="C413" s="334" t="s">
        <v>144</v>
      </c>
      <c r="D413" s="334" t="s">
        <v>121</v>
      </c>
      <c r="E413" s="228">
        <f t="shared" si="17"/>
        <v>72800</v>
      </c>
      <c r="F413" s="334">
        <v>1</v>
      </c>
      <c r="G413" s="465">
        <v>72.8</v>
      </c>
      <c r="H413" s="309" t="s">
        <v>532</v>
      </c>
      <c r="I413" s="519" t="s">
        <v>573</v>
      </c>
    </row>
    <row r="414" spans="1:9" s="332" customFormat="1">
      <c r="A414" s="334" t="s">
        <v>1009</v>
      </c>
      <c r="B414" s="333" t="s">
        <v>1008</v>
      </c>
      <c r="C414" s="334" t="s">
        <v>144</v>
      </c>
      <c r="D414" s="334" t="s">
        <v>121</v>
      </c>
      <c r="E414" s="228">
        <f t="shared" si="17"/>
        <v>250000</v>
      </c>
      <c r="F414" s="334">
        <v>3</v>
      </c>
      <c r="G414" s="465">
        <v>750</v>
      </c>
      <c r="H414" s="309" t="s">
        <v>532</v>
      </c>
      <c r="I414" s="519" t="s">
        <v>573</v>
      </c>
    </row>
    <row r="415" spans="1:9" s="332" customFormat="1">
      <c r="A415" s="334" t="s">
        <v>1010</v>
      </c>
      <c r="B415" s="333" t="s">
        <v>1008</v>
      </c>
      <c r="C415" s="334" t="s">
        <v>144</v>
      </c>
      <c r="D415" s="334" t="s">
        <v>121</v>
      </c>
      <c r="E415" s="228">
        <f t="shared" si="17"/>
        <v>150000</v>
      </c>
      <c r="F415" s="334">
        <v>2</v>
      </c>
      <c r="G415" s="465">
        <v>300</v>
      </c>
      <c r="H415" s="309" t="s">
        <v>532</v>
      </c>
      <c r="I415" s="519" t="s">
        <v>573</v>
      </c>
    </row>
    <row r="416" spans="1:9" s="332" customFormat="1" ht="40.5" customHeight="1">
      <c r="A416" s="334" t="s">
        <v>1011</v>
      </c>
      <c r="B416" s="333" t="s">
        <v>776</v>
      </c>
      <c r="C416" s="334" t="s">
        <v>144</v>
      </c>
      <c r="D416" s="334" t="s">
        <v>121</v>
      </c>
      <c r="E416" s="228">
        <f t="shared" si="17"/>
        <v>40000</v>
      </c>
      <c r="F416" s="334">
        <v>1</v>
      </c>
      <c r="G416" s="465">
        <v>40</v>
      </c>
      <c r="H416" s="309" t="s">
        <v>532</v>
      </c>
      <c r="I416" s="519" t="s">
        <v>573</v>
      </c>
    </row>
    <row r="417" spans="1:9" s="332" customFormat="1" ht="39" customHeight="1">
      <c r="A417" s="334" t="s">
        <v>1012</v>
      </c>
      <c r="B417" s="333" t="s">
        <v>776</v>
      </c>
      <c r="C417" s="334" t="s">
        <v>144</v>
      </c>
      <c r="D417" s="334" t="s">
        <v>121</v>
      </c>
      <c r="E417" s="228">
        <f t="shared" si="17"/>
        <v>32500</v>
      </c>
      <c r="F417" s="334">
        <v>1</v>
      </c>
      <c r="G417" s="465">
        <v>32.5</v>
      </c>
      <c r="H417" s="309" t="s">
        <v>532</v>
      </c>
      <c r="I417" s="519" t="s">
        <v>573</v>
      </c>
    </row>
    <row r="418" spans="1:9" s="332" customFormat="1">
      <c r="A418" s="334" t="s">
        <v>1013</v>
      </c>
      <c r="B418" s="333" t="s">
        <v>1014</v>
      </c>
      <c r="C418" s="334" t="s">
        <v>144</v>
      </c>
      <c r="D418" s="334" t="s">
        <v>121</v>
      </c>
      <c r="E418" s="228">
        <f t="shared" si="17"/>
        <v>20000</v>
      </c>
      <c r="F418" s="334">
        <v>30</v>
      </c>
      <c r="G418" s="465">
        <v>600</v>
      </c>
      <c r="H418" s="309" t="s">
        <v>532</v>
      </c>
      <c r="I418" s="542" t="s">
        <v>560</v>
      </c>
    </row>
    <row r="419" spans="1:9" s="332" customFormat="1">
      <c r="A419" s="334" t="s">
        <v>1015</v>
      </c>
      <c r="B419" s="333" t="s">
        <v>1016</v>
      </c>
      <c r="C419" s="334" t="s">
        <v>144</v>
      </c>
      <c r="D419" s="334" t="s">
        <v>121</v>
      </c>
      <c r="E419" s="228">
        <f t="shared" si="17"/>
        <v>180000</v>
      </c>
      <c r="F419" s="334">
        <v>1</v>
      </c>
      <c r="G419" s="465">
        <v>180</v>
      </c>
      <c r="H419" s="309" t="s">
        <v>532</v>
      </c>
      <c r="I419" s="519" t="s">
        <v>573</v>
      </c>
    </row>
    <row r="420" spans="1:9" s="332" customFormat="1" ht="34.5">
      <c r="A420" s="334" t="s">
        <v>1017</v>
      </c>
      <c r="B420" s="333" t="s">
        <v>1018</v>
      </c>
      <c r="C420" s="334" t="s">
        <v>144</v>
      </c>
      <c r="D420" s="334" t="s">
        <v>121</v>
      </c>
      <c r="E420" s="228">
        <f t="shared" si="17"/>
        <v>47300.000000000007</v>
      </c>
      <c r="F420" s="334">
        <v>14</v>
      </c>
      <c r="G420" s="465">
        <v>662.2</v>
      </c>
      <c r="H420" s="309" t="s">
        <v>532</v>
      </c>
      <c r="I420" s="519" t="s">
        <v>573</v>
      </c>
    </row>
    <row r="421" spans="1:9" s="332" customFormat="1">
      <c r="A421" s="334" t="s">
        <v>1019</v>
      </c>
      <c r="B421" s="333" t="s">
        <v>1020</v>
      </c>
      <c r="C421" s="334" t="s">
        <v>144</v>
      </c>
      <c r="D421" s="334" t="s">
        <v>121</v>
      </c>
      <c r="E421" s="228">
        <f t="shared" si="17"/>
        <v>273200</v>
      </c>
      <c r="F421" s="334">
        <v>1</v>
      </c>
      <c r="G421" s="465">
        <v>273.2</v>
      </c>
      <c r="H421" s="309" t="s">
        <v>532</v>
      </c>
      <c r="I421" s="519" t="s">
        <v>573</v>
      </c>
    </row>
    <row r="422" spans="1:9" s="332" customFormat="1" ht="20.25" customHeight="1">
      <c r="A422" s="334" t="s">
        <v>1021</v>
      </c>
      <c r="B422" s="333" t="s">
        <v>1020</v>
      </c>
      <c r="C422" s="334" t="s">
        <v>144</v>
      </c>
      <c r="D422" s="334" t="s">
        <v>121</v>
      </c>
      <c r="E422" s="228">
        <f t="shared" si="17"/>
        <v>138000</v>
      </c>
      <c r="F422" s="334">
        <v>1</v>
      </c>
      <c r="G422" s="465">
        <v>138</v>
      </c>
      <c r="H422" s="309" t="s">
        <v>532</v>
      </c>
      <c r="I422" s="519" t="s">
        <v>573</v>
      </c>
    </row>
    <row r="423" spans="1:9" s="332" customFormat="1" ht="23.25" customHeight="1">
      <c r="A423" s="334" t="s">
        <v>1022</v>
      </c>
      <c r="B423" s="333" t="s">
        <v>1020</v>
      </c>
      <c r="C423" s="334" t="s">
        <v>144</v>
      </c>
      <c r="D423" s="334" t="s">
        <v>121</v>
      </c>
      <c r="E423" s="228">
        <f t="shared" si="17"/>
        <v>223600</v>
      </c>
      <c r="F423" s="334">
        <v>1</v>
      </c>
      <c r="G423" s="465">
        <v>223.6</v>
      </c>
      <c r="H423" s="309" t="s">
        <v>532</v>
      </c>
      <c r="I423" s="519" t="s">
        <v>573</v>
      </c>
    </row>
    <row r="424" spans="1:9" s="332" customFormat="1" ht="22.5" customHeight="1">
      <c r="A424" s="334" t="s">
        <v>1023</v>
      </c>
      <c r="B424" s="333" t="s">
        <v>1020</v>
      </c>
      <c r="C424" s="334" t="s">
        <v>144</v>
      </c>
      <c r="D424" s="334" t="s">
        <v>121</v>
      </c>
      <c r="E424" s="228">
        <f t="shared" si="17"/>
        <v>88900</v>
      </c>
      <c r="F424" s="334">
        <v>1</v>
      </c>
      <c r="G424" s="465">
        <v>88.9</v>
      </c>
      <c r="H424" s="309" t="s">
        <v>532</v>
      </c>
      <c r="I424" s="519" t="s">
        <v>573</v>
      </c>
    </row>
    <row r="425" spans="1:9" s="332" customFormat="1" ht="24" customHeight="1">
      <c r="A425" s="334" t="s">
        <v>1024</v>
      </c>
      <c r="B425" s="333" t="s">
        <v>1020</v>
      </c>
      <c r="C425" s="334" t="s">
        <v>144</v>
      </c>
      <c r="D425" s="334" t="s">
        <v>121</v>
      </c>
      <c r="E425" s="228">
        <f t="shared" si="17"/>
        <v>658400</v>
      </c>
      <c r="F425" s="334">
        <v>1</v>
      </c>
      <c r="G425" s="465">
        <v>658.4</v>
      </c>
      <c r="H425" s="309" t="s">
        <v>532</v>
      </c>
      <c r="I425" s="519" t="s">
        <v>573</v>
      </c>
    </row>
    <row r="426" spans="1:9" s="332" customFormat="1" ht="22.5" customHeight="1">
      <c r="A426" s="334" t="s">
        <v>1025</v>
      </c>
      <c r="B426" s="333" t="s">
        <v>1020</v>
      </c>
      <c r="C426" s="334" t="s">
        <v>144</v>
      </c>
      <c r="D426" s="334" t="s">
        <v>121</v>
      </c>
      <c r="E426" s="228">
        <f t="shared" ref="E426:E457" si="18">+G426/F426*1000</f>
        <v>417800</v>
      </c>
      <c r="F426" s="334">
        <v>1</v>
      </c>
      <c r="G426" s="465">
        <v>417.8</v>
      </c>
      <c r="H426" s="309" t="s">
        <v>532</v>
      </c>
      <c r="I426" s="519" t="s">
        <v>573</v>
      </c>
    </row>
    <row r="427" spans="1:9" s="332" customFormat="1" ht="22.5" customHeight="1">
      <c r="A427" s="334" t="s">
        <v>1026</v>
      </c>
      <c r="B427" s="333" t="s">
        <v>1020</v>
      </c>
      <c r="C427" s="334" t="s">
        <v>144</v>
      </c>
      <c r="D427" s="334" t="s">
        <v>121</v>
      </c>
      <c r="E427" s="228">
        <f t="shared" si="18"/>
        <v>178300</v>
      </c>
      <c r="F427" s="334">
        <v>1</v>
      </c>
      <c r="G427" s="465">
        <v>178.3</v>
      </c>
      <c r="H427" s="309" t="s">
        <v>532</v>
      </c>
      <c r="I427" s="519" t="s">
        <v>573</v>
      </c>
    </row>
    <row r="428" spans="1:9" s="332" customFormat="1" ht="21.75" customHeight="1">
      <c r="A428" s="334" t="s">
        <v>1027</v>
      </c>
      <c r="B428" s="333" t="s">
        <v>1020</v>
      </c>
      <c r="C428" s="334" t="s">
        <v>144</v>
      </c>
      <c r="D428" s="334" t="s">
        <v>121</v>
      </c>
      <c r="E428" s="228">
        <f t="shared" si="18"/>
        <v>240500</v>
      </c>
      <c r="F428" s="334">
        <v>1</v>
      </c>
      <c r="G428" s="465">
        <v>240.5</v>
      </c>
      <c r="H428" s="309" t="s">
        <v>532</v>
      </c>
      <c r="I428" s="519" t="s">
        <v>573</v>
      </c>
    </row>
    <row r="429" spans="1:9" s="332" customFormat="1" ht="21.75" customHeight="1">
      <c r="A429" s="334" t="s">
        <v>1028</v>
      </c>
      <c r="B429" s="333" t="s">
        <v>1020</v>
      </c>
      <c r="C429" s="334" t="s">
        <v>144</v>
      </c>
      <c r="D429" s="334" t="s">
        <v>121</v>
      </c>
      <c r="E429" s="228">
        <f t="shared" si="18"/>
        <v>31600</v>
      </c>
      <c r="F429" s="334">
        <v>1</v>
      </c>
      <c r="G429" s="465">
        <v>31.6</v>
      </c>
      <c r="H429" s="309" t="s">
        <v>532</v>
      </c>
      <c r="I429" s="519" t="s">
        <v>573</v>
      </c>
    </row>
    <row r="430" spans="1:9" s="332" customFormat="1" ht="20.25" customHeight="1">
      <c r="A430" s="334" t="s">
        <v>1029</v>
      </c>
      <c r="B430" s="333" t="s">
        <v>1020</v>
      </c>
      <c r="C430" s="334" t="s">
        <v>144</v>
      </c>
      <c r="D430" s="334" t="s">
        <v>121</v>
      </c>
      <c r="E430" s="228">
        <f t="shared" si="18"/>
        <v>118900</v>
      </c>
      <c r="F430" s="334">
        <v>1</v>
      </c>
      <c r="G430" s="465">
        <v>118.9</v>
      </c>
      <c r="H430" s="309" t="s">
        <v>532</v>
      </c>
      <c r="I430" s="519" t="s">
        <v>573</v>
      </c>
    </row>
    <row r="431" spans="1:9" s="332" customFormat="1" ht="19.5" customHeight="1">
      <c r="A431" s="334" t="s">
        <v>1030</v>
      </c>
      <c r="B431" s="333" t="s">
        <v>1031</v>
      </c>
      <c r="C431" s="334" t="s">
        <v>144</v>
      </c>
      <c r="D431" s="334" t="s">
        <v>121</v>
      </c>
      <c r="E431" s="228">
        <f t="shared" si="18"/>
        <v>45000</v>
      </c>
      <c r="F431" s="334">
        <v>9</v>
      </c>
      <c r="G431" s="465">
        <v>405</v>
      </c>
      <c r="H431" s="309" t="s">
        <v>532</v>
      </c>
      <c r="I431" s="519" t="s">
        <v>573</v>
      </c>
    </row>
    <row r="432" spans="1:9" s="332" customFormat="1" ht="20.25" customHeight="1">
      <c r="A432" s="334" t="s">
        <v>1032</v>
      </c>
      <c r="B432" s="333" t="s">
        <v>1033</v>
      </c>
      <c r="C432" s="334" t="s">
        <v>144</v>
      </c>
      <c r="D432" s="334" t="s">
        <v>121</v>
      </c>
      <c r="E432" s="228">
        <f t="shared" si="18"/>
        <v>125000</v>
      </c>
      <c r="F432" s="334">
        <v>1</v>
      </c>
      <c r="G432" s="465">
        <v>125</v>
      </c>
      <c r="H432" s="309" t="s">
        <v>532</v>
      </c>
      <c r="I432" s="519" t="s">
        <v>573</v>
      </c>
    </row>
    <row r="433" spans="1:255" s="332" customFormat="1" ht="57.75" customHeight="1">
      <c r="A433" s="334" t="s">
        <v>1034</v>
      </c>
      <c r="B433" s="333" t="s">
        <v>1035</v>
      </c>
      <c r="C433" s="334" t="s">
        <v>292</v>
      </c>
      <c r="D433" s="334" t="s">
        <v>293</v>
      </c>
      <c r="E433" s="228">
        <f t="shared" si="18"/>
        <v>2600000</v>
      </c>
      <c r="F433" s="334">
        <v>20</v>
      </c>
      <c r="G433" s="465">
        <v>52000</v>
      </c>
      <c r="H433" s="309" t="s">
        <v>532</v>
      </c>
      <c r="I433" s="542" t="s">
        <v>560</v>
      </c>
    </row>
    <row r="434" spans="1:255" s="332" customFormat="1" ht="48.75" customHeight="1">
      <c r="A434" s="334" t="s">
        <v>1036</v>
      </c>
      <c r="B434" s="333" t="s">
        <v>1037</v>
      </c>
      <c r="C434" s="334" t="s">
        <v>292</v>
      </c>
      <c r="D434" s="334" t="s">
        <v>121</v>
      </c>
      <c r="E434" s="228">
        <f t="shared" si="18"/>
        <v>390000</v>
      </c>
      <c r="F434" s="334">
        <v>20</v>
      </c>
      <c r="G434" s="465">
        <v>7800</v>
      </c>
      <c r="H434" s="309" t="s">
        <v>532</v>
      </c>
      <c r="I434" s="542" t="s">
        <v>560</v>
      </c>
    </row>
    <row r="435" spans="1:255" s="332" customFormat="1" ht="21.75" customHeight="1">
      <c r="A435" s="334" t="s">
        <v>1038</v>
      </c>
      <c r="B435" s="333" t="s">
        <v>1039</v>
      </c>
      <c r="C435" s="334" t="s">
        <v>144</v>
      </c>
      <c r="D435" s="334" t="s">
        <v>121</v>
      </c>
      <c r="E435" s="228">
        <f t="shared" si="18"/>
        <v>475200</v>
      </c>
      <c r="F435" s="334">
        <v>2</v>
      </c>
      <c r="G435" s="465">
        <v>950.4</v>
      </c>
      <c r="H435" s="309" t="s">
        <v>532</v>
      </c>
      <c r="I435" s="542" t="s">
        <v>560</v>
      </c>
    </row>
    <row r="436" spans="1:255" s="332" customFormat="1" ht="34.5">
      <c r="A436" s="334" t="s">
        <v>1040</v>
      </c>
      <c r="B436" s="333" t="s">
        <v>1041</v>
      </c>
      <c r="C436" s="334" t="s">
        <v>144</v>
      </c>
      <c r="D436" s="334" t="s">
        <v>121</v>
      </c>
      <c r="E436" s="228">
        <f t="shared" si="18"/>
        <v>3120000</v>
      </c>
      <c r="F436" s="334">
        <v>1</v>
      </c>
      <c r="G436" s="465">
        <v>3120</v>
      </c>
      <c r="H436" s="309" t="s">
        <v>532</v>
      </c>
      <c r="I436" s="519" t="s">
        <v>573</v>
      </c>
    </row>
    <row r="437" spans="1:255" s="332" customFormat="1">
      <c r="A437" s="334" t="s">
        <v>1042</v>
      </c>
      <c r="B437" s="333" t="s">
        <v>1043</v>
      </c>
      <c r="C437" s="334" t="s">
        <v>144</v>
      </c>
      <c r="D437" s="334" t="s">
        <v>121</v>
      </c>
      <c r="E437" s="228">
        <f t="shared" si="18"/>
        <v>15000</v>
      </c>
      <c r="F437" s="334">
        <v>16</v>
      </c>
      <c r="G437" s="465">
        <v>240</v>
      </c>
      <c r="H437" s="309" t="s">
        <v>532</v>
      </c>
      <c r="I437" s="519" t="s">
        <v>573</v>
      </c>
    </row>
    <row r="438" spans="1:255" s="332" customFormat="1" ht="21" customHeight="1">
      <c r="A438" s="334" t="s">
        <v>1044</v>
      </c>
      <c r="B438" s="333" t="s">
        <v>1043</v>
      </c>
      <c r="C438" s="334" t="s">
        <v>144</v>
      </c>
      <c r="D438" s="334" t="s">
        <v>121</v>
      </c>
      <c r="E438" s="228">
        <f t="shared" si="18"/>
        <v>15000</v>
      </c>
      <c r="F438" s="334">
        <v>12</v>
      </c>
      <c r="G438" s="466">
        <v>180</v>
      </c>
      <c r="H438" s="309" t="s">
        <v>532</v>
      </c>
      <c r="I438" s="519" t="s">
        <v>573</v>
      </c>
    </row>
    <row r="439" spans="1:255" s="332" customFormat="1" ht="21.75" customHeight="1">
      <c r="A439" s="334" t="s">
        <v>1045</v>
      </c>
      <c r="B439" s="333" t="s">
        <v>1046</v>
      </c>
      <c r="C439" s="334" t="s">
        <v>144</v>
      </c>
      <c r="D439" s="334" t="s">
        <v>121</v>
      </c>
      <c r="E439" s="228">
        <f t="shared" si="18"/>
        <v>55200</v>
      </c>
      <c r="F439" s="334">
        <v>1</v>
      </c>
      <c r="G439" s="465">
        <v>55.2</v>
      </c>
      <c r="H439" s="309" t="s">
        <v>532</v>
      </c>
      <c r="I439" s="519" t="s">
        <v>573</v>
      </c>
    </row>
    <row r="440" spans="1:255" s="548" customFormat="1">
      <c r="A440" s="334" t="s">
        <v>1047</v>
      </c>
      <c r="B440" s="333" t="s">
        <v>1046</v>
      </c>
      <c r="C440" s="334" t="s">
        <v>144</v>
      </c>
      <c r="D440" s="334" t="s">
        <v>121</v>
      </c>
      <c r="E440" s="228">
        <f t="shared" si="18"/>
        <v>100200</v>
      </c>
      <c r="F440" s="334">
        <v>1</v>
      </c>
      <c r="G440" s="466">
        <v>100.2</v>
      </c>
      <c r="H440" s="309" t="s">
        <v>532</v>
      </c>
      <c r="I440" s="519" t="s">
        <v>573</v>
      </c>
      <c r="J440" s="332"/>
      <c r="K440" s="332"/>
      <c r="L440" s="332"/>
      <c r="M440" s="332"/>
      <c r="N440" s="332"/>
      <c r="O440" s="332"/>
      <c r="P440" s="332"/>
      <c r="Q440" s="332"/>
      <c r="R440" s="332"/>
      <c r="S440" s="332"/>
      <c r="T440" s="332"/>
      <c r="U440" s="332"/>
      <c r="V440" s="332"/>
      <c r="W440" s="332"/>
      <c r="X440" s="332"/>
      <c r="Y440" s="332"/>
      <c r="Z440" s="332"/>
      <c r="AA440" s="332"/>
      <c r="AB440" s="332"/>
      <c r="AC440" s="332"/>
      <c r="AD440" s="332"/>
      <c r="AE440" s="332"/>
      <c r="AF440" s="332"/>
      <c r="AG440" s="332"/>
      <c r="AH440" s="332"/>
      <c r="AI440" s="332"/>
      <c r="AJ440" s="332"/>
      <c r="AK440" s="332"/>
      <c r="AL440" s="332"/>
      <c r="AM440" s="332"/>
      <c r="AN440" s="332"/>
      <c r="AO440" s="332"/>
      <c r="AP440" s="332"/>
      <c r="AQ440" s="332"/>
      <c r="AR440" s="332"/>
      <c r="AS440" s="332"/>
      <c r="AT440" s="332"/>
      <c r="AU440" s="332"/>
      <c r="AV440" s="332"/>
      <c r="AW440" s="332"/>
      <c r="AX440" s="332"/>
      <c r="AY440" s="332"/>
      <c r="AZ440" s="332"/>
      <c r="BA440" s="332"/>
      <c r="BB440" s="332"/>
      <c r="BC440" s="332"/>
      <c r="BD440" s="332"/>
      <c r="BE440" s="332"/>
      <c r="BF440" s="332"/>
      <c r="BG440" s="332"/>
      <c r="BH440" s="332"/>
      <c r="BI440" s="332"/>
      <c r="BJ440" s="332"/>
      <c r="BK440" s="332"/>
      <c r="BL440" s="332"/>
      <c r="BM440" s="332"/>
      <c r="BN440" s="332"/>
      <c r="BO440" s="332"/>
      <c r="BP440" s="332"/>
      <c r="BQ440" s="332"/>
      <c r="BR440" s="332"/>
      <c r="BS440" s="332"/>
      <c r="BT440" s="332"/>
      <c r="BU440" s="332"/>
      <c r="BV440" s="332"/>
      <c r="BW440" s="332"/>
      <c r="BX440" s="332"/>
      <c r="BY440" s="332"/>
      <c r="BZ440" s="332"/>
      <c r="CA440" s="332"/>
      <c r="CB440" s="332"/>
      <c r="CC440" s="332"/>
      <c r="CD440" s="332"/>
      <c r="CE440" s="332"/>
      <c r="CF440" s="332"/>
      <c r="CG440" s="332"/>
      <c r="CH440" s="332"/>
      <c r="CI440" s="332"/>
      <c r="CJ440" s="332"/>
      <c r="CK440" s="332"/>
      <c r="CL440" s="332"/>
      <c r="CM440" s="332"/>
      <c r="CN440" s="332"/>
      <c r="CO440" s="332"/>
      <c r="CP440" s="332"/>
      <c r="CQ440" s="332"/>
      <c r="CR440" s="332"/>
      <c r="CS440" s="332"/>
      <c r="CT440" s="332"/>
      <c r="CU440" s="332"/>
      <c r="CV440" s="332"/>
      <c r="CW440" s="332"/>
      <c r="CX440" s="332"/>
      <c r="CY440" s="332"/>
      <c r="CZ440" s="332"/>
      <c r="DA440" s="332"/>
      <c r="DB440" s="332"/>
      <c r="DC440" s="332"/>
      <c r="DD440" s="332"/>
      <c r="DE440" s="332"/>
      <c r="DF440" s="332"/>
      <c r="DG440" s="332"/>
      <c r="DH440" s="332"/>
      <c r="DI440" s="332"/>
      <c r="DJ440" s="332"/>
      <c r="DK440" s="332"/>
      <c r="DL440" s="332"/>
      <c r="DM440" s="332"/>
      <c r="DN440" s="332"/>
      <c r="DO440" s="332"/>
      <c r="DP440" s="332"/>
      <c r="DQ440" s="332"/>
      <c r="DR440" s="332"/>
      <c r="DS440" s="332"/>
      <c r="DT440" s="332"/>
      <c r="DU440" s="332"/>
      <c r="DV440" s="332"/>
      <c r="DW440" s="332"/>
      <c r="DX440" s="332"/>
      <c r="DY440" s="332"/>
      <c r="DZ440" s="332"/>
      <c r="EA440" s="332"/>
      <c r="EB440" s="332"/>
      <c r="EC440" s="332"/>
      <c r="ED440" s="332"/>
      <c r="EE440" s="332"/>
      <c r="EF440" s="332"/>
      <c r="EG440" s="332"/>
      <c r="EH440" s="332"/>
      <c r="EI440" s="332"/>
      <c r="EJ440" s="332"/>
      <c r="EK440" s="332"/>
      <c r="EL440" s="332"/>
      <c r="EM440" s="332"/>
      <c r="EN440" s="332"/>
      <c r="EO440" s="332"/>
      <c r="EP440" s="332"/>
      <c r="EQ440" s="332"/>
      <c r="ER440" s="332"/>
      <c r="ES440" s="332"/>
      <c r="ET440" s="332"/>
      <c r="EU440" s="332"/>
      <c r="EV440" s="332"/>
      <c r="EW440" s="332"/>
      <c r="EX440" s="332"/>
      <c r="EY440" s="332"/>
      <c r="EZ440" s="332"/>
      <c r="FA440" s="332"/>
      <c r="FB440" s="332"/>
      <c r="FC440" s="332"/>
      <c r="FD440" s="332"/>
      <c r="FE440" s="332"/>
      <c r="FF440" s="332"/>
      <c r="FG440" s="332"/>
      <c r="FH440" s="332"/>
      <c r="FI440" s="332"/>
      <c r="FJ440" s="332"/>
      <c r="FK440" s="332"/>
      <c r="FL440" s="332"/>
      <c r="FM440" s="332"/>
      <c r="FN440" s="332"/>
      <c r="FO440" s="332"/>
      <c r="FP440" s="332"/>
      <c r="FQ440" s="332"/>
      <c r="FR440" s="332"/>
      <c r="FS440" s="332"/>
      <c r="FT440" s="332"/>
      <c r="FU440" s="332"/>
      <c r="FV440" s="332"/>
      <c r="FW440" s="332"/>
      <c r="FX440" s="332"/>
      <c r="FY440" s="332"/>
      <c r="FZ440" s="332"/>
      <c r="GA440" s="332"/>
      <c r="GB440" s="332"/>
      <c r="GC440" s="332"/>
      <c r="GD440" s="332"/>
      <c r="GE440" s="332"/>
      <c r="GF440" s="332"/>
      <c r="GG440" s="332"/>
      <c r="GH440" s="332"/>
      <c r="GI440" s="332"/>
      <c r="GJ440" s="332"/>
      <c r="GK440" s="332"/>
      <c r="GL440" s="332"/>
      <c r="GM440" s="332"/>
      <c r="GN440" s="332"/>
      <c r="GO440" s="332"/>
      <c r="GP440" s="332"/>
      <c r="GQ440" s="332"/>
      <c r="GR440" s="332"/>
      <c r="GS440" s="332"/>
      <c r="GT440" s="332"/>
      <c r="GU440" s="332"/>
      <c r="GV440" s="332"/>
      <c r="GW440" s="332"/>
      <c r="GX440" s="332"/>
      <c r="GY440" s="332"/>
      <c r="GZ440" s="332"/>
      <c r="HA440" s="332"/>
      <c r="HB440" s="332"/>
      <c r="HC440" s="332"/>
      <c r="HD440" s="332"/>
      <c r="HE440" s="332"/>
      <c r="HF440" s="332"/>
      <c r="HG440" s="332"/>
      <c r="HH440" s="332"/>
      <c r="HI440" s="332"/>
      <c r="HJ440" s="332"/>
      <c r="HK440" s="332"/>
      <c r="HL440" s="332"/>
      <c r="HM440" s="332"/>
      <c r="HN440" s="332"/>
      <c r="HO440" s="332"/>
      <c r="HP440" s="332"/>
      <c r="HQ440" s="332"/>
      <c r="HR440" s="332"/>
      <c r="HS440" s="332"/>
      <c r="HT440" s="332"/>
      <c r="HU440" s="332"/>
      <c r="HV440" s="332"/>
      <c r="HW440" s="332"/>
      <c r="HX440" s="332"/>
      <c r="HY440" s="332"/>
      <c r="HZ440" s="332"/>
      <c r="IA440" s="332"/>
      <c r="IB440" s="332"/>
      <c r="IC440" s="332"/>
      <c r="ID440" s="332"/>
      <c r="IE440" s="332"/>
      <c r="IF440" s="332"/>
      <c r="IG440" s="332"/>
      <c r="IH440" s="332"/>
      <c r="II440" s="332"/>
      <c r="IJ440" s="332"/>
      <c r="IK440" s="332"/>
      <c r="IL440" s="332"/>
      <c r="IM440" s="332"/>
      <c r="IN440" s="332"/>
      <c r="IO440" s="332"/>
      <c r="IP440" s="332"/>
      <c r="IQ440" s="332"/>
      <c r="IR440" s="332"/>
      <c r="IS440" s="332"/>
      <c r="IT440" s="332"/>
      <c r="IU440" s="332"/>
    </row>
    <row r="441" spans="1:255" s="332" customFormat="1">
      <c r="A441" s="334" t="s">
        <v>1048</v>
      </c>
      <c r="B441" s="333" t="s">
        <v>1046</v>
      </c>
      <c r="C441" s="334" t="s">
        <v>144</v>
      </c>
      <c r="D441" s="334" t="s">
        <v>121</v>
      </c>
      <c r="E441" s="228">
        <f t="shared" si="18"/>
        <v>33600</v>
      </c>
      <c r="F441" s="334">
        <v>3</v>
      </c>
      <c r="G441" s="465">
        <v>100.8</v>
      </c>
      <c r="H441" s="309" t="s">
        <v>532</v>
      </c>
      <c r="I441" s="519" t="s">
        <v>573</v>
      </c>
    </row>
    <row r="442" spans="1:255" s="332" customFormat="1">
      <c r="A442" s="334" t="s">
        <v>1049</v>
      </c>
      <c r="B442" s="333" t="s">
        <v>1046</v>
      </c>
      <c r="C442" s="334" t="s">
        <v>144</v>
      </c>
      <c r="D442" s="334" t="s">
        <v>121</v>
      </c>
      <c r="E442" s="228">
        <f t="shared" si="18"/>
        <v>127000</v>
      </c>
      <c r="F442" s="334">
        <v>1</v>
      </c>
      <c r="G442" s="466">
        <v>127</v>
      </c>
      <c r="H442" s="309" t="s">
        <v>532</v>
      </c>
      <c r="I442" s="519" t="s">
        <v>573</v>
      </c>
      <c r="J442" s="310"/>
      <c r="K442" s="310"/>
      <c r="L442" s="310"/>
      <c r="M442" s="310"/>
      <c r="N442" s="310"/>
      <c r="O442" s="310"/>
      <c r="P442" s="310"/>
      <c r="Q442" s="310"/>
      <c r="R442" s="310"/>
      <c r="S442" s="310"/>
      <c r="T442" s="310"/>
      <c r="U442" s="310"/>
      <c r="V442" s="310"/>
      <c r="W442" s="310"/>
      <c r="X442" s="310"/>
      <c r="Y442" s="310"/>
      <c r="Z442" s="310"/>
      <c r="AA442" s="310"/>
      <c r="AB442" s="310"/>
      <c r="AC442" s="310"/>
      <c r="AD442" s="310"/>
      <c r="AE442" s="310"/>
      <c r="AF442" s="310"/>
      <c r="AG442" s="310"/>
      <c r="AH442" s="310"/>
      <c r="AI442" s="310"/>
      <c r="AJ442" s="310"/>
      <c r="AK442" s="310"/>
      <c r="AL442" s="310"/>
      <c r="AM442" s="310"/>
      <c r="AN442" s="310"/>
      <c r="AO442" s="310"/>
      <c r="AP442" s="310"/>
      <c r="AQ442" s="310"/>
      <c r="AR442" s="310"/>
      <c r="AS442" s="310"/>
      <c r="AT442" s="310"/>
      <c r="AU442" s="310"/>
      <c r="AV442" s="310"/>
      <c r="AW442" s="310"/>
      <c r="AX442" s="310"/>
      <c r="AY442" s="310"/>
      <c r="AZ442" s="310"/>
      <c r="BA442" s="310"/>
      <c r="BB442" s="310"/>
      <c r="BC442" s="310"/>
      <c r="BD442" s="310"/>
      <c r="BE442" s="310"/>
      <c r="BF442" s="310"/>
      <c r="BG442" s="310"/>
      <c r="BH442" s="310"/>
      <c r="BI442" s="310"/>
      <c r="BJ442" s="310"/>
      <c r="BK442" s="310"/>
      <c r="BL442" s="310"/>
      <c r="BM442" s="310"/>
      <c r="BN442" s="310"/>
      <c r="BO442" s="310"/>
      <c r="BP442" s="310"/>
      <c r="BQ442" s="310"/>
      <c r="BR442" s="310"/>
      <c r="BS442" s="310"/>
      <c r="BT442" s="310"/>
      <c r="BU442" s="310"/>
      <c r="BV442" s="310"/>
      <c r="BW442" s="310"/>
      <c r="BX442" s="310"/>
      <c r="BY442" s="310"/>
      <c r="BZ442" s="310"/>
      <c r="CA442" s="310"/>
      <c r="CB442" s="310"/>
      <c r="CC442" s="310"/>
      <c r="CD442" s="310"/>
      <c r="CE442" s="310"/>
      <c r="CF442" s="310"/>
      <c r="CG442" s="310"/>
      <c r="CH442" s="310"/>
      <c r="CI442" s="310"/>
      <c r="CJ442" s="310"/>
      <c r="CK442" s="310"/>
      <c r="CL442" s="310"/>
      <c r="CM442" s="310"/>
      <c r="CN442" s="310"/>
      <c r="CO442" s="310"/>
      <c r="CP442" s="310"/>
      <c r="CQ442" s="310"/>
      <c r="CR442" s="310"/>
      <c r="CS442" s="310"/>
      <c r="CT442" s="310"/>
      <c r="CU442" s="310"/>
      <c r="CV442" s="310"/>
      <c r="CW442" s="310"/>
      <c r="CX442" s="310"/>
      <c r="CY442" s="310"/>
      <c r="CZ442" s="310"/>
      <c r="DA442" s="310"/>
      <c r="DB442" s="310"/>
      <c r="DC442" s="310"/>
      <c r="DD442" s="310"/>
      <c r="DE442" s="310"/>
      <c r="DF442" s="310"/>
      <c r="DG442" s="310"/>
      <c r="DH442" s="310"/>
      <c r="DI442" s="310"/>
      <c r="DJ442" s="310"/>
      <c r="DK442" s="310"/>
      <c r="DL442" s="310"/>
      <c r="DM442" s="310"/>
      <c r="DN442" s="310"/>
      <c r="DO442" s="310"/>
      <c r="DP442" s="310"/>
      <c r="DQ442" s="310"/>
      <c r="DR442" s="310"/>
      <c r="DS442" s="310"/>
      <c r="DT442" s="310"/>
      <c r="DU442" s="310"/>
      <c r="DV442" s="310"/>
      <c r="DW442" s="310"/>
      <c r="DX442" s="310"/>
      <c r="DY442" s="310"/>
      <c r="DZ442" s="310"/>
      <c r="EA442" s="310"/>
      <c r="EB442" s="310"/>
      <c r="EC442" s="310"/>
      <c r="ED442" s="310"/>
      <c r="EE442" s="310"/>
      <c r="EF442" s="310"/>
      <c r="EG442" s="310"/>
      <c r="EH442" s="310"/>
      <c r="EI442" s="310"/>
      <c r="EJ442" s="310"/>
      <c r="EK442" s="310"/>
      <c r="EL442" s="310"/>
      <c r="EM442" s="310"/>
      <c r="EN442" s="310"/>
      <c r="EO442" s="310"/>
      <c r="EP442" s="310"/>
      <c r="EQ442" s="310"/>
      <c r="ER442" s="310"/>
      <c r="ES442" s="310"/>
      <c r="ET442" s="310"/>
      <c r="EU442" s="310"/>
      <c r="EV442" s="310"/>
      <c r="EW442" s="310"/>
      <c r="EX442" s="310"/>
      <c r="EY442" s="310"/>
      <c r="EZ442" s="310"/>
      <c r="FA442" s="310"/>
      <c r="FB442" s="310"/>
      <c r="FC442" s="310"/>
      <c r="FD442" s="310"/>
      <c r="FE442" s="310"/>
      <c r="FF442" s="310"/>
      <c r="FG442" s="310"/>
      <c r="FH442" s="310"/>
      <c r="FI442" s="310"/>
      <c r="FJ442" s="310"/>
      <c r="FK442" s="310"/>
      <c r="FL442" s="310"/>
      <c r="FM442" s="310"/>
      <c r="FN442" s="310"/>
      <c r="FO442" s="310"/>
      <c r="FP442" s="310"/>
      <c r="FQ442" s="310"/>
      <c r="FR442" s="310"/>
      <c r="FS442" s="310"/>
      <c r="FT442" s="310"/>
      <c r="FU442" s="310"/>
      <c r="FV442" s="310"/>
      <c r="FW442" s="310"/>
      <c r="FX442" s="310"/>
      <c r="FY442" s="310"/>
      <c r="FZ442" s="310"/>
      <c r="GA442" s="310"/>
      <c r="GB442" s="310"/>
      <c r="GC442" s="310"/>
      <c r="GD442" s="310"/>
      <c r="GE442" s="310"/>
      <c r="GF442" s="310"/>
      <c r="GG442" s="310"/>
      <c r="GH442" s="310"/>
      <c r="GI442" s="310"/>
      <c r="GJ442" s="310"/>
      <c r="GK442" s="310"/>
      <c r="GL442" s="310"/>
      <c r="GM442" s="310"/>
      <c r="GN442" s="310"/>
      <c r="GO442" s="310"/>
      <c r="GP442" s="310"/>
      <c r="GQ442" s="310"/>
      <c r="GR442" s="310"/>
      <c r="GS442" s="310"/>
      <c r="GT442" s="310"/>
      <c r="GU442" s="310"/>
      <c r="GV442" s="310"/>
      <c r="GW442" s="310"/>
      <c r="GX442" s="310"/>
      <c r="GY442" s="310"/>
      <c r="GZ442" s="310"/>
      <c r="HA442" s="310"/>
      <c r="HB442" s="310"/>
      <c r="HC442" s="310"/>
      <c r="HD442" s="310"/>
      <c r="HE442" s="310"/>
      <c r="HF442" s="310"/>
      <c r="HG442" s="310"/>
      <c r="HH442" s="310"/>
      <c r="HI442" s="310"/>
      <c r="HJ442" s="310"/>
      <c r="HK442" s="310"/>
      <c r="HL442" s="310"/>
      <c r="HM442" s="310"/>
      <c r="HN442" s="310"/>
      <c r="HO442" s="310"/>
      <c r="HP442" s="310"/>
      <c r="HQ442" s="310"/>
      <c r="HR442" s="310"/>
      <c r="HS442" s="310"/>
      <c r="HT442" s="310"/>
      <c r="HU442" s="310"/>
      <c r="HV442" s="310"/>
      <c r="HW442" s="310"/>
      <c r="HX442" s="310"/>
      <c r="HY442" s="310"/>
      <c r="HZ442" s="310"/>
      <c r="IA442" s="310"/>
      <c r="IB442" s="310"/>
      <c r="IC442" s="310"/>
      <c r="ID442" s="310"/>
      <c r="IE442" s="310"/>
      <c r="IF442" s="310"/>
      <c r="IG442" s="310"/>
      <c r="IH442" s="310"/>
      <c r="II442" s="310"/>
      <c r="IJ442" s="310"/>
      <c r="IK442" s="310"/>
      <c r="IL442" s="310"/>
      <c r="IM442" s="310"/>
      <c r="IN442" s="310"/>
      <c r="IO442" s="310"/>
      <c r="IP442" s="310"/>
      <c r="IQ442" s="310"/>
      <c r="IR442" s="310"/>
      <c r="IS442" s="310"/>
      <c r="IT442" s="310"/>
      <c r="IU442" s="310"/>
    </row>
    <row r="443" spans="1:255" s="332" customFormat="1" ht="51.75">
      <c r="A443" s="334" t="s">
        <v>1050</v>
      </c>
      <c r="B443" s="333" t="s">
        <v>1051</v>
      </c>
      <c r="C443" s="334" t="s">
        <v>144</v>
      </c>
      <c r="D443" s="334" t="s">
        <v>121</v>
      </c>
      <c r="E443" s="228">
        <f t="shared" si="18"/>
        <v>50000</v>
      </c>
      <c r="F443" s="334">
        <v>15</v>
      </c>
      <c r="G443" s="466">
        <v>750</v>
      </c>
      <c r="H443" s="309" t="s">
        <v>532</v>
      </c>
      <c r="I443" s="542" t="s">
        <v>560</v>
      </c>
    </row>
    <row r="444" spans="1:255" s="332" customFormat="1" ht="57" customHeight="1">
      <c r="A444" s="334" t="s">
        <v>1052</v>
      </c>
      <c r="B444" s="333" t="s">
        <v>1051</v>
      </c>
      <c r="C444" s="334" t="s">
        <v>144</v>
      </c>
      <c r="D444" s="334" t="s">
        <v>121</v>
      </c>
      <c r="E444" s="228">
        <f t="shared" si="18"/>
        <v>50000</v>
      </c>
      <c r="F444" s="334">
        <v>10</v>
      </c>
      <c r="G444" s="466">
        <v>500</v>
      </c>
      <c r="H444" s="309" t="s">
        <v>532</v>
      </c>
      <c r="I444" s="542" t="s">
        <v>560</v>
      </c>
    </row>
    <row r="445" spans="1:255" s="332" customFormat="1" ht="62.25" customHeight="1">
      <c r="A445" s="334" t="s">
        <v>1053</v>
      </c>
      <c r="B445" s="333" t="s">
        <v>1051</v>
      </c>
      <c r="C445" s="334" t="s">
        <v>144</v>
      </c>
      <c r="D445" s="334" t="s">
        <v>121</v>
      </c>
      <c r="E445" s="228">
        <f t="shared" si="18"/>
        <v>70000</v>
      </c>
      <c r="F445" s="334">
        <v>3</v>
      </c>
      <c r="G445" s="466">
        <v>210</v>
      </c>
      <c r="H445" s="309" t="s">
        <v>532</v>
      </c>
      <c r="I445" s="519" t="s">
        <v>573</v>
      </c>
    </row>
    <row r="446" spans="1:255" s="332" customFormat="1" ht="59.25" customHeight="1">
      <c r="A446" s="334" t="s">
        <v>1054</v>
      </c>
      <c r="B446" s="333" t="s">
        <v>1051</v>
      </c>
      <c r="C446" s="334" t="s">
        <v>144</v>
      </c>
      <c r="D446" s="334" t="s">
        <v>121</v>
      </c>
      <c r="E446" s="228">
        <f t="shared" si="18"/>
        <v>45000</v>
      </c>
      <c r="F446" s="334">
        <v>50</v>
      </c>
      <c r="G446" s="466">
        <v>2250</v>
      </c>
      <c r="H446" s="309" t="s">
        <v>532</v>
      </c>
      <c r="I446" s="519" t="s">
        <v>573</v>
      </c>
    </row>
    <row r="447" spans="1:255" s="332" customFormat="1" ht="57" customHeight="1">
      <c r="A447" s="334" t="s">
        <v>1055</v>
      </c>
      <c r="B447" s="333" t="s">
        <v>1051</v>
      </c>
      <c r="C447" s="334" t="s">
        <v>144</v>
      </c>
      <c r="D447" s="334" t="s">
        <v>121</v>
      </c>
      <c r="E447" s="228">
        <f t="shared" si="18"/>
        <v>50000</v>
      </c>
      <c r="F447" s="334">
        <v>30</v>
      </c>
      <c r="G447" s="466">
        <v>1500</v>
      </c>
      <c r="H447" s="309" t="s">
        <v>532</v>
      </c>
      <c r="I447" s="519" t="s">
        <v>573</v>
      </c>
      <c r="J447" s="310"/>
      <c r="K447" s="310"/>
      <c r="L447" s="310"/>
      <c r="M447" s="310"/>
      <c r="N447" s="310"/>
      <c r="O447" s="310"/>
      <c r="P447" s="310"/>
      <c r="Q447" s="310"/>
      <c r="R447" s="310"/>
      <c r="S447" s="310"/>
      <c r="T447" s="310"/>
      <c r="U447" s="310"/>
      <c r="V447" s="310"/>
      <c r="W447" s="310"/>
      <c r="X447" s="310"/>
      <c r="Y447" s="310"/>
      <c r="Z447" s="310"/>
      <c r="AA447" s="310"/>
      <c r="AB447" s="310"/>
      <c r="AC447" s="310"/>
      <c r="AD447" s="310"/>
      <c r="AE447" s="310"/>
      <c r="AF447" s="310"/>
      <c r="AG447" s="310"/>
      <c r="AH447" s="310"/>
      <c r="AI447" s="310"/>
      <c r="AJ447" s="310"/>
      <c r="AK447" s="310"/>
      <c r="AL447" s="310"/>
      <c r="AM447" s="310"/>
      <c r="AN447" s="310"/>
      <c r="AO447" s="310"/>
      <c r="AP447" s="310"/>
      <c r="AQ447" s="310"/>
      <c r="AR447" s="310"/>
      <c r="AS447" s="310"/>
      <c r="AT447" s="310"/>
      <c r="AU447" s="310"/>
      <c r="AV447" s="310"/>
      <c r="AW447" s="310"/>
      <c r="AX447" s="310"/>
      <c r="AY447" s="310"/>
      <c r="AZ447" s="310"/>
      <c r="BA447" s="310"/>
      <c r="BB447" s="310"/>
      <c r="BC447" s="310"/>
      <c r="BD447" s="310"/>
      <c r="BE447" s="310"/>
      <c r="BF447" s="310"/>
      <c r="BG447" s="310"/>
      <c r="BH447" s="310"/>
      <c r="BI447" s="310"/>
      <c r="BJ447" s="310"/>
      <c r="BK447" s="310"/>
      <c r="BL447" s="310"/>
      <c r="BM447" s="310"/>
      <c r="BN447" s="310"/>
      <c r="BO447" s="310"/>
      <c r="BP447" s="310"/>
      <c r="BQ447" s="310"/>
      <c r="BR447" s="310"/>
      <c r="BS447" s="310"/>
      <c r="BT447" s="310"/>
      <c r="BU447" s="310"/>
      <c r="BV447" s="310"/>
      <c r="BW447" s="310"/>
      <c r="BX447" s="310"/>
      <c r="BY447" s="310"/>
      <c r="BZ447" s="310"/>
      <c r="CA447" s="310"/>
      <c r="CB447" s="310"/>
      <c r="CC447" s="310"/>
      <c r="CD447" s="310"/>
      <c r="CE447" s="310"/>
      <c r="CF447" s="310"/>
      <c r="CG447" s="310"/>
      <c r="CH447" s="310"/>
      <c r="CI447" s="310"/>
      <c r="CJ447" s="310"/>
      <c r="CK447" s="310"/>
      <c r="CL447" s="310"/>
      <c r="CM447" s="310"/>
      <c r="CN447" s="310"/>
      <c r="CO447" s="310"/>
      <c r="CP447" s="310"/>
      <c r="CQ447" s="310"/>
      <c r="CR447" s="310"/>
      <c r="CS447" s="310"/>
      <c r="CT447" s="310"/>
      <c r="CU447" s="310"/>
      <c r="CV447" s="310"/>
      <c r="CW447" s="310"/>
      <c r="CX447" s="310"/>
      <c r="CY447" s="310"/>
      <c r="CZ447" s="310"/>
      <c r="DA447" s="310"/>
      <c r="DB447" s="310"/>
      <c r="DC447" s="310"/>
      <c r="DD447" s="310"/>
      <c r="DE447" s="310"/>
      <c r="DF447" s="310"/>
      <c r="DG447" s="310"/>
      <c r="DH447" s="310"/>
      <c r="DI447" s="310"/>
      <c r="DJ447" s="310"/>
      <c r="DK447" s="310"/>
      <c r="DL447" s="310"/>
      <c r="DM447" s="310"/>
      <c r="DN447" s="310"/>
      <c r="DO447" s="310"/>
      <c r="DP447" s="310"/>
      <c r="DQ447" s="310"/>
      <c r="DR447" s="310"/>
      <c r="DS447" s="310"/>
      <c r="DT447" s="310"/>
      <c r="DU447" s="310"/>
      <c r="DV447" s="310"/>
      <c r="DW447" s="310"/>
      <c r="DX447" s="310"/>
      <c r="DY447" s="310"/>
      <c r="DZ447" s="310"/>
      <c r="EA447" s="310"/>
      <c r="EB447" s="310"/>
      <c r="EC447" s="310"/>
      <c r="ED447" s="310"/>
      <c r="EE447" s="310"/>
      <c r="EF447" s="310"/>
      <c r="EG447" s="310"/>
      <c r="EH447" s="310"/>
      <c r="EI447" s="310"/>
      <c r="EJ447" s="310"/>
      <c r="EK447" s="310"/>
      <c r="EL447" s="310"/>
      <c r="EM447" s="310"/>
      <c r="EN447" s="310"/>
      <c r="EO447" s="310"/>
      <c r="EP447" s="310"/>
      <c r="EQ447" s="310"/>
      <c r="ER447" s="310"/>
      <c r="ES447" s="310"/>
      <c r="ET447" s="310"/>
      <c r="EU447" s="310"/>
      <c r="EV447" s="310"/>
      <c r="EW447" s="310"/>
      <c r="EX447" s="310"/>
      <c r="EY447" s="310"/>
      <c r="EZ447" s="310"/>
      <c r="FA447" s="310"/>
      <c r="FB447" s="310"/>
      <c r="FC447" s="310"/>
      <c r="FD447" s="310"/>
      <c r="FE447" s="310"/>
      <c r="FF447" s="310"/>
      <c r="FG447" s="310"/>
      <c r="FH447" s="310"/>
      <c r="FI447" s="310"/>
      <c r="FJ447" s="310"/>
      <c r="FK447" s="310"/>
      <c r="FL447" s="310"/>
      <c r="FM447" s="310"/>
      <c r="FN447" s="310"/>
      <c r="FO447" s="310"/>
      <c r="FP447" s="310"/>
      <c r="FQ447" s="310"/>
      <c r="FR447" s="310"/>
      <c r="FS447" s="310"/>
      <c r="FT447" s="310"/>
      <c r="FU447" s="310"/>
      <c r="FV447" s="310"/>
      <c r="FW447" s="310"/>
      <c r="FX447" s="310"/>
      <c r="FY447" s="310"/>
      <c r="FZ447" s="310"/>
      <c r="GA447" s="310"/>
      <c r="GB447" s="310"/>
      <c r="GC447" s="310"/>
      <c r="GD447" s="310"/>
      <c r="GE447" s="310"/>
      <c r="GF447" s="310"/>
      <c r="GG447" s="310"/>
      <c r="GH447" s="310"/>
      <c r="GI447" s="310"/>
      <c r="GJ447" s="310"/>
      <c r="GK447" s="310"/>
      <c r="GL447" s="310"/>
      <c r="GM447" s="310"/>
      <c r="GN447" s="310"/>
      <c r="GO447" s="310"/>
      <c r="GP447" s="310"/>
      <c r="GQ447" s="310"/>
      <c r="GR447" s="310"/>
      <c r="GS447" s="310"/>
      <c r="GT447" s="310"/>
      <c r="GU447" s="310"/>
      <c r="GV447" s="310"/>
      <c r="GW447" s="310"/>
      <c r="GX447" s="310"/>
      <c r="GY447" s="310"/>
      <c r="GZ447" s="310"/>
      <c r="HA447" s="310"/>
      <c r="HB447" s="310"/>
      <c r="HC447" s="310"/>
      <c r="HD447" s="310"/>
      <c r="HE447" s="310"/>
      <c r="HF447" s="310"/>
      <c r="HG447" s="310"/>
      <c r="HH447" s="310"/>
      <c r="HI447" s="310"/>
      <c r="HJ447" s="310"/>
      <c r="HK447" s="310"/>
      <c r="HL447" s="310"/>
      <c r="HM447" s="310"/>
      <c r="HN447" s="310"/>
      <c r="HO447" s="310"/>
      <c r="HP447" s="310"/>
      <c r="HQ447" s="310"/>
      <c r="HR447" s="310"/>
      <c r="HS447" s="310"/>
      <c r="HT447" s="310"/>
      <c r="HU447" s="310"/>
      <c r="HV447" s="310"/>
      <c r="HW447" s="310"/>
      <c r="HX447" s="310"/>
      <c r="HY447" s="310"/>
      <c r="HZ447" s="310"/>
      <c r="IA447" s="310"/>
      <c r="IB447" s="310"/>
      <c r="IC447" s="310"/>
      <c r="ID447" s="310"/>
      <c r="IE447" s="310"/>
      <c r="IF447" s="310"/>
      <c r="IG447" s="310"/>
      <c r="IH447" s="310"/>
      <c r="II447" s="310"/>
      <c r="IJ447" s="310"/>
      <c r="IK447" s="310"/>
      <c r="IL447" s="310"/>
      <c r="IM447" s="310"/>
      <c r="IN447" s="310"/>
      <c r="IO447" s="310"/>
      <c r="IP447" s="310"/>
      <c r="IQ447" s="310"/>
      <c r="IR447" s="310"/>
      <c r="IS447" s="310"/>
      <c r="IT447" s="310"/>
      <c r="IU447" s="310"/>
    </row>
    <row r="448" spans="1:255" ht="60" customHeight="1">
      <c r="A448" s="334" t="s">
        <v>1056</v>
      </c>
      <c r="B448" s="333" t="s">
        <v>1051</v>
      </c>
      <c r="C448" s="334" t="s">
        <v>144</v>
      </c>
      <c r="D448" s="334" t="s">
        <v>121</v>
      </c>
      <c r="E448" s="228">
        <f t="shared" si="18"/>
        <v>50000</v>
      </c>
      <c r="F448" s="334">
        <v>10</v>
      </c>
      <c r="G448" s="466">
        <v>500</v>
      </c>
      <c r="H448" s="309" t="s">
        <v>532</v>
      </c>
      <c r="I448" s="519" t="s">
        <v>573</v>
      </c>
    </row>
    <row r="449" spans="1:255" ht="54.75" customHeight="1">
      <c r="A449" s="334" t="s">
        <v>1057</v>
      </c>
      <c r="B449" s="333" t="s">
        <v>1051</v>
      </c>
      <c r="C449" s="334" t="s">
        <v>144</v>
      </c>
      <c r="D449" s="334" t="s">
        <v>121</v>
      </c>
      <c r="E449" s="228">
        <f t="shared" si="18"/>
        <v>70000</v>
      </c>
      <c r="F449" s="334">
        <v>2</v>
      </c>
      <c r="G449" s="466">
        <v>140</v>
      </c>
      <c r="H449" s="309" t="s">
        <v>532</v>
      </c>
      <c r="I449" s="519" t="s">
        <v>573</v>
      </c>
      <c r="J449" s="332"/>
      <c r="K449" s="332"/>
      <c r="L449" s="332"/>
      <c r="M449" s="332"/>
      <c r="N449" s="332"/>
      <c r="O449" s="332"/>
      <c r="P449" s="332"/>
      <c r="Q449" s="332"/>
      <c r="R449" s="332"/>
      <c r="S449" s="332"/>
      <c r="T449" s="332"/>
      <c r="U449" s="332"/>
      <c r="V449" s="332"/>
      <c r="W449" s="332"/>
      <c r="X449" s="332"/>
      <c r="Y449" s="332"/>
      <c r="Z449" s="332"/>
      <c r="AA449" s="332"/>
      <c r="AB449" s="332"/>
      <c r="AC449" s="332"/>
      <c r="AD449" s="332"/>
      <c r="AE449" s="332"/>
      <c r="AF449" s="332"/>
      <c r="AG449" s="332"/>
      <c r="AH449" s="332"/>
      <c r="AI449" s="332"/>
      <c r="AJ449" s="332"/>
      <c r="AK449" s="332"/>
      <c r="AL449" s="332"/>
      <c r="AM449" s="332"/>
      <c r="AN449" s="332"/>
      <c r="AO449" s="332"/>
      <c r="AP449" s="332"/>
      <c r="AQ449" s="332"/>
      <c r="AR449" s="332"/>
      <c r="AS449" s="332"/>
      <c r="AT449" s="332"/>
      <c r="AU449" s="332"/>
      <c r="AV449" s="332"/>
      <c r="AW449" s="332"/>
      <c r="AX449" s="332"/>
      <c r="AY449" s="332"/>
      <c r="AZ449" s="332"/>
      <c r="BA449" s="332"/>
      <c r="BB449" s="332"/>
      <c r="BC449" s="332"/>
      <c r="BD449" s="332"/>
      <c r="BE449" s="332"/>
      <c r="BF449" s="332"/>
      <c r="BG449" s="332"/>
      <c r="BH449" s="332"/>
      <c r="BI449" s="332"/>
      <c r="BJ449" s="332"/>
      <c r="BK449" s="332"/>
      <c r="BL449" s="332"/>
      <c r="BM449" s="332"/>
      <c r="BN449" s="332"/>
      <c r="BO449" s="332"/>
      <c r="BP449" s="332"/>
      <c r="BQ449" s="332"/>
      <c r="BR449" s="332"/>
      <c r="BS449" s="332"/>
      <c r="BT449" s="332"/>
      <c r="BU449" s="332"/>
      <c r="BV449" s="332"/>
      <c r="BW449" s="332"/>
      <c r="BX449" s="332"/>
      <c r="BY449" s="332"/>
      <c r="BZ449" s="332"/>
      <c r="CA449" s="332"/>
      <c r="CB449" s="332"/>
      <c r="CC449" s="332"/>
      <c r="CD449" s="332"/>
      <c r="CE449" s="332"/>
      <c r="CF449" s="332"/>
      <c r="CG449" s="332"/>
      <c r="CH449" s="332"/>
      <c r="CI449" s="332"/>
      <c r="CJ449" s="332"/>
      <c r="CK449" s="332"/>
      <c r="CL449" s="332"/>
      <c r="CM449" s="332"/>
      <c r="CN449" s="332"/>
      <c r="CO449" s="332"/>
      <c r="CP449" s="332"/>
      <c r="CQ449" s="332"/>
      <c r="CR449" s="332"/>
      <c r="CS449" s="332"/>
      <c r="CT449" s="332"/>
      <c r="CU449" s="332"/>
      <c r="CV449" s="332"/>
      <c r="CW449" s="332"/>
      <c r="CX449" s="332"/>
      <c r="CY449" s="332"/>
      <c r="CZ449" s="332"/>
      <c r="DA449" s="332"/>
      <c r="DB449" s="332"/>
      <c r="DC449" s="332"/>
      <c r="DD449" s="332"/>
      <c r="DE449" s="332"/>
      <c r="DF449" s="332"/>
      <c r="DG449" s="332"/>
      <c r="DH449" s="332"/>
      <c r="DI449" s="332"/>
      <c r="DJ449" s="332"/>
      <c r="DK449" s="332"/>
      <c r="DL449" s="332"/>
      <c r="DM449" s="332"/>
      <c r="DN449" s="332"/>
      <c r="DO449" s="332"/>
      <c r="DP449" s="332"/>
      <c r="DQ449" s="332"/>
      <c r="DR449" s="332"/>
      <c r="DS449" s="332"/>
      <c r="DT449" s="332"/>
      <c r="DU449" s="332"/>
      <c r="DV449" s="332"/>
      <c r="DW449" s="332"/>
      <c r="DX449" s="332"/>
      <c r="DY449" s="332"/>
      <c r="DZ449" s="332"/>
      <c r="EA449" s="332"/>
      <c r="EB449" s="332"/>
      <c r="EC449" s="332"/>
      <c r="ED449" s="332"/>
      <c r="EE449" s="332"/>
      <c r="EF449" s="332"/>
      <c r="EG449" s="332"/>
      <c r="EH449" s="332"/>
      <c r="EI449" s="332"/>
      <c r="EJ449" s="332"/>
      <c r="EK449" s="332"/>
      <c r="EL449" s="332"/>
      <c r="EM449" s="332"/>
      <c r="EN449" s="332"/>
      <c r="EO449" s="332"/>
      <c r="EP449" s="332"/>
      <c r="EQ449" s="332"/>
      <c r="ER449" s="332"/>
      <c r="ES449" s="332"/>
      <c r="ET449" s="332"/>
      <c r="EU449" s="332"/>
      <c r="EV449" s="332"/>
      <c r="EW449" s="332"/>
      <c r="EX449" s="332"/>
      <c r="EY449" s="332"/>
      <c r="EZ449" s="332"/>
      <c r="FA449" s="332"/>
      <c r="FB449" s="332"/>
      <c r="FC449" s="332"/>
      <c r="FD449" s="332"/>
      <c r="FE449" s="332"/>
      <c r="FF449" s="332"/>
      <c r="FG449" s="332"/>
      <c r="FH449" s="332"/>
      <c r="FI449" s="332"/>
      <c r="FJ449" s="332"/>
      <c r="FK449" s="332"/>
      <c r="FL449" s="332"/>
      <c r="FM449" s="332"/>
      <c r="FN449" s="332"/>
      <c r="FO449" s="332"/>
      <c r="FP449" s="332"/>
      <c r="FQ449" s="332"/>
      <c r="FR449" s="332"/>
      <c r="FS449" s="332"/>
      <c r="FT449" s="332"/>
      <c r="FU449" s="332"/>
      <c r="FV449" s="332"/>
      <c r="FW449" s="332"/>
      <c r="FX449" s="332"/>
      <c r="FY449" s="332"/>
      <c r="FZ449" s="332"/>
      <c r="GA449" s="332"/>
      <c r="GB449" s="332"/>
      <c r="GC449" s="332"/>
      <c r="GD449" s="332"/>
      <c r="GE449" s="332"/>
      <c r="GF449" s="332"/>
      <c r="GG449" s="332"/>
      <c r="GH449" s="332"/>
      <c r="GI449" s="332"/>
      <c r="GJ449" s="332"/>
      <c r="GK449" s="332"/>
      <c r="GL449" s="332"/>
      <c r="GM449" s="332"/>
      <c r="GN449" s="332"/>
      <c r="GO449" s="332"/>
      <c r="GP449" s="332"/>
      <c r="GQ449" s="332"/>
      <c r="GR449" s="332"/>
      <c r="GS449" s="332"/>
      <c r="GT449" s="332"/>
      <c r="GU449" s="332"/>
      <c r="GV449" s="332"/>
      <c r="GW449" s="332"/>
      <c r="GX449" s="332"/>
      <c r="GY449" s="332"/>
      <c r="GZ449" s="332"/>
      <c r="HA449" s="332"/>
      <c r="HB449" s="332"/>
      <c r="HC449" s="332"/>
      <c r="HD449" s="332"/>
      <c r="HE449" s="332"/>
      <c r="HF449" s="332"/>
      <c r="HG449" s="332"/>
      <c r="HH449" s="332"/>
      <c r="HI449" s="332"/>
      <c r="HJ449" s="332"/>
      <c r="HK449" s="332"/>
      <c r="HL449" s="332"/>
      <c r="HM449" s="332"/>
      <c r="HN449" s="332"/>
      <c r="HO449" s="332"/>
      <c r="HP449" s="332"/>
      <c r="HQ449" s="332"/>
      <c r="HR449" s="332"/>
      <c r="HS449" s="332"/>
      <c r="HT449" s="332"/>
      <c r="HU449" s="332"/>
      <c r="HV449" s="332"/>
      <c r="HW449" s="332"/>
      <c r="HX449" s="332"/>
      <c r="HY449" s="332"/>
      <c r="HZ449" s="332"/>
      <c r="IA449" s="332"/>
      <c r="IB449" s="332"/>
      <c r="IC449" s="332"/>
      <c r="ID449" s="332"/>
      <c r="IE449" s="332"/>
      <c r="IF449" s="332"/>
      <c r="IG449" s="332"/>
      <c r="IH449" s="332"/>
      <c r="II449" s="332"/>
      <c r="IJ449" s="332"/>
      <c r="IK449" s="332"/>
      <c r="IL449" s="332"/>
      <c r="IM449" s="332"/>
      <c r="IN449" s="332"/>
      <c r="IO449" s="332"/>
      <c r="IP449" s="332"/>
      <c r="IQ449" s="332"/>
      <c r="IR449" s="332"/>
      <c r="IS449" s="332"/>
      <c r="IT449" s="332"/>
      <c r="IU449" s="332"/>
    </row>
    <row r="450" spans="1:255" ht="54.75" customHeight="1">
      <c r="A450" s="334" t="s">
        <v>1058</v>
      </c>
      <c r="B450" s="333" t="s">
        <v>1051</v>
      </c>
      <c r="C450" s="334" t="s">
        <v>144</v>
      </c>
      <c r="D450" s="334" t="s">
        <v>121</v>
      </c>
      <c r="E450" s="228">
        <f t="shared" si="18"/>
        <v>240000</v>
      </c>
      <c r="F450" s="334">
        <v>1</v>
      </c>
      <c r="G450" s="466">
        <v>240</v>
      </c>
      <c r="H450" s="309" t="s">
        <v>532</v>
      </c>
      <c r="I450" s="519" t="s">
        <v>573</v>
      </c>
    </row>
    <row r="451" spans="1:255" ht="54.75" customHeight="1">
      <c r="A451" s="334" t="s">
        <v>1059</v>
      </c>
      <c r="B451" s="333" t="s">
        <v>1051</v>
      </c>
      <c r="C451" s="334" t="s">
        <v>144</v>
      </c>
      <c r="D451" s="334" t="s">
        <v>121</v>
      </c>
      <c r="E451" s="228">
        <f t="shared" si="18"/>
        <v>156700</v>
      </c>
      <c r="F451" s="334">
        <v>1</v>
      </c>
      <c r="G451" s="466">
        <v>156.69999999999999</v>
      </c>
      <c r="H451" s="309" t="s">
        <v>532</v>
      </c>
      <c r="I451" s="519" t="s">
        <v>573</v>
      </c>
    </row>
    <row r="452" spans="1:255">
      <c r="A452" s="334" t="s">
        <v>1060</v>
      </c>
      <c r="B452" s="333" t="s">
        <v>1061</v>
      </c>
      <c r="C452" s="334" t="s">
        <v>144</v>
      </c>
      <c r="D452" s="334" t="s">
        <v>121</v>
      </c>
      <c r="E452" s="228">
        <f t="shared" si="18"/>
        <v>28000</v>
      </c>
      <c r="F452" s="334">
        <v>5</v>
      </c>
      <c r="G452" s="466">
        <v>140</v>
      </c>
      <c r="H452" s="309" t="s">
        <v>532</v>
      </c>
      <c r="I452" s="519" t="s">
        <v>573</v>
      </c>
    </row>
    <row r="453" spans="1:255">
      <c r="A453" s="334" t="s">
        <v>1062</v>
      </c>
      <c r="B453" s="333" t="s">
        <v>1063</v>
      </c>
      <c r="C453" s="334" t="s">
        <v>144</v>
      </c>
      <c r="D453" s="334" t="s">
        <v>121</v>
      </c>
      <c r="E453" s="228">
        <f t="shared" si="18"/>
        <v>120000</v>
      </c>
      <c r="F453" s="334">
        <v>3</v>
      </c>
      <c r="G453" s="466">
        <v>360</v>
      </c>
      <c r="H453" s="309" t="s">
        <v>532</v>
      </c>
      <c r="I453" s="519" t="s">
        <v>573</v>
      </c>
    </row>
    <row r="454" spans="1:255">
      <c r="A454" s="334" t="s">
        <v>1064</v>
      </c>
      <c r="B454" s="333" t="s">
        <v>1063</v>
      </c>
      <c r="C454" s="334" t="s">
        <v>144</v>
      </c>
      <c r="D454" s="334" t="s">
        <v>121</v>
      </c>
      <c r="E454" s="228">
        <f t="shared" si="18"/>
        <v>113000</v>
      </c>
      <c r="F454" s="334">
        <v>1</v>
      </c>
      <c r="G454" s="466">
        <v>113</v>
      </c>
      <c r="H454" s="309" t="s">
        <v>532</v>
      </c>
      <c r="I454" s="519" t="s">
        <v>573</v>
      </c>
    </row>
    <row r="455" spans="1:255" ht="21" customHeight="1">
      <c r="A455" s="334" t="s">
        <v>1065</v>
      </c>
      <c r="B455" s="333" t="s">
        <v>1063</v>
      </c>
      <c r="C455" s="334" t="s">
        <v>144</v>
      </c>
      <c r="D455" s="334" t="s">
        <v>121</v>
      </c>
      <c r="E455" s="228">
        <f t="shared" si="18"/>
        <v>278800</v>
      </c>
      <c r="F455" s="334">
        <v>1</v>
      </c>
      <c r="G455" s="466">
        <v>278.8</v>
      </c>
      <c r="H455" s="309" t="s">
        <v>532</v>
      </c>
      <c r="I455" s="519" t="s">
        <v>573</v>
      </c>
    </row>
    <row r="456" spans="1:255">
      <c r="A456" s="334" t="s">
        <v>1066</v>
      </c>
      <c r="B456" s="333" t="s">
        <v>1067</v>
      </c>
      <c r="C456" s="334" t="s">
        <v>144</v>
      </c>
      <c r="D456" s="334" t="s">
        <v>121</v>
      </c>
      <c r="E456" s="228">
        <f t="shared" si="18"/>
        <v>50000</v>
      </c>
      <c r="F456" s="334">
        <v>10</v>
      </c>
      <c r="G456" s="466">
        <v>500</v>
      </c>
      <c r="H456" s="309" t="s">
        <v>532</v>
      </c>
      <c r="I456" s="542" t="s">
        <v>560</v>
      </c>
    </row>
    <row r="457" spans="1:255">
      <c r="A457" s="334" t="s">
        <v>1068</v>
      </c>
      <c r="B457" s="333" t="s">
        <v>1067</v>
      </c>
      <c r="C457" s="334" t="s">
        <v>144</v>
      </c>
      <c r="D457" s="334" t="s">
        <v>121</v>
      </c>
      <c r="E457" s="228">
        <f t="shared" si="18"/>
        <v>50000</v>
      </c>
      <c r="F457" s="334">
        <v>43</v>
      </c>
      <c r="G457" s="466">
        <v>2150</v>
      </c>
      <c r="H457" s="309" t="s">
        <v>532</v>
      </c>
      <c r="I457" s="519" t="s">
        <v>573</v>
      </c>
    </row>
    <row r="458" spans="1:255">
      <c r="A458" s="334" t="s">
        <v>1069</v>
      </c>
      <c r="B458" s="333" t="s">
        <v>1067</v>
      </c>
      <c r="C458" s="334" t="s">
        <v>144</v>
      </c>
      <c r="D458" s="334" t="s">
        <v>121</v>
      </c>
      <c r="E458" s="228">
        <f t="shared" ref="E458:E489" si="19">+G458/F458*1000</f>
        <v>105000</v>
      </c>
      <c r="F458" s="334">
        <v>1</v>
      </c>
      <c r="G458" s="467">
        <v>105</v>
      </c>
      <c r="H458" s="309" t="s">
        <v>532</v>
      </c>
      <c r="I458" s="519" t="s">
        <v>573</v>
      </c>
    </row>
    <row r="459" spans="1:255">
      <c r="A459" s="334" t="s">
        <v>1070</v>
      </c>
      <c r="B459" s="333" t="s">
        <v>1067</v>
      </c>
      <c r="C459" s="334" t="s">
        <v>144</v>
      </c>
      <c r="D459" s="334" t="s">
        <v>121</v>
      </c>
      <c r="E459" s="228">
        <f t="shared" si="19"/>
        <v>119000</v>
      </c>
      <c r="F459" s="334">
        <v>1</v>
      </c>
      <c r="G459" s="467">
        <v>119</v>
      </c>
      <c r="H459" s="309" t="s">
        <v>532</v>
      </c>
      <c r="I459" s="519" t="s">
        <v>573</v>
      </c>
    </row>
    <row r="460" spans="1:255">
      <c r="A460" s="334" t="s">
        <v>1071</v>
      </c>
      <c r="B460" s="333" t="s">
        <v>1067</v>
      </c>
      <c r="C460" s="334" t="s">
        <v>144</v>
      </c>
      <c r="D460" s="334" t="s">
        <v>121</v>
      </c>
      <c r="E460" s="228">
        <f t="shared" si="19"/>
        <v>63700</v>
      </c>
      <c r="F460" s="334">
        <v>1</v>
      </c>
      <c r="G460" s="467">
        <v>63.7</v>
      </c>
      <c r="H460" s="309" t="s">
        <v>532</v>
      </c>
      <c r="I460" s="519" t="s">
        <v>573</v>
      </c>
    </row>
    <row r="461" spans="1:255">
      <c r="A461" s="334" t="s">
        <v>1072</v>
      </c>
      <c r="B461" s="333" t="s">
        <v>1067</v>
      </c>
      <c r="C461" s="334" t="s">
        <v>144</v>
      </c>
      <c r="D461" s="334" t="s">
        <v>121</v>
      </c>
      <c r="E461" s="228">
        <f t="shared" si="19"/>
        <v>88300</v>
      </c>
      <c r="F461" s="334">
        <v>1</v>
      </c>
      <c r="G461" s="467">
        <v>88.3</v>
      </c>
      <c r="H461" s="309" t="s">
        <v>532</v>
      </c>
      <c r="I461" s="519" t="s">
        <v>573</v>
      </c>
    </row>
    <row r="462" spans="1:255">
      <c r="A462" s="334" t="s">
        <v>1073</v>
      </c>
      <c r="B462" s="333" t="s">
        <v>1067</v>
      </c>
      <c r="C462" s="334" t="s">
        <v>144</v>
      </c>
      <c r="D462" s="334" t="s">
        <v>121</v>
      </c>
      <c r="E462" s="228">
        <f t="shared" si="19"/>
        <v>151200</v>
      </c>
      <c r="F462" s="334">
        <v>1</v>
      </c>
      <c r="G462" s="467">
        <v>151.19999999999999</v>
      </c>
      <c r="H462" s="309" t="s">
        <v>532</v>
      </c>
      <c r="I462" s="519" t="s">
        <v>573</v>
      </c>
    </row>
    <row r="463" spans="1:255">
      <c r="A463" s="334" t="s">
        <v>1074</v>
      </c>
      <c r="B463" s="333" t="s">
        <v>1067</v>
      </c>
      <c r="C463" s="334" t="s">
        <v>144</v>
      </c>
      <c r="D463" s="334" t="s">
        <v>121</v>
      </c>
      <c r="E463" s="228">
        <f t="shared" si="19"/>
        <v>84000</v>
      </c>
      <c r="F463" s="334">
        <v>1</v>
      </c>
      <c r="G463" s="467">
        <v>84</v>
      </c>
      <c r="H463" s="309" t="s">
        <v>532</v>
      </c>
      <c r="I463" s="519" t="s">
        <v>573</v>
      </c>
    </row>
    <row r="464" spans="1:255" ht="34.5">
      <c r="A464" s="334" t="s">
        <v>1075</v>
      </c>
      <c r="B464" s="333" t="s">
        <v>1076</v>
      </c>
      <c r="C464" s="334" t="s">
        <v>144</v>
      </c>
      <c r="D464" s="334" t="s">
        <v>121</v>
      </c>
      <c r="E464" s="228">
        <f t="shared" si="19"/>
        <v>10000</v>
      </c>
      <c r="F464" s="334">
        <v>10</v>
      </c>
      <c r="G464" s="467">
        <v>100</v>
      </c>
      <c r="H464" s="309" t="s">
        <v>532</v>
      </c>
      <c r="I464" s="542" t="s">
        <v>560</v>
      </c>
    </row>
    <row r="465" spans="1:9" ht="40.5" customHeight="1">
      <c r="A465" s="334" t="s">
        <v>1077</v>
      </c>
      <c r="B465" s="333" t="s">
        <v>1078</v>
      </c>
      <c r="C465" s="334" t="s">
        <v>144</v>
      </c>
      <c r="D465" s="334" t="s">
        <v>121</v>
      </c>
      <c r="E465" s="228">
        <f t="shared" si="19"/>
        <v>36000</v>
      </c>
      <c r="F465" s="334">
        <v>4</v>
      </c>
      <c r="G465" s="467">
        <v>144</v>
      </c>
      <c r="H465" s="309" t="s">
        <v>532</v>
      </c>
      <c r="I465" s="519" t="s">
        <v>573</v>
      </c>
    </row>
    <row r="466" spans="1:9" ht="34.5">
      <c r="A466" s="334" t="s">
        <v>1079</v>
      </c>
      <c r="B466" s="333" t="s">
        <v>1080</v>
      </c>
      <c r="C466" s="334" t="s">
        <v>144</v>
      </c>
      <c r="D466" s="334" t="s">
        <v>121</v>
      </c>
      <c r="E466" s="228">
        <f t="shared" si="19"/>
        <v>15000</v>
      </c>
      <c r="F466" s="334">
        <v>2</v>
      </c>
      <c r="G466" s="467">
        <v>30</v>
      </c>
      <c r="H466" s="309" t="s">
        <v>532</v>
      </c>
      <c r="I466" s="519" t="s">
        <v>573</v>
      </c>
    </row>
    <row r="467" spans="1:9">
      <c r="A467" s="334" t="s">
        <v>1081</v>
      </c>
      <c r="B467" s="333" t="s">
        <v>1082</v>
      </c>
      <c r="C467" s="334" t="s">
        <v>144</v>
      </c>
      <c r="D467" s="334" t="s">
        <v>1083</v>
      </c>
      <c r="E467" s="228">
        <f t="shared" si="19"/>
        <v>4200</v>
      </c>
      <c r="F467" s="334">
        <v>28</v>
      </c>
      <c r="G467" s="467">
        <v>117.6</v>
      </c>
      <c r="H467" s="309" t="s">
        <v>532</v>
      </c>
      <c r="I467" s="519" t="s">
        <v>573</v>
      </c>
    </row>
    <row r="468" spans="1:9">
      <c r="A468" s="334" t="s">
        <v>1084</v>
      </c>
      <c r="B468" s="333" t="s">
        <v>1085</v>
      </c>
      <c r="C468" s="334" t="s">
        <v>144</v>
      </c>
      <c r="D468" s="334" t="s">
        <v>121</v>
      </c>
      <c r="E468" s="228">
        <f t="shared" si="19"/>
        <v>15000</v>
      </c>
      <c r="F468" s="334">
        <v>40</v>
      </c>
      <c r="G468" s="467">
        <v>600</v>
      </c>
      <c r="H468" s="309" t="s">
        <v>532</v>
      </c>
      <c r="I468" s="542" t="s">
        <v>560</v>
      </c>
    </row>
    <row r="469" spans="1:9">
      <c r="A469" s="334" t="s">
        <v>1086</v>
      </c>
      <c r="B469" s="333" t="s">
        <v>1087</v>
      </c>
      <c r="C469" s="334" t="s">
        <v>144</v>
      </c>
      <c r="D469" s="334" t="s">
        <v>121</v>
      </c>
      <c r="E469" s="228">
        <f t="shared" si="19"/>
        <v>15000</v>
      </c>
      <c r="F469" s="334">
        <v>1343</v>
      </c>
      <c r="G469" s="467">
        <v>20145</v>
      </c>
      <c r="H469" s="309" t="s">
        <v>532</v>
      </c>
      <c r="I469" s="519" t="s">
        <v>573</v>
      </c>
    </row>
    <row r="470" spans="1:9">
      <c r="A470" s="334" t="s">
        <v>1088</v>
      </c>
      <c r="B470" s="333" t="s">
        <v>1089</v>
      </c>
      <c r="C470" s="334" t="s">
        <v>144</v>
      </c>
      <c r="D470" s="334" t="s">
        <v>121</v>
      </c>
      <c r="E470" s="228">
        <f t="shared" si="19"/>
        <v>20000</v>
      </c>
      <c r="F470" s="334">
        <v>60</v>
      </c>
      <c r="G470" s="467">
        <v>1200</v>
      </c>
      <c r="H470" s="309" t="s">
        <v>532</v>
      </c>
      <c r="I470" s="542" t="s">
        <v>560</v>
      </c>
    </row>
    <row r="471" spans="1:9">
      <c r="A471" s="334" t="s">
        <v>1090</v>
      </c>
      <c r="B471" s="333" t="s">
        <v>1089</v>
      </c>
      <c r="C471" s="334" t="s">
        <v>144</v>
      </c>
      <c r="D471" s="334" t="s">
        <v>121</v>
      </c>
      <c r="E471" s="228">
        <f t="shared" si="19"/>
        <v>16200</v>
      </c>
      <c r="F471" s="334">
        <v>40</v>
      </c>
      <c r="G471" s="467">
        <v>648</v>
      </c>
      <c r="H471" s="309" t="s">
        <v>532</v>
      </c>
      <c r="I471" s="519" t="s">
        <v>573</v>
      </c>
    </row>
    <row r="472" spans="1:9">
      <c r="A472" s="334" t="s">
        <v>1091</v>
      </c>
      <c r="B472" s="333" t="s">
        <v>1092</v>
      </c>
      <c r="C472" s="334" t="s">
        <v>144</v>
      </c>
      <c r="D472" s="334" t="s">
        <v>121</v>
      </c>
      <c r="E472" s="228">
        <f t="shared" si="19"/>
        <v>20000</v>
      </c>
      <c r="F472" s="334">
        <v>40</v>
      </c>
      <c r="G472" s="467">
        <v>800</v>
      </c>
      <c r="H472" s="309" t="s">
        <v>532</v>
      </c>
      <c r="I472" s="542" t="s">
        <v>560</v>
      </c>
    </row>
    <row r="473" spans="1:9" ht="34.5" customHeight="1">
      <c r="A473" s="334" t="s">
        <v>1093</v>
      </c>
      <c r="B473" s="333" t="s">
        <v>1094</v>
      </c>
      <c r="C473" s="334" t="s">
        <v>144</v>
      </c>
      <c r="D473" s="334" t="s">
        <v>121</v>
      </c>
      <c r="E473" s="228">
        <f t="shared" si="19"/>
        <v>35000</v>
      </c>
      <c r="F473" s="334">
        <v>20</v>
      </c>
      <c r="G473" s="467">
        <v>700</v>
      </c>
      <c r="H473" s="309" t="s">
        <v>532</v>
      </c>
      <c r="I473" s="542" t="s">
        <v>560</v>
      </c>
    </row>
    <row r="474" spans="1:9" ht="39" customHeight="1">
      <c r="A474" s="334" t="s">
        <v>1095</v>
      </c>
      <c r="B474" s="333" t="s">
        <v>1096</v>
      </c>
      <c r="C474" s="334" t="s">
        <v>144</v>
      </c>
      <c r="D474" s="334" t="s">
        <v>121</v>
      </c>
      <c r="E474" s="228">
        <f t="shared" si="19"/>
        <v>20000</v>
      </c>
      <c r="F474" s="334">
        <v>50</v>
      </c>
      <c r="G474" s="467">
        <v>1000</v>
      </c>
      <c r="H474" s="309" t="s">
        <v>532</v>
      </c>
      <c r="I474" s="542" t="s">
        <v>560</v>
      </c>
    </row>
    <row r="475" spans="1:9">
      <c r="A475" s="334" t="s">
        <v>1097</v>
      </c>
      <c r="B475" s="333" t="s">
        <v>1098</v>
      </c>
      <c r="C475" s="334" t="s">
        <v>144</v>
      </c>
      <c r="D475" s="334" t="s">
        <v>121</v>
      </c>
      <c r="E475" s="228">
        <f t="shared" si="19"/>
        <v>85000</v>
      </c>
      <c r="F475" s="334">
        <v>20</v>
      </c>
      <c r="G475" s="467">
        <v>1700</v>
      </c>
      <c r="H475" s="309" t="s">
        <v>532</v>
      </c>
      <c r="I475" s="542" t="s">
        <v>560</v>
      </c>
    </row>
    <row r="476" spans="1:9" ht="23.25" customHeight="1">
      <c r="A476" s="334" t="s">
        <v>1099</v>
      </c>
      <c r="B476" s="333" t="s">
        <v>1098</v>
      </c>
      <c r="C476" s="334" t="s">
        <v>144</v>
      </c>
      <c r="D476" s="334" t="s">
        <v>121</v>
      </c>
      <c r="E476" s="228">
        <f t="shared" si="19"/>
        <v>85000</v>
      </c>
      <c r="F476" s="334">
        <v>5</v>
      </c>
      <c r="G476" s="467">
        <v>425</v>
      </c>
      <c r="H476" s="309" t="s">
        <v>532</v>
      </c>
      <c r="I476" s="519" t="s">
        <v>573</v>
      </c>
    </row>
    <row r="477" spans="1:9" ht="24.75" customHeight="1">
      <c r="A477" s="334" t="s">
        <v>1100</v>
      </c>
      <c r="B477" s="333" t="s">
        <v>1101</v>
      </c>
      <c r="C477" s="334" t="s">
        <v>144</v>
      </c>
      <c r="D477" s="334" t="s">
        <v>121</v>
      </c>
      <c r="E477" s="228">
        <f t="shared" si="19"/>
        <v>10000</v>
      </c>
      <c r="F477" s="334">
        <v>30</v>
      </c>
      <c r="G477" s="467">
        <v>300</v>
      </c>
      <c r="H477" s="309" t="s">
        <v>532</v>
      </c>
      <c r="I477" s="519" t="s">
        <v>573</v>
      </c>
    </row>
    <row r="478" spans="1:9">
      <c r="A478" s="334" t="s">
        <v>1102</v>
      </c>
      <c r="B478" s="333" t="s">
        <v>1103</v>
      </c>
      <c r="C478" s="334" t="s">
        <v>144</v>
      </c>
      <c r="D478" s="334" t="s">
        <v>121</v>
      </c>
      <c r="E478" s="228">
        <f t="shared" si="19"/>
        <v>55000</v>
      </c>
      <c r="F478" s="334">
        <v>10</v>
      </c>
      <c r="G478" s="467">
        <v>550</v>
      </c>
      <c r="H478" s="309" t="s">
        <v>532</v>
      </c>
      <c r="I478" s="542" t="s">
        <v>560</v>
      </c>
    </row>
    <row r="479" spans="1:9">
      <c r="A479" s="334" t="s">
        <v>1104</v>
      </c>
      <c r="B479" s="333" t="s">
        <v>1103</v>
      </c>
      <c r="C479" s="334" t="s">
        <v>144</v>
      </c>
      <c r="D479" s="334" t="s">
        <v>121</v>
      </c>
      <c r="E479" s="228">
        <f t="shared" si="19"/>
        <v>55000</v>
      </c>
      <c r="F479" s="334">
        <v>42</v>
      </c>
      <c r="G479" s="467">
        <v>2310</v>
      </c>
      <c r="H479" s="309" t="s">
        <v>532</v>
      </c>
      <c r="I479" s="519" t="s">
        <v>573</v>
      </c>
    </row>
    <row r="480" spans="1:9">
      <c r="A480" s="334" t="s">
        <v>1105</v>
      </c>
      <c r="B480" s="333" t="s">
        <v>1103</v>
      </c>
      <c r="C480" s="334" t="s">
        <v>144</v>
      </c>
      <c r="D480" s="334" t="s">
        <v>121</v>
      </c>
      <c r="E480" s="228">
        <f t="shared" si="19"/>
        <v>173000</v>
      </c>
      <c r="F480" s="334">
        <v>1</v>
      </c>
      <c r="G480" s="467">
        <v>173</v>
      </c>
      <c r="H480" s="309" t="s">
        <v>532</v>
      </c>
      <c r="I480" s="519" t="s">
        <v>573</v>
      </c>
    </row>
    <row r="481" spans="1:9">
      <c r="A481" s="334" t="s">
        <v>1106</v>
      </c>
      <c r="B481" s="333" t="s">
        <v>1107</v>
      </c>
      <c r="C481" s="334" t="s">
        <v>144</v>
      </c>
      <c r="D481" s="334" t="s">
        <v>121</v>
      </c>
      <c r="E481" s="228">
        <f t="shared" si="19"/>
        <v>22000</v>
      </c>
      <c r="F481" s="334">
        <v>2</v>
      </c>
      <c r="G481" s="467">
        <v>44</v>
      </c>
      <c r="H481" s="309" t="s">
        <v>532</v>
      </c>
      <c r="I481" s="519" t="s">
        <v>573</v>
      </c>
    </row>
    <row r="482" spans="1:9">
      <c r="A482" s="334" t="s">
        <v>1108</v>
      </c>
      <c r="B482" s="333" t="s">
        <v>1109</v>
      </c>
      <c r="C482" s="334" t="s">
        <v>144</v>
      </c>
      <c r="D482" s="334" t="s">
        <v>121</v>
      </c>
      <c r="E482" s="228">
        <f t="shared" si="19"/>
        <v>110000</v>
      </c>
      <c r="F482" s="334">
        <v>1</v>
      </c>
      <c r="G482" s="467">
        <v>110</v>
      </c>
      <c r="H482" s="309" t="s">
        <v>532</v>
      </c>
      <c r="I482" s="519" t="s">
        <v>573</v>
      </c>
    </row>
    <row r="483" spans="1:9">
      <c r="A483" s="334" t="s">
        <v>1110</v>
      </c>
      <c r="B483" s="333" t="s">
        <v>1109</v>
      </c>
      <c r="C483" s="334" t="s">
        <v>144</v>
      </c>
      <c r="D483" s="334" t="s">
        <v>121</v>
      </c>
      <c r="E483" s="228">
        <f t="shared" si="19"/>
        <v>131000</v>
      </c>
      <c r="F483" s="334">
        <v>1</v>
      </c>
      <c r="G483" s="467">
        <v>131</v>
      </c>
      <c r="H483" s="309" t="s">
        <v>532</v>
      </c>
      <c r="I483" s="519" t="s">
        <v>573</v>
      </c>
    </row>
    <row r="484" spans="1:9">
      <c r="A484" s="334" t="s">
        <v>1111</v>
      </c>
      <c r="B484" s="333" t="s">
        <v>1109</v>
      </c>
      <c r="C484" s="334" t="s">
        <v>144</v>
      </c>
      <c r="D484" s="334" t="s">
        <v>121</v>
      </c>
      <c r="E484" s="228">
        <f t="shared" si="19"/>
        <v>147000</v>
      </c>
      <c r="F484" s="334">
        <v>1</v>
      </c>
      <c r="G484" s="467">
        <v>147</v>
      </c>
      <c r="H484" s="309" t="s">
        <v>532</v>
      </c>
      <c r="I484" s="519" t="s">
        <v>573</v>
      </c>
    </row>
    <row r="485" spans="1:9">
      <c r="A485" s="334" t="s">
        <v>1112</v>
      </c>
      <c r="B485" s="333" t="s">
        <v>1109</v>
      </c>
      <c r="C485" s="334" t="s">
        <v>144</v>
      </c>
      <c r="D485" s="334" t="s">
        <v>121</v>
      </c>
      <c r="E485" s="228">
        <f t="shared" si="19"/>
        <v>104000</v>
      </c>
      <c r="F485" s="334">
        <v>1</v>
      </c>
      <c r="G485" s="467">
        <v>104</v>
      </c>
      <c r="H485" s="309" t="s">
        <v>532</v>
      </c>
      <c r="I485" s="519" t="s">
        <v>573</v>
      </c>
    </row>
    <row r="486" spans="1:9">
      <c r="A486" s="334" t="s">
        <v>1113</v>
      </c>
      <c r="B486" s="333" t="s">
        <v>1109</v>
      </c>
      <c r="C486" s="334" t="s">
        <v>144</v>
      </c>
      <c r="D486" s="334" t="s">
        <v>121</v>
      </c>
      <c r="E486" s="228">
        <f t="shared" si="19"/>
        <v>321400</v>
      </c>
      <c r="F486" s="334">
        <v>1</v>
      </c>
      <c r="G486" s="467">
        <v>321.39999999999998</v>
      </c>
      <c r="H486" s="309" t="s">
        <v>532</v>
      </c>
      <c r="I486" s="519" t="s">
        <v>573</v>
      </c>
    </row>
    <row r="487" spans="1:9">
      <c r="A487" s="334" t="s">
        <v>1114</v>
      </c>
      <c r="B487" s="333" t="s">
        <v>1109</v>
      </c>
      <c r="C487" s="334" t="s">
        <v>144</v>
      </c>
      <c r="D487" s="334" t="s">
        <v>121</v>
      </c>
      <c r="E487" s="228">
        <f t="shared" si="19"/>
        <v>152000</v>
      </c>
      <c r="F487" s="334">
        <v>1</v>
      </c>
      <c r="G487" s="467">
        <v>152</v>
      </c>
      <c r="H487" s="309" t="s">
        <v>532</v>
      </c>
      <c r="I487" s="519" t="s">
        <v>573</v>
      </c>
    </row>
    <row r="488" spans="1:9">
      <c r="A488" s="334" t="s">
        <v>1115</v>
      </c>
      <c r="B488" s="333" t="s">
        <v>1116</v>
      </c>
      <c r="C488" s="334" t="s">
        <v>144</v>
      </c>
      <c r="D488" s="334" t="s">
        <v>121</v>
      </c>
      <c r="E488" s="228">
        <f t="shared" si="19"/>
        <v>30100</v>
      </c>
      <c r="F488" s="334">
        <v>5</v>
      </c>
      <c r="G488" s="467">
        <v>150.5</v>
      </c>
      <c r="H488" s="309" t="s">
        <v>532</v>
      </c>
      <c r="I488" s="519" t="s">
        <v>573</v>
      </c>
    </row>
    <row r="489" spans="1:9">
      <c r="A489" s="334" t="s">
        <v>1117</v>
      </c>
      <c r="B489" s="333" t="s">
        <v>1118</v>
      </c>
      <c r="C489" s="334" t="s">
        <v>144</v>
      </c>
      <c r="D489" s="334" t="s">
        <v>1083</v>
      </c>
      <c r="E489" s="228">
        <f t="shared" si="19"/>
        <v>4140</v>
      </c>
      <c r="F489" s="334">
        <v>300</v>
      </c>
      <c r="G489" s="467">
        <v>1242</v>
      </c>
      <c r="H489" s="309" t="s">
        <v>532</v>
      </c>
      <c r="I489" s="519" t="s">
        <v>573</v>
      </c>
    </row>
    <row r="490" spans="1:9">
      <c r="A490" s="334" t="s">
        <v>1119</v>
      </c>
      <c r="B490" s="333" t="s">
        <v>1118</v>
      </c>
      <c r="C490" s="334" t="s">
        <v>144</v>
      </c>
      <c r="D490" s="334" t="s">
        <v>1083</v>
      </c>
      <c r="E490" s="228">
        <f t="shared" ref="E490:E511" si="20">+G490/F490*1000</f>
        <v>5200</v>
      </c>
      <c r="F490" s="334">
        <v>14</v>
      </c>
      <c r="G490" s="467">
        <v>72.8</v>
      </c>
      <c r="H490" s="309" t="s">
        <v>532</v>
      </c>
      <c r="I490" s="519" t="s">
        <v>573</v>
      </c>
    </row>
    <row r="491" spans="1:9">
      <c r="A491" s="334" t="s">
        <v>1120</v>
      </c>
      <c r="B491" s="333" t="s">
        <v>1118</v>
      </c>
      <c r="C491" s="334" t="s">
        <v>144</v>
      </c>
      <c r="D491" s="334" t="s">
        <v>121</v>
      </c>
      <c r="E491" s="228">
        <f t="shared" si="20"/>
        <v>166000</v>
      </c>
      <c r="F491" s="334">
        <v>1</v>
      </c>
      <c r="G491" s="467">
        <v>166</v>
      </c>
      <c r="H491" s="309" t="s">
        <v>532</v>
      </c>
      <c r="I491" s="519" t="s">
        <v>573</v>
      </c>
    </row>
    <row r="492" spans="1:9">
      <c r="A492" s="334" t="s">
        <v>1121</v>
      </c>
      <c r="B492" s="333" t="s">
        <v>1118</v>
      </c>
      <c r="C492" s="334" t="s">
        <v>144</v>
      </c>
      <c r="D492" s="334" t="s">
        <v>121</v>
      </c>
      <c r="E492" s="228">
        <f t="shared" si="20"/>
        <v>152100</v>
      </c>
      <c r="F492" s="334">
        <v>1</v>
      </c>
      <c r="G492" s="467">
        <v>152.1</v>
      </c>
      <c r="H492" s="309" t="s">
        <v>532</v>
      </c>
      <c r="I492" s="519" t="s">
        <v>573</v>
      </c>
    </row>
    <row r="493" spans="1:9">
      <c r="A493" s="334" t="s">
        <v>1122</v>
      </c>
      <c r="B493" s="333" t="s">
        <v>1118</v>
      </c>
      <c r="C493" s="334" t="s">
        <v>144</v>
      </c>
      <c r="D493" s="334" t="s">
        <v>121</v>
      </c>
      <c r="E493" s="228">
        <f t="shared" si="20"/>
        <v>75000</v>
      </c>
      <c r="F493" s="334">
        <v>1</v>
      </c>
      <c r="G493" s="467">
        <v>75</v>
      </c>
      <c r="H493" s="309" t="s">
        <v>532</v>
      </c>
      <c r="I493" s="519" t="s">
        <v>573</v>
      </c>
    </row>
    <row r="494" spans="1:9">
      <c r="A494" s="334" t="s">
        <v>1123</v>
      </c>
      <c r="B494" s="333" t="s">
        <v>1124</v>
      </c>
      <c r="C494" s="334" t="s">
        <v>144</v>
      </c>
      <c r="D494" s="334" t="s">
        <v>121</v>
      </c>
      <c r="E494" s="228">
        <f t="shared" si="20"/>
        <v>158100</v>
      </c>
      <c r="F494" s="334">
        <v>2</v>
      </c>
      <c r="G494" s="467">
        <v>316.2</v>
      </c>
      <c r="H494" s="309" t="s">
        <v>532</v>
      </c>
      <c r="I494" s="519" t="s">
        <v>573</v>
      </c>
    </row>
    <row r="495" spans="1:9" ht="27.75" customHeight="1">
      <c r="A495" s="334" t="s">
        <v>1125</v>
      </c>
      <c r="B495" s="333" t="s">
        <v>1126</v>
      </c>
      <c r="C495" s="334" t="s">
        <v>144</v>
      </c>
      <c r="D495" s="334" t="s">
        <v>121</v>
      </c>
      <c r="E495" s="228">
        <f t="shared" si="20"/>
        <v>50100</v>
      </c>
      <c r="F495" s="334">
        <v>1</v>
      </c>
      <c r="G495" s="467">
        <v>50.1</v>
      </c>
      <c r="H495" s="309" t="s">
        <v>532</v>
      </c>
      <c r="I495" s="519" t="s">
        <v>573</v>
      </c>
    </row>
    <row r="496" spans="1:9" ht="45.75" customHeight="1">
      <c r="A496" s="334" t="s">
        <v>1127</v>
      </c>
      <c r="B496" s="333" t="s">
        <v>1128</v>
      </c>
      <c r="C496" s="334" t="s">
        <v>144</v>
      </c>
      <c r="D496" s="334" t="s">
        <v>121</v>
      </c>
      <c r="E496" s="228">
        <f t="shared" si="20"/>
        <v>30000</v>
      </c>
      <c r="F496" s="334">
        <v>6</v>
      </c>
      <c r="G496" s="467">
        <v>180</v>
      </c>
      <c r="H496" s="309" t="s">
        <v>532</v>
      </c>
      <c r="I496" s="519" t="s">
        <v>573</v>
      </c>
    </row>
    <row r="497" spans="1:255">
      <c r="A497" s="334" t="s">
        <v>1129</v>
      </c>
      <c r="B497" s="333" t="s">
        <v>1130</v>
      </c>
      <c r="C497" s="334" t="s">
        <v>144</v>
      </c>
      <c r="D497" s="334" t="s">
        <v>121</v>
      </c>
      <c r="E497" s="228">
        <f t="shared" si="20"/>
        <v>170000</v>
      </c>
      <c r="F497" s="334">
        <v>7</v>
      </c>
      <c r="G497" s="467">
        <v>1190</v>
      </c>
      <c r="H497" s="309" t="s">
        <v>532</v>
      </c>
      <c r="I497" s="542" t="s">
        <v>560</v>
      </c>
    </row>
    <row r="498" spans="1:255">
      <c r="A498" s="334" t="s">
        <v>1131</v>
      </c>
      <c r="B498" s="333" t="s">
        <v>1130</v>
      </c>
      <c r="C498" s="334" t="s">
        <v>144</v>
      </c>
      <c r="D498" s="334" t="s">
        <v>121</v>
      </c>
      <c r="E498" s="228">
        <f t="shared" si="20"/>
        <v>250000</v>
      </c>
      <c r="F498" s="334">
        <v>1</v>
      </c>
      <c r="G498" s="467">
        <v>250</v>
      </c>
      <c r="H498" s="309" t="s">
        <v>532</v>
      </c>
      <c r="I498" s="519" t="s">
        <v>573</v>
      </c>
    </row>
    <row r="499" spans="1:255">
      <c r="A499" s="334" t="s">
        <v>1132</v>
      </c>
      <c r="B499" s="333" t="s">
        <v>1130</v>
      </c>
      <c r="C499" s="334" t="s">
        <v>144</v>
      </c>
      <c r="D499" s="334" t="s">
        <v>121</v>
      </c>
      <c r="E499" s="228">
        <f t="shared" si="20"/>
        <v>320000</v>
      </c>
      <c r="F499" s="334">
        <v>11</v>
      </c>
      <c r="G499" s="467">
        <v>3520</v>
      </c>
      <c r="H499" s="309" t="s">
        <v>532</v>
      </c>
      <c r="I499" s="519" t="s">
        <v>573</v>
      </c>
    </row>
    <row r="500" spans="1:255">
      <c r="A500" s="334" t="s">
        <v>1133</v>
      </c>
      <c r="B500" s="333" t="s">
        <v>1130</v>
      </c>
      <c r="C500" s="334" t="s">
        <v>144</v>
      </c>
      <c r="D500" s="334" t="s">
        <v>121</v>
      </c>
      <c r="E500" s="228">
        <f t="shared" si="20"/>
        <v>380000</v>
      </c>
      <c r="F500" s="334">
        <v>1</v>
      </c>
      <c r="G500" s="467">
        <v>380</v>
      </c>
      <c r="H500" s="309" t="s">
        <v>532</v>
      </c>
      <c r="I500" s="519" t="s">
        <v>573</v>
      </c>
    </row>
    <row r="501" spans="1:255">
      <c r="A501" s="334" t="s">
        <v>1159</v>
      </c>
      <c r="B501" s="333" t="s">
        <v>1161</v>
      </c>
      <c r="C501" s="334" t="s">
        <v>144</v>
      </c>
      <c r="D501" s="334" t="s">
        <v>1134</v>
      </c>
      <c r="E501" s="228">
        <f t="shared" si="20"/>
        <v>21500</v>
      </c>
      <c r="F501" s="334">
        <v>41</v>
      </c>
      <c r="G501" s="467">
        <v>881.5</v>
      </c>
      <c r="H501" s="309" t="s">
        <v>532</v>
      </c>
      <c r="I501" s="519" t="s">
        <v>573</v>
      </c>
    </row>
    <row r="502" spans="1:255">
      <c r="A502" s="334" t="s">
        <v>1160</v>
      </c>
      <c r="B502" s="333" t="s">
        <v>1161</v>
      </c>
      <c r="C502" s="334" t="s">
        <v>144</v>
      </c>
      <c r="D502" s="334" t="s">
        <v>1134</v>
      </c>
      <c r="E502" s="228">
        <f t="shared" si="20"/>
        <v>21500</v>
      </c>
      <c r="F502" s="334">
        <v>11</v>
      </c>
      <c r="G502" s="467">
        <v>236.5</v>
      </c>
      <c r="H502" s="309" t="s">
        <v>532</v>
      </c>
      <c r="I502" s="519" t="s">
        <v>573</v>
      </c>
    </row>
    <row r="503" spans="1:255">
      <c r="A503" s="334" t="s">
        <v>1135</v>
      </c>
      <c r="B503" s="333" t="s">
        <v>1136</v>
      </c>
      <c r="C503" s="334" t="s">
        <v>144</v>
      </c>
      <c r="D503" s="334" t="s">
        <v>121</v>
      </c>
      <c r="E503" s="228">
        <f t="shared" si="20"/>
        <v>341000</v>
      </c>
      <c r="F503" s="334">
        <v>1</v>
      </c>
      <c r="G503" s="467">
        <v>341</v>
      </c>
      <c r="H503" s="309" t="s">
        <v>532</v>
      </c>
      <c r="I503" s="519" t="s">
        <v>573</v>
      </c>
    </row>
    <row r="504" spans="1:255" ht="34.5">
      <c r="A504" s="334" t="s">
        <v>1137</v>
      </c>
      <c r="B504" s="333" t="s">
        <v>1138</v>
      </c>
      <c r="C504" s="334" t="s">
        <v>144</v>
      </c>
      <c r="D504" s="334" t="s">
        <v>304</v>
      </c>
      <c r="E504" s="228">
        <f t="shared" si="20"/>
        <v>55500</v>
      </c>
      <c r="F504" s="334">
        <v>2</v>
      </c>
      <c r="G504" s="467">
        <v>111</v>
      </c>
      <c r="H504" s="309" t="s">
        <v>532</v>
      </c>
      <c r="I504" s="519" t="s">
        <v>573</v>
      </c>
    </row>
    <row r="505" spans="1:255" ht="44.25" customHeight="1">
      <c r="A505" s="334" t="s">
        <v>1139</v>
      </c>
      <c r="B505" s="333" t="s">
        <v>1140</v>
      </c>
      <c r="C505" s="334" t="s">
        <v>144</v>
      </c>
      <c r="D505" s="334" t="s">
        <v>121</v>
      </c>
      <c r="E505" s="228">
        <f t="shared" si="20"/>
        <v>100000</v>
      </c>
      <c r="F505" s="334">
        <v>20</v>
      </c>
      <c r="G505" s="467">
        <v>2000</v>
      </c>
      <c r="H505" s="309" t="s">
        <v>532</v>
      </c>
      <c r="I505" s="519" t="s">
        <v>573</v>
      </c>
    </row>
    <row r="506" spans="1:255" ht="30" customHeight="1">
      <c r="A506" s="334" t="s">
        <v>1141</v>
      </c>
      <c r="B506" s="333" t="s">
        <v>1142</v>
      </c>
      <c r="C506" s="334" t="s">
        <v>144</v>
      </c>
      <c r="D506" s="334" t="s">
        <v>121</v>
      </c>
      <c r="E506" s="228">
        <f t="shared" si="20"/>
        <v>33000</v>
      </c>
      <c r="F506" s="334">
        <v>5</v>
      </c>
      <c r="G506" s="467">
        <v>165</v>
      </c>
      <c r="H506" s="309" t="s">
        <v>532</v>
      </c>
      <c r="I506" s="542" t="s">
        <v>560</v>
      </c>
    </row>
    <row r="507" spans="1:255" ht="34.5">
      <c r="A507" s="334" t="s">
        <v>1143</v>
      </c>
      <c r="B507" s="333" t="s">
        <v>898</v>
      </c>
      <c r="C507" s="334" t="s">
        <v>144</v>
      </c>
      <c r="D507" s="334" t="s">
        <v>121</v>
      </c>
      <c r="E507" s="228">
        <f t="shared" si="20"/>
        <v>80000</v>
      </c>
      <c r="F507" s="334">
        <v>1</v>
      </c>
      <c r="G507" s="467">
        <v>80</v>
      </c>
      <c r="H507" s="309" t="s">
        <v>532</v>
      </c>
      <c r="I507" s="519" t="s">
        <v>573</v>
      </c>
    </row>
    <row r="508" spans="1:255" ht="34.5">
      <c r="A508" s="334" t="s">
        <v>1144</v>
      </c>
      <c r="B508" s="333" t="s">
        <v>898</v>
      </c>
      <c r="C508" s="334" t="s">
        <v>144</v>
      </c>
      <c r="D508" s="334" t="s">
        <v>293</v>
      </c>
      <c r="E508" s="228">
        <f t="shared" si="20"/>
        <v>42000</v>
      </c>
      <c r="F508" s="334">
        <v>3</v>
      </c>
      <c r="G508" s="467">
        <v>126</v>
      </c>
      <c r="H508" s="309" t="s">
        <v>532</v>
      </c>
      <c r="I508" s="519" t="s">
        <v>573</v>
      </c>
    </row>
    <row r="509" spans="1:255" ht="34.5">
      <c r="A509" s="334" t="s">
        <v>1267</v>
      </c>
      <c r="B509" s="333" t="s">
        <v>1266</v>
      </c>
      <c r="C509" s="334" t="s">
        <v>144</v>
      </c>
      <c r="D509" s="334" t="s">
        <v>293</v>
      </c>
      <c r="E509" s="228">
        <f t="shared" si="20"/>
        <v>6981600</v>
      </c>
      <c r="F509" s="334">
        <v>1</v>
      </c>
      <c r="G509" s="467">
        <v>6981.6</v>
      </c>
      <c r="H509" s="309" t="s">
        <v>532</v>
      </c>
      <c r="I509" s="542" t="s">
        <v>560</v>
      </c>
    </row>
    <row r="510" spans="1:255" ht="34.5">
      <c r="A510" s="334" t="s">
        <v>1145</v>
      </c>
      <c r="B510" s="333" t="s">
        <v>1146</v>
      </c>
      <c r="C510" s="334" t="s">
        <v>144</v>
      </c>
      <c r="D510" s="334" t="s">
        <v>293</v>
      </c>
      <c r="E510" s="228">
        <f t="shared" si="20"/>
        <v>6878000</v>
      </c>
      <c r="F510" s="334">
        <v>1</v>
      </c>
      <c r="G510" s="467">
        <v>6878</v>
      </c>
      <c r="H510" s="309" t="s">
        <v>532</v>
      </c>
      <c r="I510" s="519" t="s">
        <v>573</v>
      </c>
    </row>
    <row r="511" spans="1:255" ht="92.25" customHeight="1">
      <c r="A511" s="334" t="s">
        <v>587</v>
      </c>
      <c r="B511" s="313" t="s">
        <v>588</v>
      </c>
      <c r="C511" s="334" t="s">
        <v>144</v>
      </c>
      <c r="D511" s="334" t="s">
        <v>293</v>
      </c>
      <c r="E511" s="228">
        <f t="shared" si="20"/>
        <v>2500000</v>
      </c>
      <c r="F511" s="463">
        <v>4</v>
      </c>
      <c r="G511" s="475">
        <v>10000</v>
      </c>
      <c r="H511" s="309" t="s">
        <v>532</v>
      </c>
      <c r="I511" s="519" t="s">
        <v>560</v>
      </c>
      <c r="J511" s="332"/>
      <c r="K511" s="332"/>
      <c r="L511" s="332"/>
      <c r="M511" s="332"/>
      <c r="N511" s="332"/>
      <c r="O511" s="332"/>
      <c r="P511" s="332"/>
      <c r="Q511" s="332"/>
      <c r="R511" s="332"/>
      <c r="S511" s="332"/>
      <c r="T511" s="332"/>
      <c r="U511" s="332"/>
      <c r="V511" s="332"/>
      <c r="W511" s="332"/>
      <c r="X511" s="332"/>
      <c r="Y511" s="332"/>
      <c r="Z511" s="332"/>
      <c r="AA511" s="332"/>
      <c r="AB511" s="332"/>
      <c r="AC511" s="332"/>
      <c r="AD511" s="332"/>
      <c r="AE511" s="332"/>
      <c r="AF511" s="332"/>
      <c r="AG511" s="332"/>
      <c r="AH511" s="332"/>
      <c r="AI511" s="332"/>
      <c r="AJ511" s="332"/>
      <c r="AK511" s="332"/>
      <c r="AL511" s="332"/>
      <c r="AM511" s="332"/>
      <c r="AN511" s="332"/>
      <c r="AO511" s="332"/>
      <c r="AP511" s="332"/>
      <c r="AQ511" s="332"/>
      <c r="AR511" s="332"/>
      <c r="AS511" s="332"/>
      <c r="AT511" s="332"/>
      <c r="AU511" s="332"/>
      <c r="AV511" s="332"/>
      <c r="AW511" s="332"/>
      <c r="AX511" s="332"/>
      <c r="AY511" s="332"/>
      <c r="AZ511" s="332"/>
      <c r="BA511" s="332"/>
      <c r="BB511" s="332"/>
      <c r="BC511" s="332"/>
      <c r="BD511" s="332"/>
      <c r="BE511" s="332"/>
      <c r="BF511" s="332"/>
      <c r="BG511" s="332"/>
      <c r="BH511" s="332"/>
      <c r="BI511" s="332"/>
      <c r="BJ511" s="332"/>
      <c r="BK511" s="332"/>
      <c r="BL511" s="332"/>
      <c r="BM511" s="332"/>
      <c r="BN511" s="332"/>
      <c r="BO511" s="332"/>
      <c r="BP511" s="332"/>
      <c r="BQ511" s="332"/>
      <c r="BR511" s="332"/>
      <c r="BS511" s="332"/>
      <c r="BT511" s="332"/>
      <c r="BU511" s="332"/>
      <c r="BV511" s="332"/>
      <c r="BW511" s="332"/>
      <c r="BX511" s="332"/>
      <c r="BY511" s="332"/>
      <c r="BZ511" s="332"/>
      <c r="CA511" s="332"/>
      <c r="CB511" s="332"/>
      <c r="CC511" s="332"/>
      <c r="CD511" s="332"/>
      <c r="CE511" s="332"/>
      <c r="CF511" s="332"/>
      <c r="CG511" s="332"/>
      <c r="CH511" s="332"/>
      <c r="CI511" s="332"/>
      <c r="CJ511" s="332"/>
      <c r="CK511" s="332"/>
      <c r="CL511" s="332"/>
      <c r="CM511" s="332"/>
      <c r="CN511" s="332"/>
      <c r="CO511" s="332"/>
      <c r="CP511" s="332"/>
      <c r="CQ511" s="332"/>
      <c r="CR511" s="332"/>
      <c r="CS511" s="332"/>
      <c r="CT511" s="332"/>
      <c r="CU511" s="332"/>
      <c r="CV511" s="332"/>
      <c r="CW511" s="332"/>
      <c r="CX511" s="332"/>
      <c r="CY511" s="332"/>
      <c r="CZ511" s="332"/>
      <c r="DA511" s="332"/>
      <c r="DB511" s="332"/>
      <c r="DC511" s="332"/>
      <c r="DD511" s="332"/>
      <c r="DE511" s="332"/>
      <c r="DF511" s="332"/>
      <c r="DG511" s="332"/>
      <c r="DH511" s="332"/>
      <c r="DI511" s="332"/>
      <c r="DJ511" s="332"/>
      <c r="DK511" s="332"/>
      <c r="DL511" s="332"/>
      <c r="DM511" s="332"/>
      <c r="DN511" s="332"/>
      <c r="DO511" s="332"/>
      <c r="DP511" s="332"/>
      <c r="DQ511" s="332"/>
      <c r="DR511" s="332"/>
      <c r="DS511" s="332"/>
      <c r="DT511" s="332"/>
      <c r="DU511" s="332"/>
      <c r="DV511" s="332"/>
      <c r="DW511" s="332"/>
      <c r="DX511" s="332"/>
      <c r="DY511" s="332"/>
      <c r="DZ511" s="332"/>
      <c r="EA511" s="332"/>
      <c r="EB511" s="332"/>
      <c r="EC511" s="332"/>
      <c r="ED511" s="332"/>
      <c r="EE511" s="332"/>
      <c r="EF511" s="332"/>
      <c r="EG511" s="332"/>
      <c r="EH511" s="332"/>
      <c r="EI511" s="332"/>
      <c r="EJ511" s="332"/>
      <c r="EK511" s="332"/>
      <c r="EL511" s="332"/>
      <c r="EM511" s="332"/>
      <c r="EN511" s="332"/>
      <c r="EO511" s="332"/>
      <c r="EP511" s="332"/>
      <c r="EQ511" s="332"/>
      <c r="ER511" s="332"/>
      <c r="ES511" s="332"/>
      <c r="ET511" s="332"/>
      <c r="EU511" s="332"/>
      <c r="EV511" s="332"/>
      <c r="EW511" s="332"/>
      <c r="EX511" s="332"/>
      <c r="EY511" s="332"/>
      <c r="EZ511" s="332"/>
      <c r="FA511" s="332"/>
      <c r="FB511" s="332"/>
      <c r="FC511" s="332"/>
      <c r="FD511" s="332"/>
      <c r="FE511" s="332"/>
      <c r="FF511" s="332"/>
      <c r="FG511" s="332"/>
      <c r="FH511" s="332"/>
      <c r="FI511" s="332"/>
      <c r="FJ511" s="332"/>
      <c r="FK511" s="332"/>
      <c r="FL511" s="332"/>
      <c r="FM511" s="332"/>
      <c r="FN511" s="332"/>
      <c r="FO511" s="332"/>
      <c r="FP511" s="332"/>
      <c r="FQ511" s="332"/>
      <c r="FR511" s="332"/>
      <c r="FS511" s="332"/>
      <c r="FT511" s="332"/>
      <c r="FU511" s="332"/>
      <c r="FV511" s="332"/>
      <c r="FW511" s="332"/>
      <c r="FX511" s="332"/>
      <c r="FY511" s="332"/>
      <c r="FZ511" s="332"/>
      <c r="GA511" s="332"/>
      <c r="GB511" s="332"/>
      <c r="GC511" s="332"/>
      <c r="GD511" s="332"/>
      <c r="GE511" s="332"/>
      <c r="GF511" s="332"/>
      <c r="GG511" s="332"/>
      <c r="GH511" s="332"/>
      <c r="GI511" s="332"/>
      <c r="GJ511" s="332"/>
      <c r="GK511" s="332"/>
      <c r="GL511" s="332"/>
      <c r="GM511" s="332"/>
      <c r="GN511" s="332"/>
      <c r="GO511" s="332"/>
      <c r="GP511" s="332"/>
      <c r="GQ511" s="332"/>
      <c r="GR511" s="332"/>
      <c r="GS511" s="332"/>
      <c r="GT511" s="332"/>
      <c r="GU511" s="332"/>
      <c r="GV511" s="332"/>
      <c r="GW511" s="332"/>
      <c r="GX511" s="332"/>
      <c r="GY511" s="332"/>
      <c r="GZ511" s="332"/>
      <c r="HA511" s="332"/>
      <c r="HB511" s="332"/>
      <c r="HC511" s="332"/>
      <c r="HD511" s="332"/>
      <c r="HE511" s="332"/>
      <c r="HF511" s="332"/>
      <c r="HG511" s="332"/>
      <c r="HH511" s="332"/>
      <c r="HI511" s="332"/>
      <c r="HJ511" s="332"/>
      <c r="HK511" s="332"/>
      <c r="HL511" s="332"/>
      <c r="HM511" s="332"/>
      <c r="HN511" s="332"/>
      <c r="HO511" s="332"/>
      <c r="HP511" s="332"/>
      <c r="HQ511" s="332"/>
      <c r="HR511" s="332"/>
      <c r="HS511" s="332"/>
      <c r="HT511" s="332"/>
      <c r="HU511" s="332"/>
      <c r="HV511" s="332"/>
      <c r="HW511" s="332"/>
      <c r="HX511" s="332"/>
      <c r="HY511" s="332"/>
      <c r="HZ511" s="332"/>
      <c r="IA511" s="332"/>
      <c r="IB511" s="332"/>
      <c r="IC511" s="332"/>
      <c r="ID511" s="332"/>
      <c r="IE511" s="332"/>
      <c r="IF511" s="332"/>
      <c r="IG511" s="332"/>
      <c r="IH511" s="332"/>
      <c r="II511" s="332"/>
      <c r="IJ511" s="332"/>
      <c r="IK511" s="332"/>
      <c r="IL511" s="332"/>
      <c r="IM511" s="332"/>
      <c r="IN511" s="332"/>
      <c r="IO511" s="332"/>
      <c r="IP511" s="332"/>
      <c r="IQ511" s="332"/>
      <c r="IR511" s="332"/>
      <c r="IS511" s="332"/>
      <c r="IT511" s="332"/>
      <c r="IU511" s="332"/>
    </row>
    <row r="512" spans="1:255" s="332" customFormat="1" ht="34.5" hidden="1">
      <c r="A512" s="326">
        <v>5122</v>
      </c>
      <c r="B512" s="327" t="s">
        <v>1162</v>
      </c>
      <c r="C512" s="328"/>
      <c r="D512" s="581"/>
      <c r="E512" s="329"/>
      <c r="F512" s="330"/>
      <c r="G512" s="582">
        <f>SUM(G513:G521)</f>
        <v>3500.4</v>
      </c>
      <c r="H512" s="309"/>
    </row>
    <row r="513" spans="1:9" ht="39.75" customHeight="1">
      <c r="A513" s="334" t="s">
        <v>1150</v>
      </c>
      <c r="B513" s="313" t="s">
        <v>1151</v>
      </c>
      <c r="C513" s="334" t="s">
        <v>475</v>
      </c>
      <c r="D513" s="334" t="s">
        <v>248</v>
      </c>
      <c r="E513" s="228">
        <f t="shared" ref="E513:E520" si="21">+G513/F513*1000</f>
        <v>2200000</v>
      </c>
      <c r="F513" s="334">
        <v>1</v>
      </c>
      <c r="G513" s="475">
        <v>2200</v>
      </c>
      <c r="H513" s="503">
        <v>5134</v>
      </c>
      <c r="I513" s="519" t="s">
        <v>573</v>
      </c>
    </row>
    <row r="514" spans="1:9" ht="39.75" customHeight="1">
      <c r="A514" s="334" t="s">
        <v>1152</v>
      </c>
      <c r="B514" s="313" t="s">
        <v>1151</v>
      </c>
      <c r="C514" s="334" t="s">
        <v>475</v>
      </c>
      <c r="D514" s="334" t="s">
        <v>248</v>
      </c>
      <c r="E514" s="228">
        <f t="shared" si="21"/>
        <v>500000</v>
      </c>
      <c r="F514" s="334">
        <v>1</v>
      </c>
      <c r="G514" s="475">
        <v>500</v>
      </c>
      <c r="H514" s="503">
        <v>5134</v>
      </c>
      <c r="I514" s="519" t="s">
        <v>573</v>
      </c>
    </row>
    <row r="515" spans="1:9" ht="39.75" customHeight="1">
      <c r="A515" s="334" t="s">
        <v>1153</v>
      </c>
      <c r="B515" s="313" t="s">
        <v>1151</v>
      </c>
      <c r="C515" s="334" t="s">
        <v>475</v>
      </c>
      <c r="D515" s="334" t="s">
        <v>248</v>
      </c>
      <c r="E515" s="228">
        <f t="shared" si="21"/>
        <v>150000</v>
      </c>
      <c r="F515" s="334">
        <v>1</v>
      </c>
      <c r="G515" s="475">
        <v>150</v>
      </c>
      <c r="H515" s="503">
        <v>5134</v>
      </c>
      <c r="I515" s="519" t="s">
        <v>573</v>
      </c>
    </row>
    <row r="516" spans="1:9" ht="39.75" customHeight="1">
      <c r="A516" s="334" t="s">
        <v>1154</v>
      </c>
      <c r="B516" s="313" t="s">
        <v>1151</v>
      </c>
      <c r="C516" s="334" t="s">
        <v>475</v>
      </c>
      <c r="D516" s="334" t="s">
        <v>248</v>
      </c>
      <c r="E516" s="228">
        <f t="shared" si="21"/>
        <v>150000</v>
      </c>
      <c r="F516" s="334">
        <v>1</v>
      </c>
      <c r="G516" s="475">
        <v>150</v>
      </c>
      <c r="H516" s="503">
        <v>5134</v>
      </c>
      <c r="I516" s="519" t="s">
        <v>573</v>
      </c>
    </row>
    <row r="517" spans="1:9" ht="39.75" customHeight="1">
      <c r="A517" s="334" t="s">
        <v>1155</v>
      </c>
      <c r="B517" s="313" t="s">
        <v>1151</v>
      </c>
      <c r="C517" s="334" t="s">
        <v>475</v>
      </c>
      <c r="D517" s="334" t="s">
        <v>248</v>
      </c>
      <c r="E517" s="228">
        <f t="shared" si="21"/>
        <v>150000</v>
      </c>
      <c r="F517" s="334">
        <v>1</v>
      </c>
      <c r="G517" s="475">
        <v>150</v>
      </c>
      <c r="H517" s="503">
        <v>5134</v>
      </c>
      <c r="I517" s="519" t="s">
        <v>573</v>
      </c>
    </row>
    <row r="518" spans="1:9" ht="39.75" customHeight="1">
      <c r="A518" s="334" t="s">
        <v>1156</v>
      </c>
      <c r="B518" s="313" t="s">
        <v>1151</v>
      </c>
      <c r="C518" s="334" t="s">
        <v>475</v>
      </c>
      <c r="D518" s="334" t="s">
        <v>248</v>
      </c>
      <c r="E518" s="228">
        <f t="shared" si="21"/>
        <v>50000</v>
      </c>
      <c r="F518" s="334">
        <v>1</v>
      </c>
      <c r="G518" s="475">
        <v>50</v>
      </c>
      <c r="H518" s="503">
        <v>5134</v>
      </c>
      <c r="I518" s="519" t="s">
        <v>573</v>
      </c>
    </row>
    <row r="519" spans="1:9" ht="39.75" customHeight="1">
      <c r="A519" s="334" t="s">
        <v>1157</v>
      </c>
      <c r="B519" s="313" t="s">
        <v>1151</v>
      </c>
      <c r="C519" s="334" t="s">
        <v>475</v>
      </c>
      <c r="D519" s="334" t="s">
        <v>248</v>
      </c>
      <c r="E519" s="228">
        <f t="shared" si="21"/>
        <v>150000</v>
      </c>
      <c r="F519" s="334">
        <v>1</v>
      </c>
      <c r="G519" s="475">
        <v>150</v>
      </c>
      <c r="H519" s="503">
        <v>5134</v>
      </c>
      <c r="I519" s="519" t="s">
        <v>573</v>
      </c>
    </row>
    <row r="520" spans="1:9" ht="39.75" customHeight="1">
      <c r="A520" s="334" t="s">
        <v>1158</v>
      </c>
      <c r="B520" s="313" t="s">
        <v>1151</v>
      </c>
      <c r="C520" s="334" t="s">
        <v>475</v>
      </c>
      <c r="D520" s="334" t="s">
        <v>248</v>
      </c>
      <c r="E520" s="228">
        <f t="shared" si="21"/>
        <v>100000</v>
      </c>
      <c r="F520" s="334">
        <v>1</v>
      </c>
      <c r="G520" s="475">
        <v>100</v>
      </c>
      <c r="H520" s="503">
        <v>5134</v>
      </c>
      <c r="I520" s="519" t="s">
        <v>573</v>
      </c>
    </row>
    <row r="521" spans="1:9" ht="39.75" customHeight="1">
      <c r="A521" s="334" t="s">
        <v>1197</v>
      </c>
      <c r="B521" s="313" t="s">
        <v>1151</v>
      </c>
      <c r="C521" s="334" t="s">
        <v>475</v>
      </c>
      <c r="D521" s="334" t="s">
        <v>248</v>
      </c>
      <c r="E521" s="228">
        <f>+G521/F521*1000</f>
        <v>50400</v>
      </c>
      <c r="F521" s="334">
        <v>1</v>
      </c>
      <c r="G521" s="475">
        <v>50.4</v>
      </c>
      <c r="H521" s="503">
        <v>5134</v>
      </c>
      <c r="I521" s="519" t="s">
        <v>560</v>
      </c>
    </row>
  </sheetData>
  <autoFilter ref="A361:I521"/>
  <sortState ref="A362:IU511">
    <sortCondition ref="A362"/>
  </sortState>
  <mergeCells count="11">
    <mergeCell ref="E1:G1"/>
    <mergeCell ref="A6:G6"/>
    <mergeCell ref="A8:A9"/>
    <mergeCell ref="A12:F12"/>
    <mergeCell ref="A13:F13"/>
    <mergeCell ref="F8:G8"/>
    <mergeCell ref="E8:E9"/>
    <mergeCell ref="B8:B9"/>
    <mergeCell ref="C8:C9"/>
    <mergeCell ref="D8:D9"/>
    <mergeCell ref="A11:F11"/>
  </mergeCells>
  <phoneticPr fontId="58" type="noConversion"/>
  <conditionalFormatting sqref="A24:A29">
    <cfRule type="duplicateValues" dxfId="190" priority="79" stopIfTrue="1"/>
  </conditionalFormatting>
  <conditionalFormatting sqref="A31:A34">
    <cfRule type="duplicateValues" dxfId="189" priority="78" stopIfTrue="1"/>
  </conditionalFormatting>
  <conditionalFormatting sqref="A362 A36:A45">
    <cfRule type="duplicateValues" dxfId="188" priority="77" stopIfTrue="1"/>
  </conditionalFormatting>
  <conditionalFormatting sqref="A362 A39:A45">
    <cfRule type="duplicateValues" dxfId="187" priority="76" stopIfTrue="1"/>
  </conditionalFormatting>
  <conditionalFormatting sqref="A47:A51">
    <cfRule type="duplicateValues" dxfId="186" priority="75" stopIfTrue="1"/>
  </conditionalFormatting>
  <conditionalFormatting sqref="A32:A34">
    <cfRule type="duplicateValues" dxfId="185" priority="74" stopIfTrue="1"/>
  </conditionalFormatting>
  <conditionalFormatting sqref="A50:A51">
    <cfRule type="duplicateValues" dxfId="184" priority="73" stopIfTrue="1"/>
  </conditionalFormatting>
  <conditionalFormatting sqref="A53">
    <cfRule type="duplicateValues" dxfId="183" priority="72" stopIfTrue="1"/>
  </conditionalFormatting>
  <conditionalFormatting sqref="A55:A56">
    <cfRule type="duplicateValues" dxfId="182" priority="71" stopIfTrue="1"/>
  </conditionalFormatting>
  <conditionalFormatting sqref="A58:A67">
    <cfRule type="duplicateValues" dxfId="181" priority="70" stopIfTrue="1"/>
  </conditionalFormatting>
  <conditionalFormatting sqref="A69:A82">
    <cfRule type="duplicateValues" dxfId="180" priority="69" stopIfTrue="1"/>
  </conditionalFormatting>
  <conditionalFormatting sqref="A84:A105">
    <cfRule type="duplicateValues" dxfId="179" priority="68" stopIfTrue="1"/>
  </conditionalFormatting>
  <conditionalFormatting sqref="A164 A162">
    <cfRule type="duplicateValues" dxfId="178" priority="66"/>
  </conditionalFormatting>
  <conditionalFormatting sqref="A173:A220">
    <cfRule type="duplicateValues" dxfId="177" priority="65"/>
  </conditionalFormatting>
  <conditionalFormatting sqref="A222:A267">
    <cfRule type="duplicateValues" dxfId="176" priority="64" stopIfTrue="1"/>
  </conditionalFormatting>
  <conditionalFormatting sqref="A269:A309">
    <cfRule type="duplicateValues" dxfId="175" priority="63" stopIfTrue="1"/>
  </conditionalFormatting>
  <conditionalFormatting sqref="A311:A332">
    <cfRule type="duplicateValues" dxfId="174" priority="62" stopIfTrue="1"/>
  </conditionalFormatting>
  <conditionalFormatting sqref="A328:A332">
    <cfRule type="duplicateValues" dxfId="173" priority="61" stopIfTrue="1"/>
  </conditionalFormatting>
  <conditionalFormatting sqref="A332">
    <cfRule type="duplicateValues" dxfId="172" priority="59" stopIfTrue="1"/>
  </conditionalFormatting>
  <conditionalFormatting sqref="A345:A351 A338:A343">
    <cfRule type="duplicateValues" dxfId="171" priority="57" stopIfTrue="1"/>
  </conditionalFormatting>
  <conditionalFormatting sqref="A334:A351">
    <cfRule type="duplicateValues" dxfId="170" priority="103" stopIfTrue="1"/>
  </conditionalFormatting>
  <conditionalFormatting sqref="A353:A357">
    <cfRule type="duplicateValues" dxfId="169" priority="56" stopIfTrue="1"/>
  </conditionalFormatting>
  <conditionalFormatting sqref="A358:A360">
    <cfRule type="duplicateValues" dxfId="168" priority="55" stopIfTrue="1"/>
  </conditionalFormatting>
  <conditionalFormatting sqref="A389:A390">
    <cfRule type="duplicateValues" dxfId="167" priority="54"/>
  </conditionalFormatting>
  <conditionalFormatting sqref="A380">
    <cfRule type="duplicateValues" dxfId="166" priority="53"/>
  </conditionalFormatting>
  <conditionalFormatting sqref="A375:A377">
    <cfRule type="duplicateValues" dxfId="165" priority="52"/>
  </conditionalFormatting>
  <conditionalFormatting sqref="A371:A373">
    <cfRule type="duplicateValues" dxfId="164" priority="51"/>
  </conditionalFormatting>
  <conditionalFormatting sqref="A502:A511 A363:A393">
    <cfRule type="duplicateValues" dxfId="163" priority="50" stopIfTrue="1"/>
  </conditionalFormatting>
  <conditionalFormatting sqref="A393">
    <cfRule type="duplicateValues" dxfId="162" priority="49"/>
  </conditionalFormatting>
  <conditionalFormatting sqref="A392">
    <cfRule type="duplicateValues" dxfId="161" priority="48"/>
  </conditionalFormatting>
  <conditionalFormatting sqref="A386">
    <cfRule type="duplicateValues" dxfId="160" priority="45"/>
  </conditionalFormatting>
  <conditionalFormatting sqref="A382:A388">
    <cfRule type="duplicateValues" dxfId="159" priority="44"/>
  </conditionalFormatting>
  <conditionalFormatting sqref="A384:A385">
    <cfRule type="duplicateValues" dxfId="158" priority="43"/>
  </conditionalFormatting>
  <conditionalFormatting sqref="A381:A388">
    <cfRule type="duplicateValues" dxfId="157" priority="42"/>
  </conditionalFormatting>
  <conditionalFormatting sqref="A379:A380">
    <cfRule type="duplicateValues" dxfId="156" priority="41"/>
  </conditionalFormatting>
  <conditionalFormatting sqref="A378:A380">
    <cfRule type="duplicateValues" dxfId="155" priority="40"/>
  </conditionalFormatting>
  <conditionalFormatting sqref="A374">
    <cfRule type="duplicateValues" dxfId="154" priority="39"/>
  </conditionalFormatting>
  <conditionalFormatting sqref="A368:A370">
    <cfRule type="duplicateValues" dxfId="153" priority="38"/>
  </conditionalFormatting>
  <conditionalFormatting sqref="A367:A371">
    <cfRule type="duplicateValues" dxfId="152" priority="37"/>
  </conditionalFormatting>
  <conditionalFormatting sqref="A363:A366">
    <cfRule type="duplicateValues" dxfId="151" priority="36"/>
  </conditionalFormatting>
  <conditionalFormatting sqref="A487:A501">
    <cfRule type="duplicateValues" dxfId="150" priority="35" stopIfTrue="1"/>
  </conditionalFormatting>
  <conditionalFormatting sqref="A473:A486">
    <cfRule type="duplicateValues" dxfId="149" priority="32" stopIfTrue="1"/>
  </conditionalFormatting>
  <conditionalFormatting sqref="A465:A472">
    <cfRule type="duplicateValues" dxfId="148" priority="29" stopIfTrue="1"/>
  </conditionalFormatting>
  <conditionalFormatting sqref="A453:A464">
    <cfRule type="duplicateValues" dxfId="147" priority="26" stopIfTrue="1"/>
  </conditionalFormatting>
  <conditionalFormatting sqref="A435:A452 A394:A400">
    <cfRule type="duplicateValues" dxfId="146" priority="23" stopIfTrue="1"/>
  </conditionalFormatting>
  <conditionalFormatting sqref="A394:A400">
    <cfRule type="duplicateValues" dxfId="145" priority="22"/>
  </conditionalFormatting>
  <conditionalFormatting sqref="A425:A430 A432:A434">
    <cfRule type="duplicateValues" dxfId="144" priority="20" stopIfTrue="1"/>
  </conditionalFormatting>
  <conditionalFormatting sqref="A410:A424 A431">
    <cfRule type="duplicateValues" dxfId="143" priority="17" stopIfTrue="1"/>
  </conditionalFormatting>
  <conditionalFormatting sqref="A401:A409">
    <cfRule type="duplicateValues" dxfId="142" priority="14" stopIfTrue="1"/>
  </conditionalFormatting>
  <conditionalFormatting sqref="A502:A511 A393">
    <cfRule type="duplicateValues" dxfId="141" priority="11"/>
  </conditionalFormatting>
  <conditionalFormatting sqref="A520:A521">
    <cfRule type="duplicateValues" dxfId="140" priority="9" stopIfTrue="1"/>
  </conditionalFormatting>
  <conditionalFormatting sqref="A391">
    <cfRule type="duplicateValues" dxfId="139" priority="138"/>
  </conditionalFormatting>
  <conditionalFormatting sqref="A387:A392">
    <cfRule type="duplicateValues" dxfId="138" priority="139"/>
  </conditionalFormatting>
  <conditionalFormatting sqref="A513:A519">
    <cfRule type="duplicateValues" dxfId="137" priority="201" stopIfTrue="1"/>
  </conditionalFormatting>
  <conditionalFormatting sqref="A382:A388">
    <cfRule type="duplicateValues" dxfId="136" priority="8" stopIfTrue="1"/>
  </conditionalFormatting>
  <conditionalFormatting sqref="A382:A388">
    <cfRule type="duplicateValues" dxfId="135" priority="7"/>
  </conditionalFormatting>
  <conditionalFormatting sqref="A382:A388">
    <cfRule type="duplicateValues" dxfId="134" priority="6"/>
  </conditionalFormatting>
  <conditionalFormatting sqref="A401">
    <cfRule type="duplicateValues" dxfId="133" priority="5" stopIfTrue="1"/>
  </conditionalFormatting>
  <conditionalFormatting sqref="A401">
    <cfRule type="duplicateValues" dxfId="132" priority="4" stopIfTrue="1"/>
  </conditionalFormatting>
  <conditionalFormatting sqref="A401">
    <cfRule type="duplicateValues" dxfId="131" priority="3"/>
  </conditionalFormatting>
  <conditionalFormatting sqref="A401">
    <cfRule type="duplicateValues" dxfId="130" priority="2"/>
  </conditionalFormatting>
  <conditionalFormatting sqref="A107:A220">
    <cfRule type="duplicateValues" dxfId="129" priority="215" stopIfTrue="1"/>
  </conditionalFormatting>
  <conditionalFormatting sqref="A16:A22">
    <cfRule type="duplicateValues" dxfId="128" priority="216" stopIfTrue="1"/>
  </conditionalFormatting>
  <conditionalFormatting sqref="A19">
    <cfRule type="duplicateValues" dxfId="127" priority="227" stopIfTrue="1"/>
  </conditionalFormatting>
  <printOptions horizontalCentered="1"/>
  <pageMargins left="0.2" right="0.15748031496063" top="0.21" bottom="0.157" header="0.15748031496063" footer="0.196850393700787"/>
  <pageSetup firstPageNumber="11" orientation="portrait" useFirstPageNumber="1" horizontalDpi="1200" verticalDpi="1200" r:id="rId1"/>
  <headerFooter alignWithMargins="0"/>
  <ignoredErrors>
    <ignoredError sqref="H106:H129 H224:H226 H228 H232 H234:H331 H61:H104 H20:H59 H1:H18 H130:H222 H512:H1048576 H333:H361" numberStoredAsText="1"/>
    <ignoredError sqref="E106:E129 E224:E226 E230 E234:E331 E61:E104 E20:E59 E16:E18 E130:E222 E512:E521 E333:E361" unlockedFormula="1"/>
  </ignoredErrors>
  <drawing r:id="rId2"/>
  <legacyDrawing r:id="rId3"/>
</worksheet>
</file>

<file path=xl/worksheets/sheet12.xml><?xml version="1.0" encoding="utf-8"?>
<worksheet xmlns="http://schemas.openxmlformats.org/spreadsheetml/2006/main" xmlns:r="http://schemas.openxmlformats.org/officeDocument/2006/relationships">
  <sheetPr>
    <tabColor rgb="FF92D050"/>
  </sheetPr>
  <dimension ref="A1:M121"/>
  <sheetViews>
    <sheetView topLeftCell="A8" workbookViewId="0">
      <selection activeCell="A75" sqref="A75"/>
    </sheetView>
  </sheetViews>
  <sheetFormatPr defaultRowHeight="12.75"/>
  <cols>
    <col min="1" max="1" width="21.42578125" style="364" customWidth="1"/>
    <col min="2" max="2" width="42.28515625" style="364" customWidth="1"/>
    <col min="3" max="3" width="13" style="364" hidden="1" customWidth="1"/>
    <col min="4" max="4" width="14.7109375" style="364" customWidth="1"/>
    <col min="5" max="5" width="14" style="364" customWidth="1"/>
    <col min="6" max="6" width="10.7109375" style="364" customWidth="1"/>
    <col min="7" max="7" width="14.140625" style="364" hidden="1" customWidth="1"/>
    <col min="8" max="8" width="14.140625" style="364" customWidth="1"/>
    <col min="9" max="9" width="14.7109375" style="364" customWidth="1"/>
    <col min="10" max="10" width="14.42578125" style="364" customWidth="1"/>
    <col min="11" max="12" width="9.140625" style="364"/>
    <col min="13" max="13" width="12.42578125" style="364" bestFit="1" customWidth="1"/>
    <col min="14" max="256" width="9.140625" style="364"/>
    <col min="257" max="257" width="24.140625" style="364" customWidth="1"/>
    <col min="258" max="258" width="54.7109375" style="364" customWidth="1"/>
    <col min="259" max="259" width="0" style="364" hidden="1" customWidth="1"/>
    <col min="260" max="260" width="13.7109375" style="364" customWidth="1"/>
    <col min="261" max="261" width="15.42578125" style="364" customWidth="1"/>
    <col min="262" max="262" width="14.28515625" style="364" customWidth="1"/>
    <col min="263" max="263" width="0" style="364" hidden="1" customWidth="1"/>
    <col min="264" max="264" width="16.5703125" style="364" customWidth="1"/>
    <col min="265" max="265" width="17.28515625" style="364" customWidth="1"/>
    <col min="266" max="266" width="15.85546875" style="364" customWidth="1"/>
    <col min="267" max="268" width="9.140625" style="364"/>
    <col min="269" max="269" width="12.42578125" style="364" bestFit="1" customWidth="1"/>
    <col min="270" max="512" width="9.140625" style="364"/>
    <col min="513" max="513" width="24.140625" style="364" customWidth="1"/>
    <col min="514" max="514" width="54.7109375" style="364" customWidth="1"/>
    <col min="515" max="515" width="0" style="364" hidden="1" customWidth="1"/>
    <col min="516" max="516" width="13.7109375" style="364" customWidth="1"/>
    <col min="517" max="517" width="15.42578125" style="364" customWidth="1"/>
    <col min="518" max="518" width="14.28515625" style="364" customWidth="1"/>
    <col min="519" max="519" width="0" style="364" hidden="1" customWidth="1"/>
    <col min="520" max="520" width="16.5703125" style="364" customWidth="1"/>
    <col min="521" max="521" width="17.28515625" style="364" customWidth="1"/>
    <col min="522" max="522" width="15.85546875" style="364" customWidth="1"/>
    <col min="523" max="524" width="9.140625" style="364"/>
    <col min="525" max="525" width="12.42578125" style="364" bestFit="1" customWidth="1"/>
    <col min="526" max="768" width="9.140625" style="364"/>
    <col min="769" max="769" width="24.140625" style="364" customWidth="1"/>
    <col min="770" max="770" width="54.7109375" style="364" customWidth="1"/>
    <col min="771" max="771" width="0" style="364" hidden="1" customWidth="1"/>
    <col min="772" max="772" width="13.7109375" style="364" customWidth="1"/>
    <col min="773" max="773" width="15.42578125" style="364" customWidth="1"/>
    <col min="774" max="774" width="14.28515625" style="364" customWidth="1"/>
    <col min="775" max="775" width="0" style="364" hidden="1" customWidth="1"/>
    <col min="776" max="776" width="16.5703125" style="364" customWidth="1"/>
    <col min="777" max="777" width="17.28515625" style="364" customWidth="1"/>
    <col min="778" max="778" width="15.85546875" style="364" customWidth="1"/>
    <col min="779" max="780" width="9.140625" style="364"/>
    <col min="781" max="781" width="12.42578125" style="364" bestFit="1" customWidth="1"/>
    <col min="782" max="1024" width="9.140625" style="364"/>
    <col min="1025" max="1025" width="24.140625" style="364" customWidth="1"/>
    <col min="1026" max="1026" width="54.7109375" style="364" customWidth="1"/>
    <col min="1027" max="1027" width="0" style="364" hidden="1" customWidth="1"/>
    <col min="1028" max="1028" width="13.7109375" style="364" customWidth="1"/>
    <col min="1029" max="1029" width="15.42578125" style="364" customWidth="1"/>
    <col min="1030" max="1030" width="14.28515625" style="364" customWidth="1"/>
    <col min="1031" max="1031" width="0" style="364" hidden="1" customWidth="1"/>
    <col min="1032" max="1032" width="16.5703125" style="364" customWidth="1"/>
    <col min="1033" max="1033" width="17.28515625" style="364" customWidth="1"/>
    <col min="1034" max="1034" width="15.85546875" style="364" customWidth="1"/>
    <col min="1035" max="1036" width="9.140625" style="364"/>
    <col min="1037" max="1037" width="12.42578125" style="364" bestFit="1" customWidth="1"/>
    <col min="1038" max="1280" width="9.140625" style="364"/>
    <col min="1281" max="1281" width="24.140625" style="364" customWidth="1"/>
    <col min="1282" max="1282" width="54.7109375" style="364" customWidth="1"/>
    <col min="1283" max="1283" width="0" style="364" hidden="1" customWidth="1"/>
    <col min="1284" max="1284" width="13.7109375" style="364" customWidth="1"/>
    <col min="1285" max="1285" width="15.42578125" style="364" customWidth="1"/>
    <col min="1286" max="1286" width="14.28515625" style="364" customWidth="1"/>
    <col min="1287" max="1287" width="0" style="364" hidden="1" customWidth="1"/>
    <col min="1288" max="1288" width="16.5703125" style="364" customWidth="1"/>
    <col min="1289" max="1289" width="17.28515625" style="364" customWidth="1"/>
    <col min="1290" max="1290" width="15.85546875" style="364" customWidth="1"/>
    <col min="1291" max="1292" width="9.140625" style="364"/>
    <col min="1293" max="1293" width="12.42578125" style="364" bestFit="1" customWidth="1"/>
    <col min="1294" max="1536" width="9.140625" style="364"/>
    <col min="1537" max="1537" width="24.140625" style="364" customWidth="1"/>
    <col min="1538" max="1538" width="54.7109375" style="364" customWidth="1"/>
    <col min="1539" max="1539" width="0" style="364" hidden="1" customWidth="1"/>
    <col min="1540" max="1540" width="13.7109375" style="364" customWidth="1"/>
    <col min="1541" max="1541" width="15.42578125" style="364" customWidth="1"/>
    <col min="1542" max="1542" width="14.28515625" style="364" customWidth="1"/>
    <col min="1543" max="1543" width="0" style="364" hidden="1" customWidth="1"/>
    <col min="1544" max="1544" width="16.5703125" style="364" customWidth="1"/>
    <col min="1545" max="1545" width="17.28515625" style="364" customWidth="1"/>
    <col min="1546" max="1546" width="15.85546875" style="364" customWidth="1"/>
    <col min="1547" max="1548" width="9.140625" style="364"/>
    <col min="1549" max="1549" width="12.42578125" style="364" bestFit="1" customWidth="1"/>
    <col min="1550" max="1792" width="9.140625" style="364"/>
    <col min="1793" max="1793" width="24.140625" style="364" customWidth="1"/>
    <col min="1794" max="1794" width="54.7109375" style="364" customWidth="1"/>
    <col min="1795" max="1795" width="0" style="364" hidden="1" customWidth="1"/>
    <col min="1796" max="1796" width="13.7109375" style="364" customWidth="1"/>
    <col min="1797" max="1797" width="15.42578125" style="364" customWidth="1"/>
    <col min="1798" max="1798" width="14.28515625" style="364" customWidth="1"/>
    <col min="1799" max="1799" width="0" style="364" hidden="1" customWidth="1"/>
    <col min="1800" max="1800" width="16.5703125" style="364" customWidth="1"/>
    <col min="1801" max="1801" width="17.28515625" style="364" customWidth="1"/>
    <col min="1802" max="1802" width="15.85546875" style="364" customWidth="1"/>
    <col min="1803" max="1804" width="9.140625" style="364"/>
    <col min="1805" max="1805" width="12.42578125" style="364" bestFit="1" customWidth="1"/>
    <col min="1806" max="2048" width="9.140625" style="364"/>
    <col min="2049" max="2049" width="24.140625" style="364" customWidth="1"/>
    <col min="2050" max="2050" width="54.7109375" style="364" customWidth="1"/>
    <col min="2051" max="2051" width="0" style="364" hidden="1" customWidth="1"/>
    <col min="2052" max="2052" width="13.7109375" style="364" customWidth="1"/>
    <col min="2053" max="2053" width="15.42578125" style="364" customWidth="1"/>
    <col min="2054" max="2054" width="14.28515625" style="364" customWidth="1"/>
    <col min="2055" max="2055" width="0" style="364" hidden="1" customWidth="1"/>
    <col min="2056" max="2056" width="16.5703125" style="364" customWidth="1"/>
    <col min="2057" max="2057" width="17.28515625" style="364" customWidth="1"/>
    <col min="2058" max="2058" width="15.85546875" style="364" customWidth="1"/>
    <col min="2059" max="2060" width="9.140625" style="364"/>
    <col min="2061" max="2061" width="12.42578125" style="364" bestFit="1" customWidth="1"/>
    <col min="2062" max="2304" width="9.140625" style="364"/>
    <col min="2305" max="2305" width="24.140625" style="364" customWidth="1"/>
    <col min="2306" max="2306" width="54.7109375" style="364" customWidth="1"/>
    <col min="2307" max="2307" width="0" style="364" hidden="1" customWidth="1"/>
    <col min="2308" max="2308" width="13.7109375" style="364" customWidth="1"/>
    <col min="2309" max="2309" width="15.42578125" style="364" customWidth="1"/>
    <col min="2310" max="2310" width="14.28515625" style="364" customWidth="1"/>
    <col min="2311" max="2311" width="0" style="364" hidden="1" customWidth="1"/>
    <col min="2312" max="2312" width="16.5703125" style="364" customWidth="1"/>
    <col min="2313" max="2313" width="17.28515625" style="364" customWidth="1"/>
    <col min="2314" max="2314" width="15.85546875" style="364" customWidth="1"/>
    <col min="2315" max="2316" width="9.140625" style="364"/>
    <col min="2317" max="2317" width="12.42578125" style="364" bestFit="1" customWidth="1"/>
    <col min="2318" max="2560" width="9.140625" style="364"/>
    <col min="2561" max="2561" width="24.140625" style="364" customWidth="1"/>
    <col min="2562" max="2562" width="54.7109375" style="364" customWidth="1"/>
    <col min="2563" max="2563" width="0" style="364" hidden="1" customWidth="1"/>
    <col min="2564" max="2564" width="13.7109375" style="364" customWidth="1"/>
    <col min="2565" max="2565" width="15.42578125" style="364" customWidth="1"/>
    <col min="2566" max="2566" width="14.28515625" style="364" customWidth="1"/>
    <col min="2567" max="2567" width="0" style="364" hidden="1" customWidth="1"/>
    <col min="2568" max="2568" width="16.5703125" style="364" customWidth="1"/>
    <col min="2569" max="2569" width="17.28515625" style="364" customWidth="1"/>
    <col min="2570" max="2570" width="15.85546875" style="364" customWidth="1"/>
    <col min="2571" max="2572" width="9.140625" style="364"/>
    <col min="2573" max="2573" width="12.42578125" style="364" bestFit="1" customWidth="1"/>
    <col min="2574" max="2816" width="9.140625" style="364"/>
    <col min="2817" max="2817" width="24.140625" style="364" customWidth="1"/>
    <col min="2818" max="2818" width="54.7109375" style="364" customWidth="1"/>
    <col min="2819" max="2819" width="0" style="364" hidden="1" customWidth="1"/>
    <col min="2820" max="2820" width="13.7109375" style="364" customWidth="1"/>
    <col min="2821" max="2821" width="15.42578125" style="364" customWidth="1"/>
    <col min="2822" max="2822" width="14.28515625" style="364" customWidth="1"/>
    <col min="2823" max="2823" width="0" style="364" hidden="1" customWidth="1"/>
    <col min="2824" max="2824" width="16.5703125" style="364" customWidth="1"/>
    <col min="2825" max="2825" width="17.28515625" style="364" customWidth="1"/>
    <col min="2826" max="2826" width="15.85546875" style="364" customWidth="1"/>
    <col min="2827" max="2828" width="9.140625" style="364"/>
    <col min="2829" max="2829" width="12.42578125" style="364" bestFit="1" customWidth="1"/>
    <col min="2830" max="3072" width="9.140625" style="364"/>
    <col min="3073" max="3073" width="24.140625" style="364" customWidth="1"/>
    <col min="3074" max="3074" width="54.7109375" style="364" customWidth="1"/>
    <col min="3075" max="3075" width="0" style="364" hidden="1" customWidth="1"/>
    <col min="3076" max="3076" width="13.7109375" style="364" customWidth="1"/>
    <col min="3077" max="3077" width="15.42578125" style="364" customWidth="1"/>
    <col min="3078" max="3078" width="14.28515625" style="364" customWidth="1"/>
    <col min="3079" max="3079" width="0" style="364" hidden="1" customWidth="1"/>
    <col min="3080" max="3080" width="16.5703125" style="364" customWidth="1"/>
    <col min="3081" max="3081" width="17.28515625" style="364" customWidth="1"/>
    <col min="3082" max="3082" width="15.85546875" style="364" customWidth="1"/>
    <col min="3083" max="3084" width="9.140625" style="364"/>
    <col min="3085" max="3085" width="12.42578125" style="364" bestFit="1" customWidth="1"/>
    <col min="3086" max="3328" width="9.140625" style="364"/>
    <col min="3329" max="3329" width="24.140625" style="364" customWidth="1"/>
    <col min="3330" max="3330" width="54.7109375" style="364" customWidth="1"/>
    <col min="3331" max="3331" width="0" style="364" hidden="1" customWidth="1"/>
    <col min="3332" max="3332" width="13.7109375" style="364" customWidth="1"/>
    <col min="3333" max="3333" width="15.42578125" style="364" customWidth="1"/>
    <col min="3334" max="3334" width="14.28515625" style="364" customWidth="1"/>
    <col min="3335" max="3335" width="0" style="364" hidden="1" customWidth="1"/>
    <col min="3336" max="3336" width="16.5703125" style="364" customWidth="1"/>
    <col min="3337" max="3337" width="17.28515625" style="364" customWidth="1"/>
    <col min="3338" max="3338" width="15.85546875" style="364" customWidth="1"/>
    <col min="3339" max="3340" width="9.140625" style="364"/>
    <col min="3341" max="3341" width="12.42578125" style="364" bestFit="1" customWidth="1"/>
    <col min="3342" max="3584" width="9.140625" style="364"/>
    <col min="3585" max="3585" width="24.140625" style="364" customWidth="1"/>
    <col min="3586" max="3586" width="54.7109375" style="364" customWidth="1"/>
    <col min="3587" max="3587" width="0" style="364" hidden="1" customWidth="1"/>
    <col min="3588" max="3588" width="13.7109375" style="364" customWidth="1"/>
    <col min="3589" max="3589" width="15.42578125" style="364" customWidth="1"/>
    <col min="3590" max="3590" width="14.28515625" style="364" customWidth="1"/>
    <col min="3591" max="3591" width="0" style="364" hidden="1" customWidth="1"/>
    <col min="3592" max="3592" width="16.5703125" style="364" customWidth="1"/>
    <col min="3593" max="3593" width="17.28515625" style="364" customWidth="1"/>
    <col min="3594" max="3594" width="15.85546875" style="364" customWidth="1"/>
    <col min="3595" max="3596" width="9.140625" style="364"/>
    <col min="3597" max="3597" width="12.42578125" style="364" bestFit="1" customWidth="1"/>
    <col min="3598" max="3840" width="9.140625" style="364"/>
    <col min="3841" max="3841" width="24.140625" style="364" customWidth="1"/>
    <col min="3842" max="3842" width="54.7109375" style="364" customWidth="1"/>
    <col min="3843" max="3843" width="0" style="364" hidden="1" customWidth="1"/>
    <col min="3844" max="3844" width="13.7109375" style="364" customWidth="1"/>
    <col min="3845" max="3845" width="15.42578125" style="364" customWidth="1"/>
    <col min="3846" max="3846" width="14.28515625" style="364" customWidth="1"/>
    <col min="3847" max="3847" width="0" style="364" hidden="1" customWidth="1"/>
    <col min="3848" max="3848" width="16.5703125" style="364" customWidth="1"/>
    <col min="3849" max="3849" width="17.28515625" style="364" customWidth="1"/>
    <col min="3850" max="3850" width="15.85546875" style="364" customWidth="1"/>
    <col min="3851" max="3852" width="9.140625" style="364"/>
    <col min="3853" max="3853" width="12.42578125" style="364" bestFit="1" customWidth="1"/>
    <col min="3854" max="4096" width="9.140625" style="364"/>
    <col min="4097" max="4097" width="24.140625" style="364" customWidth="1"/>
    <col min="4098" max="4098" width="54.7109375" style="364" customWidth="1"/>
    <col min="4099" max="4099" width="0" style="364" hidden="1" customWidth="1"/>
    <col min="4100" max="4100" width="13.7109375" style="364" customWidth="1"/>
    <col min="4101" max="4101" width="15.42578125" style="364" customWidth="1"/>
    <col min="4102" max="4102" width="14.28515625" style="364" customWidth="1"/>
    <col min="4103" max="4103" width="0" style="364" hidden="1" customWidth="1"/>
    <col min="4104" max="4104" width="16.5703125" style="364" customWidth="1"/>
    <col min="4105" max="4105" width="17.28515625" style="364" customWidth="1"/>
    <col min="4106" max="4106" width="15.85546875" style="364" customWidth="1"/>
    <col min="4107" max="4108" width="9.140625" style="364"/>
    <col min="4109" max="4109" width="12.42578125" style="364" bestFit="1" customWidth="1"/>
    <col min="4110" max="4352" width="9.140625" style="364"/>
    <col min="4353" max="4353" width="24.140625" style="364" customWidth="1"/>
    <col min="4354" max="4354" width="54.7109375" style="364" customWidth="1"/>
    <col min="4355" max="4355" width="0" style="364" hidden="1" customWidth="1"/>
    <col min="4356" max="4356" width="13.7109375" style="364" customWidth="1"/>
    <col min="4357" max="4357" width="15.42578125" style="364" customWidth="1"/>
    <col min="4358" max="4358" width="14.28515625" style="364" customWidth="1"/>
    <col min="4359" max="4359" width="0" style="364" hidden="1" customWidth="1"/>
    <col min="4360" max="4360" width="16.5703125" style="364" customWidth="1"/>
    <col min="4361" max="4361" width="17.28515625" style="364" customWidth="1"/>
    <col min="4362" max="4362" width="15.85546875" style="364" customWidth="1"/>
    <col min="4363" max="4364" width="9.140625" style="364"/>
    <col min="4365" max="4365" width="12.42578125" style="364" bestFit="1" customWidth="1"/>
    <col min="4366" max="4608" width="9.140625" style="364"/>
    <col min="4609" max="4609" width="24.140625" style="364" customWidth="1"/>
    <col min="4610" max="4610" width="54.7109375" style="364" customWidth="1"/>
    <col min="4611" max="4611" width="0" style="364" hidden="1" customWidth="1"/>
    <col min="4612" max="4612" width="13.7109375" style="364" customWidth="1"/>
    <col min="4613" max="4613" width="15.42578125" style="364" customWidth="1"/>
    <col min="4614" max="4614" width="14.28515625" style="364" customWidth="1"/>
    <col min="4615" max="4615" width="0" style="364" hidden="1" customWidth="1"/>
    <col min="4616" max="4616" width="16.5703125" style="364" customWidth="1"/>
    <col min="4617" max="4617" width="17.28515625" style="364" customWidth="1"/>
    <col min="4618" max="4618" width="15.85546875" style="364" customWidth="1"/>
    <col min="4619" max="4620" width="9.140625" style="364"/>
    <col min="4621" max="4621" width="12.42578125" style="364" bestFit="1" customWidth="1"/>
    <col min="4622" max="4864" width="9.140625" style="364"/>
    <col min="4865" max="4865" width="24.140625" style="364" customWidth="1"/>
    <col min="4866" max="4866" width="54.7109375" style="364" customWidth="1"/>
    <col min="4867" max="4867" width="0" style="364" hidden="1" customWidth="1"/>
    <col min="4868" max="4868" width="13.7109375" style="364" customWidth="1"/>
    <col min="4869" max="4869" width="15.42578125" style="364" customWidth="1"/>
    <col min="4870" max="4870" width="14.28515625" style="364" customWidth="1"/>
    <col min="4871" max="4871" width="0" style="364" hidden="1" customWidth="1"/>
    <col min="4872" max="4872" width="16.5703125" style="364" customWidth="1"/>
    <col min="4873" max="4873" width="17.28515625" style="364" customWidth="1"/>
    <col min="4874" max="4874" width="15.85546875" style="364" customWidth="1"/>
    <col min="4875" max="4876" width="9.140625" style="364"/>
    <col min="4877" max="4877" width="12.42578125" style="364" bestFit="1" customWidth="1"/>
    <col min="4878" max="5120" width="9.140625" style="364"/>
    <col min="5121" max="5121" width="24.140625" style="364" customWidth="1"/>
    <col min="5122" max="5122" width="54.7109375" style="364" customWidth="1"/>
    <col min="5123" max="5123" width="0" style="364" hidden="1" customWidth="1"/>
    <col min="5124" max="5124" width="13.7109375" style="364" customWidth="1"/>
    <col min="5125" max="5125" width="15.42578125" style="364" customWidth="1"/>
    <col min="5126" max="5126" width="14.28515625" style="364" customWidth="1"/>
    <col min="5127" max="5127" width="0" style="364" hidden="1" customWidth="1"/>
    <col min="5128" max="5128" width="16.5703125" style="364" customWidth="1"/>
    <col min="5129" max="5129" width="17.28515625" style="364" customWidth="1"/>
    <col min="5130" max="5130" width="15.85546875" style="364" customWidth="1"/>
    <col min="5131" max="5132" width="9.140625" style="364"/>
    <col min="5133" max="5133" width="12.42578125" style="364" bestFit="1" customWidth="1"/>
    <col min="5134" max="5376" width="9.140625" style="364"/>
    <col min="5377" max="5377" width="24.140625" style="364" customWidth="1"/>
    <col min="5378" max="5378" width="54.7109375" style="364" customWidth="1"/>
    <col min="5379" max="5379" width="0" style="364" hidden="1" customWidth="1"/>
    <col min="5380" max="5380" width="13.7109375" style="364" customWidth="1"/>
    <col min="5381" max="5381" width="15.42578125" style="364" customWidth="1"/>
    <col min="5382" max="5382" width="14.28515625" style="364" customWidth="1"/>
    <col min="5383" max="5383" width="0" style="364" hidden="1" customWidth="1"/>
    <col min="5384" max="5384" width="16.5703125" style="364" customWidth="1"/>
    <col min="5385" max="5385" width="17.28515625" style="364" customWidth="1"/>
    <col min="5386" max="5386" width="15.85546875" style="364" customWidth="1"/>
    <col min="5387" max="5388" width="9.140625" style="364"/>
    <col min="5389" max="5389" width="12.42578125" style="364" bestFit="1" customWidth="1"/>
    <col min="5390" max="5632" width="9.140625" style="364"/>
    <col min="5633" max="5633" width="24.140625" style="364" customWidth="1"/>
    <col min="5634" max="5634" width="54.7109375" style="364" customWidth="1"/>
    <col min="5635" max="5635" width="0" style="364" hidden="1" customWidth="1"/>
    <col min="5636" max="5636" width="13.7109375" style="364" customWidth="1"/>
    <col min="5637" max="5637" width="15.42578125" style="364" customWidth="1"/>
    <col min="5638" max="5638" width="14.28515625" style="364" customWidth="1"/>
    <col min="5639" max="5639" width="0" style="364" hidden="1" customWidth="1"/>
    <col min="5640" max="5640" width="16.5703125" style="364" customWidth="1"/>
    <col min="5641" max="5641" width="17.28515625" style="364" customWidth="1"/>
    <col min="5642" max="5642" width="15.85546875" style="364" customWidth="1"/>
    <col min="5643" max="5644" width="9.140625" style="364"/>
    <col min="5645" max="5645" width="12.42578125" style="364" bestFit="1" customWidth="1"/>
    <col min="5646" max="5888" width="9.140625" style="364"/>
    <col min="5889" max="5889" width="24.140625" style="364" customWidth="1"/>
    <col min="5890" max="5890" width="54.7109375" style="364" customWidth="1"/>
    <col min="5891" max="5891" width="0" style="364" hidden="1" customWidth="1"/>
    <col min="5892" max="5892" width="13.7109375" style="364" customWidth="1"/>
    <col min="5893" max="5893" width="15.42578125" style="364" customWidth="1"/>
    <col min="5894" max="5894" width="14.28515625" style="364" customWidth="1"/>
    <col min="5895" max="5895" width="0" style="364" hidden="1" customWidth="1"/>
    <col min="5896" max="5896" width="16.5703125" style="364" customWidth="1"/>
    <col min="5897" max="5897" width="17.28515625" style="364" customWidth="1"/>
    <col min="5898" max="5898" width="15.85546875" style="364" customWidth="1"/>
    <col min="5899" max="5900" width="9.140625" style="364"/>
    <col min="5901" max="5901" width="12.42578125" style="364" bestFit="1" customWidth="1"/>
    <col min="5902" max="6144" width="9.140625" style="364"/>
    <col min="6145" max="6145" width="24.140625" style="364" customWidth="1"/>
    <col min="6146" max="6146" width="54.7109375" style="364" customWidth="1"/>
    <col min="6147" max="6147" width="0" style="364" hidden="1" customWidth="1"/>
    <col min="6148" max="6148" width="13.7109375" style="364" customWidth="1"/>
    <col min="6149" max="6149" width="15.42578125" style="364" customWidth="1"/>
    <col min="6150" max="6150" width="14.28515625" style="364" customWidth="1"/>
    <col min="6151" max="6151" width="0" style="364" hidden="1" customWidth="1"/>
    <col min="6152" max="6152" width="16.5703125" style="364" customWidth="1"/>
    <col min="6153" max="6153" width="17.28515625" style="364" customWidth="1"/>
    <col min="6154" max="6154" width="15.85546875" style="364" customWidth="1"/>
    <col min="6155" max="6156" width="9.140625" style="364"/>
    <col min="6157" max="6157" width="12.42578125" style="364" bestFit="1" customWidth="1"/>
    <col min="6158" max="6400" width="9.140625" style="364"/>
    <col min="6401" max="6401" width="24.140625" style="364" customWidth="1"/>
    <col min="6402" max="6402" width="54.7109375" style="364" customWidth="1"/>
    <col min="6403" max="6403" width="0" style="364" hidden="1" customWidth="1"/>
    <col min="6404" max="6404" width="13.7109375" style="364" customWidth="1"/>
    <col min="6405" max="6405" width="15.42578125" style="364" customWidth="1"/>
    <col min="6406" max="6406" width="14.28515625" style="364" customWidth="1"/>
    <col min="6407" max="6407" width="0" style="364" hidden="1" customWidth="1"/>
    <col min="6408" max="6408" width="16.5703125" style="364" customWidth="1"/>
    <col min="6409" max="6409" width="17.28515625" style="364" customWidth="1"/>
    <col min="6410" max="6410" width="15.85546875" style="364" customWidth="1"/>
    <col min="6411" max="6412" width="9.140625" style="364"/>
    <col min="6413" max="6413" width="12.42578125" style="364" bestFit="1" customWidth="1"/>
    <col min="6414" max="6656" width="9.140625" style="364"/>
    <col min="6657" max="6657" width="24.140625" style="364" customWidth="1"/>
    <col min="6658" max="6658" width="54.7109375" style="364" customWidth="1"/>
    <col min="6659" max="6659" width="0" style="364" hidden="1" customWidth="1"/>
    <col min="6660" max="6660" width="13.7109375" style="364" customWidth="1"/>
    <col min="6661" max="6661" width="15.42578125" style="364" customWidth="1"/>
    <col min="6662" max="6662" width="14.28515625" style="364" customWidth="1"/>
    <col min="6663" max="6663" width="0" style="364" hidden="1" customWidth="1"/>
    <col min="6664" max="6664" width="16.5703125" style="364" customWidth="1"/>
    <col min="6665" max="6665" width="17.28515625" style="364" customWidth="1"/>
    <col min="6666" max="6666" width="15.85546875" style="364" customWidth="1"/>
    <col min="6667" max="6668" width="9.140625" style="364"/>
    <col min="6669" max="6669" width="12.42578125" style="364" bestFit="1" customWidth="1"/>
    <col min="6670" max="6912" width="9.140625" style="364"/>
    <col min="6913" max="6913" width="24.140625" style="364" customWidth="1"/>
    <col min="6914" max="6914" width="54.7109375" style="364" customWidth="1"/>
    <col min="6915" max="6915" width="0" style="364" hidden="1" customWidth="1"/>
    <col min="6916" max="6916" width="13.7109375" style="364" customWidth="1"/>
    <col min="6917" max="6917" width="15.42578125" style="364" customWidth="1"/>
    <col min="6918" max="6918" width="14.28515625" style="364" customWidth="1"/>
    <col min="6919" max="6919" width="0" style="364" hidden="1" customWidth="1"/>
    <col min="6920" max="6920" width="16.5703125" style="364" customWidth="1"/>
    <col min="6921" max="6921" width="17.28515625" style="364" customWidth="1"/>
    <col min="6922" max="6922" width="15.85546875" style="364" customWidth="1"/>
    <col min="6923" max="6924" width="9.140625" style="364"/>
    <col min="6925" max="6925" width="12.42578125" style="364" bestFit="1" customWidth="1"/>
    <col min="6926" max="7168" width="9.140625" style="364"/>
    <col min="7169" max="7169" width="24.140625" style="364" customWidth="1"/>
    <col min="7170" max="7170" width="54.7109375" style="364" customWidth="1"/>
    <col min="7171" max="7171" width="0" style="364" hidden="1" customWidth="1"/>
    <col min="7172" max="7172" width="13.7109375" style="364" customWidth="1"/>
    <col min="7173" max="7173" width="15.42578125" style="364" customWidth="1"/>
    <col min="7174" max="7174" width="14.28515625" style="364" customWidth="1"/>
    <col min="7175" max="7175" width="0" style="364" hidden="1" customWidth="1"/>
    <col min="7176" max="7176" width="16.5703125" style="364" customWidth="1"/>
    <col min="7177" max="7177" width="17.28515625" style="364" customWidth="1"/>
    <col min="7178" max="7178" width="15.85546875" style="364" customWidth="1"/>
    <col min="7179" max="7180" width="9.140625" style="364"/>
    <col min="7181" max="7181" width="12.42578125" style="364" bestFit="1" customWidth="1"/>
    <col min="7182" max="7424" width="9.140625" style="364"/>
    <col min="7425" max="7425" width="24.140625" style="364" customWidth="1"/>
    <col min="7426" max="7426" width="54.7109375" style="364" customWidth="1"/>
    <col min="7427" max="7427" width="0" style="364" hidden="1" customWidth="1"/>
    <col min="7428" max="7428" width="13.7109375" style="364" customWidth="1"/>
    <col min="7429" max="7429" width="15.42578125" style="364" customWidth="1"/>
    <col min="7430" max="7430" width="14.28515625" style="364" customWidth="1"/>
    <col min="7431" max="7431" width="0" style="364" hidden="1" customWidth="1"/>
    <col min="7432" max="7432" width="16.5703125" style="364" customWidth="1"/>
    <col min="7433" max="7433" width="17.28515625" style="364" customWidth="1"/>
    <col min="7434" max="7434" width="15.85546875" style="364" customWidth="1"/>
    <col min="7435" max="7436" width="9.140625" style="364"/>
    <col min="7437" max="7437" width="12.42578125" style="364" bestFit="1" customWidth="1"/>
    <col min="7438" max="7680" width="9.140625" style="364"/>
    <col min="7681" max="7681" width="24.140625" style="364" customWidth="1"/>
    <col min="7682" max="7682" width="54.7109375" style="364" customWidth="1"/>
    <col min="7683" max="7683" width="0" style="364" hidden="1" customWidth="1"/>
    <col min="7684" max="7684" width="13.7109375" style="364" customWidth="1"/>
    <col min="7685" max="7685" width="15.42578125" style="364" customWidth="1"/>
    <col min="7686" max="7686" width="14.28515625" style="364" customWidth="1"/>
    <col min="7687" max="7687" width="0" style="364" hidden="1" customWidth="1"/>
    <col min="7688" max="7688" width="16.5703125" style="364" customWidth="1"/>
    <col min="7689" max="7689" width="17.28515625" style="364" customWidth="1"/>
    <col min="7690" max="7690" width="15.85546875" style="364" customWidth="1"/>
    <col min="7691" max="7692" width="9.140625" style="364"/>
    <col min="7693" max="7693" width="12.42578125" style="364" bestFit="1" customWidth="1"/>
    <col min="7694" max="7936" width="9.140625" style="364"/>
    <col min="7937" max="7937" width="24.140625" style="364" customWidth="1"/>
    <col min="7938" max="7938" width="54.7109375" style="364" customWidth="1"/>
    <col min="7939" max="7939" width="0" style="364" hidden="1" customWidth="1"/>
    <col min="7940" max="7940" width="13.7109375" style="364" customWidth="1"/>
    <col min="7941" max="7941" width="15.42578125" style="364" customWidth="1"/>
    <col min="7942" max="7942" width="14.28515625" style="364" customWidth="1"/>
    <col min="7943" max="7943" width="0" style="364" hidden="1" customWidth="1"/>
    <col min="7944" max="7944" width="16.5703125" style="364" customWidth="1"/>
    <col min="7945" max="7945" width="17.28515625" style="364" customWidth="1"/>
    <col min="7946" max="7946" width="15.85546875" style="364" customWidth="1"/>
    <col min="7947" max="7948" width="9.140625" style="364"/>
    <col min="7949" max="7949" width="12.42578125" style="364" bestFit="1" customWidth="1"/>
    <col min="7950" max="8192" width="9.140625" style="364"/>
    <col min="8193" max="8193" width="24.140625" style="364" customWidth="1"/>
    <col min="8194" max="8194" width="54.7109375" style="364" customWidth="1"/>
    <col min="8195" max="8195" width="0" style="364" hidden="1" customWidth="1"/>
    <col min="8196" max="8196" width="13.7109375" style="364" customWidth="1"/>
    <col min="8197" max="8197" width="15.42578125" style="364" customWidth="1"/>
    <col min="8198" max="8198" width="14.28515625" style="364" customWidth="1"/>
    <col min="8199" max="8199" width="0" style="364" hidden="1" customWidth="1"/>
    <col min="8200" max="8200" width="16.5703125" style="364" customWidth="1"/>
    <col min="8201" max="8201" width="17.28515625" style="364" customWidth="1"/>
    <col min="8202" max="8202" width="15.85546875" style="364" customWidth="1"/>
    <col min="8203" max="8204" width="9.140625" style="364"/>
    <col min="8205" max="8205" width="12.42578125" style="364" bestFit="1" customWidth="1"/>
    <col min="8206" max="8448" width="9.140625" style="364"/>
    <col min="8449" max="8449" width="24.140625" style="364" customWidth="1"/>
    <col min="8450" max="8450" width="54.7109375" style="364" customWidth="1"/>
    <col min="8451" max="8451" width="0" style="364" hidden="1" customWidth="1"/>
    <col min="8452" max="8452" width="13.7109375" style="364" customWidth="1"/>
    <col min="8453" max="8453" width="15.42578125" style="364" customWidth="1"/>
    <col min="8454" max="8454" width="14.28515625" style="364" customWidth="1"/>
    <col min="8455" max="8455" width="0" style="364" hidden="1" customWidth="1"/>
    <col min="8456" max="8456" width="16.5703125" style="364" customWidth="1"/>
    <col min="8457" max="8457" width="17.28515625" style="364" customWidth="1"/>
    <col min="8458" max="8458" width="15.85546875" style="364" customWidth="1"/>
    <col min="8459" max="8460" width="9.140625" style="364"/>
    <col min="8461" max="8461" width="12.42578125" style="364" bestFit="1" customWidth="1"/>
    <col min="8462" max="8704" width="9.140625" style="364"/>
    <col min="8705" max="8705" width="24.140625" style="364" customWidth="1"/>
    <col min="8706" max="8706" width="54.7109375" style="364" customWidth="1"/>
    <col min="8707" max="8707" width="0" style="364" hidden="1" customWidth="1"/>
    <col min="8708" max="8708" width="13.7109375" style="364" customWidth="1"/>
    <col min="8709" max="8709" width="15.42578125" style="364" customWidth="1"/>
    <col min="8710" max="8710" width="14.28515625" style="364" customWidth="1"/>
    <col min="8711" max="8711" width="0" style="364" hidden="1" customWidth="1"/>
    <col min="8712" max="8712" width="16.5703125" style="364" customWidth="1"/>
    <col min="8713" max="8713" width="17.28515625" style="364" customWidth="1"/>
    <col min="8714" max="8714" width="15.85546875" style="364" customWidth="1"/>
    <col min="8715" max="8716" width="9.140625" style="364"/>
    <col min="8717" max="8717" width="12.42578125" style="364" bestFit="1" customWidth="1"/>
    <col min="8718" max="8960" width="9.140625" style="364"/>
    <col min="8961" max="8961" width="24.140625" style="364" customWidth="1"/>
    <col min="8962" max="8962" width="54.7109375" style="364" customWidth="1"/>
    <col min="8963" max="8963" width="0" style="364" hidden="1" customWidth="1"/>
    <col min="8964" max="8964" width="13.7109375" style="364" customWidth="1"/>
    <col min="8965" max="8965" width="15.42578125" style="364" customWidth="1"/>
    <col min="8966" max="8966" width="14.28515625" style="364" customWidth="1"/>
    <col min="8967" max="8967" width="0" style="364" hidden="1" customWidth="1"/>
    <col min="8968" max="8968" width="16.5703125" style="364" customWidth="1"/>
    <col min="8969" max="8969" width="17.28515625" style="364" customWidth="1"/>
    <col min="8970" max="8970" width="15.85546875" style="364" customWidth="1"/>
    <col min="8971" max="8972" width="9.140625" style="364"/>
    <col min="8973" max="8973" width="12.42578125" style="364" bestFit="1" customWidth="1"/>
    <col min="8974" max="9216" width="9.140625" style="364"/>
    <col min="9217" max="9217" width="24.140625" style="364" customWidth="1"/>
    <col min="9218" max="9218" width="54.7109375" style="364" customWidth="1"/>
    <col min="9219" max="9219" width="0" style="364" hidden="1" customWidth="1"/>
    <col min="9220" max="9220" width="13.7109375" style="364" customWidth="1"/>
    <col min="9221" max="9221" width="15.42578125" style="364" customWidth="1"/>
    <col min="9222" max="9222" width="14.28515625" style="364" customWidth="1"/>
    <col min="9223" max="9223" width="0" style="364" hidden="1" customWidth="1"/>
    <col min="9224" max="9224" width="16.5703125" style="364" customWidth="1"/>
    <col min="9225" max="9225" width="17.28515625" style="364" customWidth="1"/>
    <col min="9226" max="9226" width="15.85546875" style="364" customWidth="1"/>
    <col min="9227" max="9228" width="9.140625" style="364"/>
    <col min="9229" max="9229" width="12.42578125" style="364" bestFit="1" customWidth="1"/>
    <col min="9230" max="9472" width="9.140625" style="364"/>
    <col min="9473" max="9473" width="24.140625" style="364" customWidth="1"/>
    <col min="9474" max="9474" width="54.7109375" style="364" customWidth="1"/>
    <col min="9475" max="9475" width="0" style="364" hidden="1" customWidth="1"/>
    <col min="9476" max="9476" width="13.7109375" style="364" customWidth="1"/>
    <col min="9477" max="9477" width="15.42578125" style="364" customWidth="1"/>
    <col min="9478" max="9478" width="14.28515625" style="364" customWidth="1"/>
    <col min="9479" max="9479" width="0" style="364" hidden="1" customWidth="1"/>
    <col min="9480" max="9480" width="16.5703125" style="364" customWidth="1"/>
    <col min="9481" max="9481" width="17.28515625" style="364" customWidth="1"/>
    <col min="9482" max="9482" width="15.85546875" style="364" customWidth="1"/>
    <col min="9483" max="9484" width="9.140625" style="364"/>
    <col min="9485" max="9485" width="12.42578125" style="364" bestFit="1" customWidth="1"/>
    <col min="9486" max="9728" width="9.140625" style="364"/>
    <col min="9729" max="9729" width="24.140625" style="364" customWidth="1"/>
    <col min="9730" max="9730" width="54.7109375" style="364" customWidth="1"/>
    <col min="9731" max="9731" width="0" style="364" hidden="1" customWidth="1"/>
    <col min="9732" max="9732" width="13.7109375" style="364" customWidth="1"/>
    <col min="9733" max="9733" width="15.42578125" style="364" customWidth="1"/>
    <col min="9734" max="9734" width="14.28515625" style="364" customWidth="1"/>
    <col min="9735" max="9735" width="0" style="364" hidden="1" customWidth="1"/>
    <col min="9736" max="9736" width="16.5703125" style="364" customWidth="1"/>
    <col min="9737" max="9737" width="17.28515625" style="364" customWidth="1"/>
    <col min="9738" max="9738" width="15.85546875" style="364" customWidth="1"/>
    <col min="9739" max="9740" width="9.140625" style="364"/>
    <col min="9741" max="9741" width="12.42578125" style="364" bestFit="1" customWidth="1"/>
    <col min="9742" max="9984" width="9.140625" style="364"/>
    <col min="9985" max="9985" width="24.140625" style="364" customWidth="1"/>
    <col min="9986" max="9986" width="54.7109375" style="364" customWidth="1"/>
    <col min="9987" max="9987" width="0" style="364" hidden="1" customWidth="1"/>
    <col min="9988" max="9988" width="13.7109375" style="364" customWidth="1"/>
    <col min="9989" max="9989" width="15.42578125" style="364" customWidth="1"/>
    <col min="9990" max="9990" width="14.28515625" style="364" customWidth="1"/>
    <col min="9991" max="9991" width="0" style="364" hidden="1" customWidth="1"/>
    <col min="9992" max="9992" width="16.5703125" style="364" customWidth="1"/>
    <col min="9993" max="9993" width="17.28515625" style="364" customWidth="1"/>
    <col min="9994" max="9994" width="15.85546875" style="364" customWidth="1"/>
    <col min="9995" max="9996" width="9.140625" style="364"/>
    <col min="9997" max="9997" width="12.42578125" style="364" bestFit="1" customWidth="1"/>
    <col min="9998" max="10240" width="9.140625" style="364"/>
    <col min="10241" max="10241" width="24.140625" style="364" customWidth="1"/>
    <col min="10242" max="10242" width="54.7109375" style="364" customWidth="1"/>
    <col min="10243" max="10243" width="0" style="364" hidden="1" customWidth="1"/>
    <col min="10244" max="10244" width="13.7109375" style="364" customWidth="1"/>
    <col min="10245" max="10245" width="15.42578125" style="364" customWidth="1"/>
    <col min="10246" max="10246" width="14.28515625" style="364" customWidth="1"/>
    <col min="10247" max="10247" width="0" style="364" hidden="1" customWidth="1"/>
    <col min="10248" max="10248" width="16.5703125" style="364" customWidth="1"/>
    <col min="10249" max="10249" width="17.28515625" style="364" customWidth="1"/>
    <col min="10250" max="10250" width="15.85546875" style="364" customWidth="1"/>
    <col min="10251" max="10252" width="9.140625" style="364"/>
    <col min="10253" max="10253" width="12.42578125" style="364" bestFit="1" customWidth="1"/>
    <col min="10254" max="10496" width="9.140625" style="364"/>
    <col min="10497" max="10497" width="24.140625" style="364" customWidth="1"/>
    <col min="10498" max="10498" width="54.7109375" style="364" customWidth="1"/>
    <col min="10499" max="10499" width="0" style="364" hidden="1" customWidth="1"/>
    <col min="10500" max="10500" width="13.7109375" style="364" customWidth="1"/>
    <col min="10501" max="10501" width="15.42578125" style="364" customWidth="1"/>
    <col min="10502" max="10502" width="14.28515625" style="364" customWidth="1"/>
    <col min="10503" max="10503" width="0" style="364" hidden="1" customWidth="1"/>
    <col min="10504" max="10504" width="16.5703125" style="364" customWidth="1"/>
    <col min="10505" max="10505" width="17.28515625" style="364" customWidth="1"/>
    <col min="10506" max="10506" width="15.85546875" style="364" customWidth="1"/>
    <col min="10507" max="10508" width="9.140625" style="364"/>
    <col min="10509" max="10509" width="12.42578125" style="364" bestFit="1" customWidth="1"/>
    <col min="10510" max="10752" width="9.140625" style="364"/>
    <col min="10753" max="10753" width="24.140625" style="364" customWidth="1"/>
    <col min="10754" max="10754" width="54.7109375" style="364" customWidth="1"/>
    <col min="10755" max="10755" width="0" style="364" hidden="1" customWidth="1"/>
    <col min="10756" max="10756" width="13.7109375" style="364" customWidth="1"/>
    <col min="10757" max="10757" width="15.42578125" style="364" customWidth="1"/>
    <col min="10758" max="10758" width="14.28515625" style="364" customWidth="1"/>
    <col min="10759" max="10759" width="0" style="364" hidden="1" customWidth="1"/>
    <col min="10760" max="10760" width="16.5703125" style="364" customWidth="1"/>
    <col min="10761" max="10761" width="17.28515625" style="364" customWidth="1"/>
    <col min="10762" max="10762" width="15.85546875" style="364" customWidth="1"/>
    <col min="10763" max="10764" width="9.140625" style="364"/>
    <col min="10765" max="10765" width="12.42578125" style="364" bestFit="1" customWidth="1"/>
    <col min="10766" max="11008" width="9.140625" style="364"/>
    <col min="11009" max="11009" width="24.140625" style="364" customWidth="1"/>
    <col min="11010" max="11010" width="54.7109375" style="364" customWidth="1"/>
    <col min="11011" max="11011" width="0" style="364" hidden="1" customWidth="1"/>
    <col min="11012" max="11012" width="13.7109375" style="364" customWidth="1"/>
    <col min="11013" max="11013" width="15.42578125" style="364" customWidth="1"/>
    <col min="11014" max="11014" width="14.28515625" style="364" customWidth="1"/>
    <col min="11015" max="11015" width="0" style="364" hidden="1" customWidth="1"/>
    <col min="11016" max="11016" width="16.5703125" style="364" customWidth="1"/>
    <col min="11017" max="11017" width="17.28515625" style="364" customWidth="1"/>
    <col min="11018" max="11018" width="15.85546875" style="364" customWidth="1"/>
    <col min="11019" max="11020" width="9.140625" style="364"/>
    <col min="11021" max="11021" width="12.42578125" style="364" bestFit="1" customWidth="1"/>
    <col min="11022" max="11264" width="9.140625" style="364"/>
    <col min="11265" max="11265" width="24.140625" style="364" customWidth="1"/>
    <col min="11266" max="11266" width="54.7109375" style="364" customWidth="1"/>
    <col min="11267" max="11267" width="0" style="364" hidden="1" customWidth="1"/>
    <col min="11268" max="11268" width="13.7109375" style="364" customWidth="1"/>
    <col min="11269" max="11269" width="15.42578125" style="364" customWidth="1"/>
    <col min="11270" max="11270" width="14.28515625" style="364" customWidth="1"/>
    <col min="11271" max="11271" width="0" style="364" hidden="1" customWidth="1"/>
    <col min="11272" max="11272" width="16.5703125" style="364" customWidth="1"/>
    <col min="11273" max="11273" width="17.28515625" style="364" customWidth="1"/>
    <col min="11274" max="11274" width="15.85546875" style="364" customWidth="1"/>
    <col min="11275" max="11276" width="9.140625" style="364"/>
    <col min="11277" max="11277" width="12.42578125" style="364" bestFit="1" customWidth="1"/>
    <col min="11278" max="11520" width="9.140625" style="364"/>
    <col min="11521" max="11521" width="24.140625" style="364" customWidth="1"/>
    <col min="11522" max="11522" width="54.7109375" style="364" customWidth="1"/>
    <col min="11523" max="11523" width="0" style="364" hidden="1" customWidth="1"/>
    <col min="11524" max="11524" width="13.7109375" style="364" customWidth="1"/>
    <col min="11525" max="11525" width="15.42578125" style="364" customWidth="1"/>
    <col min="11526" max="11526" width="14.28515625" style="364" customWidth="1"/>
    <col min="11527" max="11527" width="0" style="364" hidden="1" customWidth="1"/>
    <col min="11528" max="11528" width="16.5703125" style="364" customWidth="1"/>
    <col min="11529" max="11529" width="17.28515625" style="364" customWidth="1"/>
    <col min="11530" max="11530" width="15.85546875" style="364" customWidth="1"/>
    <col min="11531" max="11532" width="9.140625" style="364"/>
    <col min="11533" max="11533" width="12.42578125" style="364" bestFit="1" customWidth="1"/>
    <col min="11534" max="11776" width="9.140625" style="364"/>
    <col min="11777" max="11777" width="24.140625" style="364" customWidth="1"/>
    <col min="11778" max="11778" width="54.7109375" style="364" customWidth="1"/>
    <col min="11779" max="11779" width="0" style="364" hidden="1" customWidth="1"/>
    <col min="11780" max="11780" width="13.7109375" style="364" customWidth="1"/>
    <col min="11781" max="11781" width="15.42578125" style="364" customWidth="1"/>
    <col min="11782" max="11782" width="14.28515625" style="364" customWidth="1"/>
    <col min="11783" max="11783" width="0" style="364" hidden="1" customWidth="1"/>
    <col min="11784" max="11784" width="16.5703125" style="364" customWidth="1"/>
    <col min="11785" max="11785" width="17.28515625" style="364" customWidth="1"/>
    <col min="11786" max="11786" width="15.85546875" style="364" customWidth="1"/>
    <col min="11787" max="11788" width="9.140625" style="364"/>
    <col min="11789" max="11789" width="12.42578125" style="364" bestFit="1" customWidth="1"/>
    <col min="11790" max="12032" width="9.140625" style="364"/>
    <col min="12033" max="12033" width="24.140625" style="364" customWidth="1"/>
    <col min="12034" max="12034" width="54.7109375" style="364" customWidth="1"/>
    <col min="12035" max="12035" width="0" style="364" hidden="1" customWidth="1"/>
    <col min="12036" max="12036" width="13.7109375" style="364" customWidth="1"/>
    <col min="12037" max="12037" width="15.42578125" style="364" customWidth="1"/>
    <col min="12038" max="12038" width="14.28515625" style="364" customWidth="1"/>
    <col min="12039" max="12039" width="0" style="364" hidden="1" customWidth="1"/>
    <col min="12040" max="12040" width="16.5703125" style="364" customWidth="1"/>
    <col min="12041" max="12041" width="17.28515625" style="364" customWidth="1"/>
    <col min="12042" max="12042" width="15.85546875" style="364" customWidth="1"/>
    <col min="12043" max="12044" width="9.140625" style="364"/>
    <col min="12045" max="12045" width="12.42578125" style="364" bestFit="1" customWidth="1"/>
    <col min="12046" max="12288" width="9.140625" style="364"/>
    <col min="12289" max="12289" width="24.140625" style="364" customWidth="1"/>
    <col min="12290" max="12290" width="54.7109375" style="364" customWidth="1"/>
    <col min="12291" max="12291" width="0" style="364" hidden="1" customWidth="1"/>
    <col min="12292" max="12292" width="13.7109375" style="364" customWidth="1"/>
    <col min="12293" max="12293" width="15.42578125" style="364" customWidth="1"/>
    <col min="12294" max="12294" width="14.28515625" style="364" customWidth="1"/>
    <col min="12295" max="12295" width="0" style="364" hidden="1" customWidth="1"/>
    <col min="12296" max="12296" width="16.5703125" style="364" customWidth="1"/>
    <col min="12297" max="12297" width="17.28515625" style="364" customWidth="1"/>
    <col min="12298" max="12298" width="15.85546875" style="364" customWidth="1"/>
    <col min="12299" max="12300" width="9.140625" style="364"/>
    <col min="12301" max="12301" width="12.42578125" style="364" bestFit="1" customWidth="1"/>
    <col min="12302" max="12544" width="9.140625" style="364"/>
    <col min="12545" max="12545" width="24.140625" style="364" customWidth="1"/>
    <col min="12546" max="12546" width="54.7109375" style="364" customWidth="1"/>
    <col min="12547" max="12547" width="0" style="364" hidden="1" customWidth="1"/>
    <col min="12548" max="12548" width="13.7109375" style="364" customWidth="1"/>
    <col min="12549" max="12549" width="15.42578125" style="364" customWidth="1"/>
    <col min="12550" max="12550" width="14.28515625" style="364" customWidth="1"/>
    <col min="12551" max="12551" width="0" style="364" hidden="1" customWidth="1"/>
    <col min="12552" max="12552" width="16.5703125" style="364" customWidth="1"/>
    <col min="12553" max="12553" width="17.28515625" style="364" customWidth="1"/>
    <col min="12554" max="12554" width="15.85546875" style="364" customWidth="1"/>
    <col min="12555" max="12556" width="9.140625" style="364"/>
    <col min="12557" max="12557" width="12.42578125" style="364" bestFit="1" customWidth="1"/>
    <col min="12558" max="12800" width="9.140625" style="364"/>
    <col min="12801" max="12801" width="24.140625" style="364" customWidth="1"/>
    <col min="12802" max="12802" width="54.7109375" style="364" customWidth="1"/>
    <col min="12803" max="12803" width="0" style="364" hidden="1" customWidth="1"/>
    <col min="12804" max="12804" width="13.7109375" style="364" customWidth="1"/>
    <col min="12805" max="12805" width="15.42578125" style="364" customWidth="1"/>
    <col min="12806" max="12806" width="14.28515625" style="364" customWidth="1"/>
    <col min="12807" max="12807" width="0" style="364" hidden="1" customWidth="1"/>
    <col min="12808" max="12808" width="16.5703125" style="364" customWidth="1"/>
    <col min="12809" max="12809" width="17.28515625" style="364" customWidth="1"/>
    <col min="12810" max="12810" width="15.85546875" style="364" customWidth="1"/>
    <col min="12811" max="12812" width="9.140625" style="364"/>
    <col min="12813" max="12813" width="12.42578125" style="364" bestFit="1" customWidth="1"/>
    <col min="12814" max="13056" width="9.140625" style="364"/>
    <col min="13057" max="13057" width="24.140625" style="364" customWidth="1"/>
    <col min="13058" max="13058" width="54.7109375" style="364" customWidth="1"/>
    <col min="13059" max="13059" width="0" style="364" hidden="1" customWidth="1"/>
    <col min="13060" max="13060" width="13.7109375" style="364" customWidth="1"/>
    <col min="13061" max="13061" width="15.42578125" style="364" customWidth="1"/>
    <col min="13062" max="13062" width="14.28515625" style="364" customWidth="1"/>
    <col min="13063" max="13063" width="0" style="364" hidden="1" customWidth="1"/>
    <col min="13064" max="13064" width="16.5703125" style="364" customWidth="1"/>
    <col min="13065" max="13065" width="17.28515625" style="364" customWidth="1"/>
    <col min="13066" max="13066" width="15.85546875" style="364" customWidth="1"/>
    <col min="13067" max="13068" width="9.140625" style="364"/>
    <col min="13069" max="13069" width="12.42578125" style="364" bestFit="1" customWidth="1"/>
    <col min="13070" max="13312" width="9.140625" style="364"/>
    <col min="13313" max="13313" width="24.140625" style="364" customWidth="1"/>
    <col min="13314" max="13314" width="54.7109375" style="364" customWidth="1"/>
    <col min="13315" max="13315" width="0" style="364" hidden="1" customWidth="1"/>
    <col min="13316" max="13316" width="13.7109375" style="364" customWidth="1"/>
    <col min="13317" max="13317" width="15.42578125" style="364" customWidth="1"/>
    <col min="13318" max="13318" width="14.28515625" style="364" customWidth="1"/>
    <col min="13319" max="13319" width="0" style="364" hidden="1" customWidth="1"/>
    <col min="13320" max="13320" width="16.5703125" style="364" customWidth="1"/>
    <col min="13321" max="13321" width="17.28515625" style="364" customWidth="1"/>
    <col min="13322" max="13322" width="15.85546875" style="364" customWidth="1"/>
    <col min="13323" max="13324" width="9.140625" style="364"/>
    <col min="13325" max="13325" width="12.42578125" style="364" bestFit="1" customWidth="1"/>
    <col min="13326" max="13568" width="9.140625" style="364"/>
    <col min="13569" max="13569" width="24.140625" style="364" customWidth="1"/>
    <col min="13570" max="13570" width="54.7109375" style="364" customWidth="1"/>
    <col min="13571" max="13571" width="0" style="364" hidden="1" customWidth="1"/>
    <col min="13572" max="13572" width="13.7109375" style="364" customWidth="1"/>
    <col min="13573" max="13573" width="15.42578125" style="364" customWidth="1"/>
    <col min="13574" max="13574" width="14.28515625" style="364" customWidth="1"/>
    <col min="13575" max="13575" width="0" style="364" hidden="1" customWidth="1"/>
    <col min="13576" max="13576" width="16.5703125" style="364" customWidth="1"/>
    <col min="13577" max="13577" width="17.28515625" style="364" customWidth="1"/>
    <col min="13578" max="13578" width="15.85546875" style="364" customWidth="1"/>
    <col min="13579" max="13580" width="9.140625" style="364"/>
    <col min="13581" max="13581" width="12.42578125" style="364" bestFit="1" customWidth="1"/>
    <col min="13582" max="13824" width="9.140625" style="364"/>
    <col min="13825" max="13825" width="24.140625" style="364" customWidth="1"/>
    <col min="13826" max="13826" width="54.7109375" style="364" customWidth="1"/>
    <col min="13827" max="13827" width="0" style="364" hidden="1" customWidth="1"/>
    <col min="13828" max="13828" width="13.7109375" style="364" customWidth="1"/>
    <col min="13829" max="13829" width="15.42578125" style="364" customWidth="1"/>
    <col min="13830" max="13830" width="14.28515625" style="364" customWidth="1"/>
    <col min="13831" max="13831" width="0" style="364" hidden="1" customWidth="1"/>
    <col min="13832" max="13832" width="16.5703125" style="364" customWidth="1"/>
    <col min="13833" max="13833" width="17.28515625" style="364" customWidth="1"/>
    <col min="13834" max="13834" width="15.85546875" style="364" customWidth="1"/>
    <col min="13835" max="13836" width="9.140625" style="364"/>
    <col min="13837" max="13837" width="12.42578125" style="364" bestFit="1" customWidth="1"/>
    <col min="13838" max="14080" width="9.140625" style="364"/>
    <col min="14081" max="14081" width="24.140625" style="364" customWidth="1"/>
    <col min="14082" max="14082" width="54.7109375" style="364" customWidth="1"/>
    <col min="14083" max="14083" width="0" style="364" hidden="1" customWidth="1"/>
    <col min="14084" max="14084" width="13.7109375" style="364" customWidth="1"/>
    <col min="14085" max="14085" width="15.42578125" style="364" customWidth="1"/>
    <col min="14086" max="14086" width="14.28515625" style="364" customWidth="1"/>
    <col min="14087" max="14087" width="0" style="364" hidden="1" customWidth="1"/>
    <col min="14088" max="14088" width="16.5703125" style="364" customWidth="1"/>
    <col min="14089" max="14089" width="17.28515625" style="364" customWidth="1"/>
    <col min="14090" max="14090" width="15.85546875" style="364" customWidth="1"/>
    <col min="14091" max="14092" width="9.140625" style="364"/>
    <col min="14093" max="14093" width="12.42578125" style="364" bestFit="1" customWidth="1"/>
    <col min="14094" max="14336" width="9.140625" style="364"/>
    <col min="14337" max="14337" width="24.140625" style="364" customWidth="1"/>
    <col min="14338" max="14338" width="54.7109375" style="364" customWidth="1"/>
    <col min="14339" max="14339" width="0" style="364" hidden="1" customWidth="1"/>
    <col min="14340" max="14340" width="13.7109375" style="364" customWidth="1"/>
    <col min="14341" max="14341" width="15.42578125" style="364" customWidth="1"/>
    <col min="14342" max="14342" width="14.28515625" style="364" customWidth="1"/>
    <col min="14343" max="14343" width="0" style="364" hidden="1" customWidth="1"/>
    <col min="14344" max="14344" width="16.5703125" style="364" customWidth="1"/>
    <col min="14345" max="14345" width="17.28515625" style="364" customWidth="1"/>
    <col min="14346" max="14346" width="15.85546875" style="364" customWidth="1"/>
    <col min="14347" max="14348" width="9.140625" style="364"/>
    <col min="14349" max="14349" width="12.42578125" style="364" bestFit="1" customWidth="1"/>
    <col min="14350" max="14592" width="9.140625" style="364"/>
    <col min="14593" max="14593" width="24.140625" style="364" customWidth="1"/>
    <col min="14594" max="14594" width="54.7109375" style="364" customWidth="1"/>
    <col min="14595" max="14595" width="0" style="364" hidden="1" customWidth="1"/>
    <col min="14596" max="14596" width="13.7109375" style="364" customWidth="1"/>
    <col min="14597" max="14597" width="15.42578125" style="364" customWidth="1"/>
    <col min="14598" max="14598" width="14.28515625" style="364" customWidth="1"/>
    <col min="14599" max="14599" width="0" style="364" hidden="1" customWidth="1"/>
    <col min="14600" max="14600" width="16.5703125" style="364" customWidth="1"/>
    <col min="14601" max="14601" width="17.28515625" style="364" customWidth="1"/>
    <col min="14602" max="14602" width="15.85546875" style="364" customWidth="1"/>
    <col min="14603" max="14604" width="9.140625" style="364"/>
    <col min="14605" max="14605" width="12.42578125" style="364" bestFit="1" customWidth="1"/>
    <col min="14606" max="14848" width="9.140625" style="364"/>
    <col min="14849" max="14849" width="24.140625" style="364" customWidth="1"/>
    <col min="14850" max="14850" width="54.7109375" style="364" customWidth="1"/>
    <col min="14851" max="14851" width="0" style="364" hidden="1" customWidth="1"/>
    <col min="14852" max="14852" width="13.7109375" style="364" customWidth="1"/>
    <col min="14853" max="14853" width="15.42578125" style="364" customWidth="1"/>
    <col min="14854" max="14854" width="14.28515625" style="364" customWidth="1"/>
    <col min="14855" max="14855" width="0" style="364" hidden="1" customWidth="1"/>
    <col min="14856" max="14856" width="16.5703125" style="364" customWidth="1"/>
    <col min="14857" max="14857" width="17.28515625" style="364" customWidth="1"/>
    <col min="14858" max="14858" width="15.85546875" style="364" customWidth="1"/>
    <col min="14859" max="14860" width="9.140625" style="364"/>
    <col min="14861" max="14861" width="12.42578125" style="364" bestFit="1" customWidth="1"/>
    <col min="14862" max="15104" width="9.140625" style="364"/>
    <col min="15105" max="15105" width="24.140625" style="364" customWidth="1"/>
    <col min="15106" max="15106" width="54.7109375" style="364" customWidth="1"/>
    <col min="15107" max="15107" width="0" style="364" hidden="1" customWidth="1"/>
    <col min="15108" max="15108" width="13.7109375" style="364" customWidth="1"/>
    <col min="15109" max="15109" width="15.42578125" style="364" customWidth="1"/>
    <col min="15110" max="15110" width="14.28515625" style="364" customWidth="1"/>
    <col min="15111" max="15111" width="0" style="364" hidden="1" customWidth="1"/>
    <col min="15112" max="15112" width="16.5703125" style="364" customWidth="1"/>
    <col min="15113" max="15113" width="17.28515625" style="364" customWidth="1"/>
    <col min="15114" max="15114" width="15.85546875" style="364" customWidth="1"/>
    <col min="15115" max="15116" width="9.140625" style="364"/>
    <col min="15117" max="15117" width="12.42578125" style="364" bestFit="1" customWidth="1"/>
    <col min="15118" max="15360" width="9.140625" style="364"/>
    <col min="15361" max="15361" width="24.140625" style="364" customWidth="1"/>
    <col min="15362" max="15362" width="54.7109375" style="364" customWidth="1"/>
    <col min="15363" max="15363" width="0" style="364" hidden="1" customWidth="1"/>
    <col min="15364" max="15364" width="13.7109375" style="364" customWidth="1"/>
    <col min="15365" max="15365" width="15.42578125" style="364" customWidth="1"/>
    <col min="15366" max="15366" width="14.28515625" style="364" customWidth="1"/>
    <col min="15367" max="15367" width="0" style="364" hidden="1" customWidth="1"/>
    <col min="15368" max="15368" width="16.5703125" style="364" customWidth="1"/>
    <col min="15369" max="15369" width="17.28515625" style="364" customWidth="1"/>
    <col min="15370" max="15370" width="15.85546875" style="364" customWidth="1"/>
    <col min="15371" max="15372" width="9.140625" style="364"/>
    <col min="15373" max="15373" width="12.42578125" style="364" bestFit="1" customWidth="1"/>
    <col min="15374" max="15616" width="9.140625" style="364"/>
    <col min="15617" max="15617" width="24.140625" style="364" customWidth="1"/>
    <col min="15618" max="15618" width="54.7109375" style="364" customWidth="1"/>
    <col min="15619" max="15619" width="0" style="364" hidden="1" customWidth="1"/>
    <col min="15620" max="15620" width="13.7109375" style="364" customWidth="1"/>
    <col min="15621" max="15621" width="15.42578125" style="364" customWidth="1"/>
    <col min="15622" max="15622" width="14.28515625" style="364" customWidth="1"/>
    <col min="15623" max="15623" width="0" style="364" hidden="1" customWidth="1"/>
    <col min="15624" max="15624" width="16.5703125" style="364" customWidth="1"/>
    <col min="15625" max="15625" width="17.28515625" style="364" customWidth="1"/>
    <col min="15626" max="15626" width="15.85546875" style="364" customWidth="1"/>
    <col min="15627" max="15628" width="9.140625" style="364"/>
    <col min="15629" max="15629" width="12.42578125" style="364" bestFit="1" customWidth="1"/>
    <col min="15630" max="15872" width="9.140625" style="364"/>
    <col min="15873" max="15873" width="24.140625" style="364" customWidth="1"/>
    <col min="15874" max="15874" width="54.7109375" style="364" customWidth="1"/>
    <col min="15875" max="15875" width="0" style="364" hidden="1" customWidth="1"/>
    <col min="15876" max="15876" width="13.7109375" style="364" customWidth="1"/>
    <col min="15877" max="15877" width="15.42578125" style="364" customWidth="1"/>
    <col min="15878" max="15878" width="14.28515625" style="364" customWidth="1"/>
    <col min="15879" max="15879" width="0" style="364" hidden="1" customWidth="1"/>
    <col min="15880" max="15880" width="16.5703125" style="364" customWidth="1"/>
    <col min="15881" max="15881" width="17.28515625" style="364" customWidth="1"/>
    <col min="15882" max="15882" width="15.85546875" style="364" customWidth="1"/>
    <col min="15883" max="15884" width="9.140625" style="364"/>
    <col min="15885" max="15885" width="12.42578125" style="364" bestFit="1" customWidth="1"/>
    <col min="15886" max="16128" width="9.140625" style="364"/>
    <col min="16129" max="16129" width="24.140625" style="364" customWidth="1"/>
    <col min="16130" max="16130" width="54.7109375" style="364" customWidth="1"/>
    <col min="16131" max="16131" width="0" style="364" hidden="1" customWidth="1"/>
    <col min="16132" max="16132" width="13.7109375" style="364" customWidth="1"/>
    <col min="16133" max="16133" width="15.42578125" style="364" customWidth="1"/>
    <col min="16134" max="16134" width="14.28515625" style="364" customWidth="1"/>
    <col min="16135" max="16135" width="0" style="364" hidden="1" customWidth="1"/>
    <col min="16136" max="16136" width="16.5703125" style="364" customWidth="1"/>
    <col min="16137" max="16137" width="17.28515625" style="364" customWidth="1"/>
    <col min="16138" max="16138" width="15.85546875" style="364" customWidth="1"/>
    <col min="16139" max="16140" width="9.140625" style="364"/>
    <col min="16141" max="16141" width="12.42578125" style="364" bestFit="1" customWidth="1"/>
    <col min="16142" max="16384" width="9.140625" style="364"/>
  </cols>
  <sheetData>
    <row r="1" spans="1:10" ht="16.5">
      <c r="A1" s="363"/>
      <c r="B1" s="363"/>
      <c r="C1" s="363"/>
      <c r="D1" s="363"/>
      <c r="E1" s="363"/>
      <c r="F1" s="363"/>
      <c r="G1" s="363"/>
      <c r="H1" s="697" t="s">
        <v>1200</v>
      </c>
      <c r="I1" s="697"/>
      <c r="J1" s="697"/>
    </row>
    <row r="2" spans="1:10" ht="49.5" customHeight="1">
      <c r="A2" s="363"/>
      <c r="B2" s="363"/>
      <c r="C2" s="363"/>
      <c r="D2" s="363"/>
      <c r="E2" s="363"/>
      <c r="F2" s="363"/>
      <c r="G2" s="365"/>
      <c r="H2" s="698" t="s">
        <v>1246</v>
      </c>
      <c r="I2" s="698"/>
      <c r="J2" s="698"/>
    </row>
    <row r="3" spans="1:10" ht="38.25" customHeight="1">
      <c r="A3" s="699" t="s">
        <v>545</v>
      </c>
      <c r="B3" s="699"/>
      <c r="C3" s="699"/>
      <c r="D3" s="699"/>
      <c r="E3" s="699"/>
      <c r="F3" s="699"/>
      <c r="G3" s="699"/>
      <c r="H3" s="699"/>
      <c r="I3" s="699"/>
      <c r="J3" s="699"/>
    </row>
    <row r="4" spans="1:10" ht="15" hidden="1" customHeight="1">
      <c r="A4" s="363"/>
      <c r="B4" s="363"/>
      <c r="C4" s="363"/>
      <c r="D4" s="363"/>
      <c r="E4" s="363"/>
      <c r="F4" s="363"/>
      <c r="G4" s="363"/>
      <c r="H4" s="363"/>
      <c r="I4" s="363"/>
      <c r="J4" s="363"/>
    </row>
    <row r="5" spans="1:10" ht="38.25" customHeight="1">
      <c r="A5" s="700" t="s">
        <v>453</v>
      </c>
      <c r="B5" s="700"/>
      <c r="C5" s="700"/>
      <c r="D5" s="700"/>
      <c r="E5" s="700"/>
      <c r="F5" s="700"/>
      <c r="G5" s="700"/>
      <c r="H5" s="700"/>
      <c r="I5" s="700"/>
      <c r="J5" s="700"/>
    </row>
    <row r="6" spans="1:10" ht="3.75" customHeight="1" thickBot="1">
      <c r="A6" s="366"/>
      <c r="B6" s="366"/>
      <c r="C6" s="366"/>
      <c r="D6" s="366"/>
      <c r="E6" s="366"/>
      <c r="F6" s="366"/>
      <c r="G6" s="366"/>
      <c r="H6" s="367"/>
      <c r="I6" s="367"/>
      <c r="J6" s="367"/>
    </row>
    <row r="7" spans="1:10" ht="204" customHeight="1" thickBot="1">
      <c r="A7" s="472" t="s">
        <v>1201</v>
      </c>
      <c r="B7" s="701" t="s">
        <v>1274</v>
      </c>
      <c r="C7" s="701"/>
      <c r="D7" s="701"/>
      <c r="E7" s="701"/>
      <c r="F7" s="701"/>
      <c r="G7" s="701"/>
      <c r="H7" s="701"/>
      <c r="I7" s="701"/>
      <c r="J7" s="702"/>
    </row>
    <row r="8" spans="1:10" ht="39.75" customHeight="1">
      <c r="A8" s="691" t="s">
        <v>124</v>
      </c>
      <c r="B8" s="692"/>
      <c r="C8" s="692" t="s">
        <v>1202</v>
      </c>
      <c r="D8" s="692"/>
      <c r="E8" s="692"/>
      <c r="F8" s="692"/>
      <c r="G8" s="692"/>
      <c r="H8" s="692"/>
      <c r="I8" s="692"/>
      <c r="J8" s="695"/>
    </row>
    <row r="9" spans="1:10" ht="37.5" customHeight="1">
      <c r="A9" s="693"/>
      <c r="B9" s="694"/>
      <c r="C9" s="694" t="s">
        <v>454</v>
      </c>
      <c r="D9" s="694"/>
      <c r="E9" s="694"/>
      <c r="F9" s="694"/>
      <c r="G9" s="694" t="s">
        <v>455</v>
      </c>
      <c r="H9" s="694"/>
      <c r="I9" s="694"/>
      <c r="J9" s="696"/>
    </row>
    <row r="10" spans="1:10" ht="36.75" customHeight="1">
      <c r="A10" s="693"/>
      <c r="B10" s="694"/>
      <c r="C10" s="583" t="s">
        <v>125</v>
      </c>
      <c r="D10" s="583" t="s">
        <v>126</v>
      </c>
      <c r="E10" s="583" t="s">
        <v>127</v>
      </c>
      <c r="F10" s="583" t="s">
        <v>88</v>
      </c>
      <c r="G10" s="583" t="s">
        <v>125</v>
      </c>
      <c r="H10" s="583" t="s">
        <v>126</v>
      </c>
      <c r="I10" s="583" t="s">
        <v>127</v>
      </c>
      <c r="J10" s="586" t="s">
        <v>88</v>
      </c>
    </row>
    <row r="11" spans="1:10" ht="30.75" customHeight="1">
      <c r="A11" s="689" t="s">
        <v>1204</v>
      </c>
      <c r="B11" s="690"/>
      <c r="C11" s="583">
        <v>10000</v>
      </c>
      <c r="D11" s="583">
        <v>20000</v>
      </c>
      <c r="E11" s="583">
        <f>+F11-D11</f>
        <v>16110</v>
      </c>
      <c r="F11" s="583">
        <f>+'N 8'!F315</f>
        <v>36110</v>
      </c>
      <c r="G11" s="583"/>
      <c r="H11" s="583"/>
      <c r="I11" s="583"/>
      <c r="J11" s="586"/>
    </row>
    <row r="12" spans="1:10" ht="24" customHeight="1">
      <c r="A12" s="689" t="s">
        <v>1205</v>
      </c>
      <c r="B12" s="690"/>
      <c r="C12" s="583">
        <v>50000</v>
      </c>
      <c r="D12" s="583">
        <v>100000</v>
      </c>
      <c r="E12" s="583">
        <f>C12+D12</f>
        <v>150000</v>
      </c>
      <c r="F12" s="583">
        <f>+'N 8'!F155</f>
        <v>200000</v>
      </c>
      <c r="G12" s="583"/>
      <c r="H12" s="583"/>
      <c r="I12" s="583"/>
      <c r="J12" s="586"/>
    </row>
    <row r="13" spans="1:10" ht="25.5" customHeight="1">
      <c r="A13" s="689" t="s">
        <v>1206</v>
      </c>
      <c r="B13" s="690"/>
      <c r="C13" s="583">
        <v>345</v>
      </c>
      <c r="D13" s="583">
        <f>C13*2</f>
        <v>690</v>
      </c>
      <c r="E13" s="583">
        <f>C13+D13</f>
        <v>1035</v>
      </c>
      <c r="F13" s="583">
        <f>+'N 8'!F132+'N 8'!F133+'N 8'!F134+'N 8'!F136</f>
        <v>1380</v>
      </c>
      <c r="G13" s="583"/>
      <c r="H13" s="583"/>
      <c r="I13" s="583"/>
      <c r="J13" s="586"/>
    </row>
    <row r="14" spans="1:10" ht="45" customHeight="1">
      <c r="A14" s="693" t="s">
        <v>456</v>
      </c>
      <c r="B14" s="694"/>
      <c r="C14" s="583" t="s">
        <v>87</v>
      </c>
      <c r="D14" s="583" t="s">
        <v>87</v>
      </c>
      <c r="E14" s="583" t="s">
        <v>87</v>
      </c>
      <c r="F14" s="583" t="s">
        <v>87</v>
      </c>
      <c r="G14" s="368">
        <f>+'N 5'!C13</f>
        <v>4356019.9000000004</v>
      </c>
      <c r="H14" s="368">
        <f>+'N 5'!D13</f>
        <v>5078783.5</v>
      </c>
      <c r="I14" s="368">
        <f>+'N 5'!E13</f>
        <v>8256628.1000000006</v>
      </c>
      <c r="J14" s="590">
        <f>+'N 5'!F13</f>
        <v>11341888.4</v>
      </c>
    </row>
    <row r="15" spans="1:10" ht="38.25" customHeight="1">
      <c r="A15" s="706" t="s">
        <v>1275</v>
      </c>
      <c r="B15" s="707"/>
      <c r="C15" s="707"/>
      <c r="D15" s="707"/>
      <c r="E15" s="707"/>
      <c r="F15" s="707"/>
      <c r="G15" s="707"/>
      <c r="H15" s="707"/>
      <c r="I15" s="707"/>
      <c r="J15" s="708"/>
    </row>
    <row r="16" spans="1:10" ht="22.5" customHeight="1">
      <c r="A16" s="706" t="s">
        <v>1276</v>
      </c>
      <c r="B16" s="707"/>
      <c r="C16" s="707"/>
      <c r="D16" s="707"/>
      <c r="E16" s="707"/>
      <c r="F16" s="707"/>
      <c r="G16" s="707"/>
      <c r="H16" s="707"/>
      <c r="I16" s="707"/>
      <c r="J16" s="708"/>
    </row>
    <row r="17" spans="1:10" ht="18.75" customHeight="1">
      <c r="A17" s="706"/>
      <c r="B17" s="707"/>
      <c r="C17" s="707"/>
      <c r="D17" s="707"/>
      <c r="E17" s="707"/>
      <c r="F17" s="707"/>
      <c r="G17" s="707"/>
      <c r="H17" s="707"/>
      <c r="I17" s="707"/>
      <c r="J17" s="708"/>
    </row>
    <row r="18" spans="1:10" ht="27" customHeight="1">
      <c r="A18" s="706" t="s">
        <v>1277</v>
      </c>
      <c r="B18" s="707"/>
      <c r="C18" s="707"/>
      <c r="D18" s="707"/>
      <c r="E18" s="707"/>
      <c r="F18" s="707"/>
      <c r="G18" s="707"/>
      <c r="H18" s="707"/>
      <c r="I18" s="707"/>
      <c r="J18" s="708"/>
    </row>
    <row r="19" spans="1:10" ht="18" customHeight="1" thickBot="1">
      <c r="A19" s="709"/>
      <c r="B19" s="710"/>
      <c r="C19" s="710"/>
      <c r="D19" s="710"/>
      <c r="E19" s="710"/>
      <c r="F19" s="710"/>
      <c r="G19" s="710"/>
      <c r="H19" s="710"/>
      <c r="I19" s="710"/>
      <c r="J19" s="711"/>
    </row>
    <row r="20" spans="1:10" ht="121.5" customHeight="1">
      <c r="A20" s="473" t="s">
        <v>1207</v>
      </c>
      <c r="B20" s="712" t="s">
        <v>1250</v>
      </c>
      <c r="C20" s="713"/>
      <c r="D20" s="713"/>
      <c r="E20" s="713"/>
      <c r="F20" s="713"/>
      <c r="G20" s="713"/>
      <c r="H20" s="713"/>
      <c r="I20" s="713"/>
      <c r="J20" s="714"/>
    </row>
    <row r="21" spans="1:10" ht="52.5" customHeight="1">
      <c r="A21" s="715" t="s">
        <v>124</v>
      </c>
      <c r="B21" s="716"/>
      <c r="C21" s="721" t="s">
        <v>1208</v>
      </c>
      <c r="D21" s="722"/>
      <c r="E21" s="722"/>
      <c r="F21" s="722"/>
      <c r="G21" s="722"/>
      <c r="H21" s="722"/>
      <c r="I21" s="722"/>
      <c r="J21" s="723"/>
    </row>
    <row r="22" spans="1:10" ht="33.75" customHeight="1">
      <c r="A22" s="717"/>
      <c r="B22" s="718"/>
      <c r="C22" s="721" t="s">
        <v>454</v>
      </c>
      <c r="D22" s="722"/>
      <c r="E22" s="722"/>
      <c r="F22" s="690"/>
      <c r="G22" s="694" t="s">
        <v>455</v>
      </c>
      <c r="H22" s="694"/>
      <c r="I22" s="694"/>
      <c r="J22" s="696"/>
    </row>
    <row r="23" spans="1:10" ht="39.75" customHeight="1">
      <c r="A23" s="719"/>
      <c r="B23" s="720"/>
      <c r="C23" s="583" t="s">
        <v>1203</v>
      </c>
      <c r="D23" s="583" t="s">
        <v>126</v>
      </c>
      <c r="E23" s="583" t="s">
        <v>127</v>
      </c>
      <c r="F23" s="583" t="s">
        <v>88</v>
      </c>
      <c r="G23" s="583" t="s">
        <v>125</v>
      </c>
      <c r="H23" s="583" t="s">
        <v>126</v>
      </c>
      <c r="I23" s="583" t="s">
        <v>127</v>
      </c>
      <c r="J23" s="586" t="s">
        <v>88</v>
      </c>
    </row>
    <row r="24" spans="1:10" ht="22.5" hidden="1" customHeight="1">
      <c r="A24" s="689"/>
      <c r="B24" s="690"/>
      <c r="C24" s="583" t="s">
        <v>87</v>
      </c>
      <c r="D24" s="583" t="s">
        <v>87</v>
      </c>
      <c r="E24" s="583" t="s">
        <v>87</v>
      </c>
      <c r="F24" s="583" t="s">
        <v>87</v>
      </c>
      <c r="G24" s="583" t="s">
        <v>87</v>
      </c>
      <c r="H24" s="583" t="s">
        <v>87</v>
      </c>
      <c r="I24" s="583" t="s">
        <v>87</v>
      </c>
      <c r="J24" s="586" t="s">
        <v>87</v>
      </c>
    </row>
    <row r="25" spans="1:10" ht="61.5" customHeight="1">
      <c r="A25" s="591" t="s">
        <v>219</v>
      </c>
      <c r="B25" s="471" t="s">
        <v>1271</v>
      </c>
      <c r="C25" s="583">
        <v>0</v>
      </c>
      <c r="D25" s="583">
        <v>1</v>
      </c>
      <c r="E25" s="583">
        <v>1</v>
      </c>
      <c r="F25" s="583">
        <v>1</v>
      </c>
      <c r="G25" s="587"/>
      <c r="H25" s="587"/>
      <c r="I25" s="583"/>
      <c r="J25" s="588"/>
    </row>
    <row r="26" spans="1:10" ht="58.5" customHeight="1">
      <c r="A26" s="593"/>
      <c r="B26" s="471" t="s">
        <v>1248</v>
      </c>
      <c r="C26" s="583">
        <v>0</v>
      </c>
      <c r="D26" s="583">
        <v>1</v>
      </c>
      <c r="E26" s="583">
        <v>1</v>
      </c>
      <c r="F26" s="583">
        <v>1</v>
      </c>
      <c r="G26" s="587"/>
      <c r="H26" s="587"/>
      <c r="I26" s="583"/>
      <c r="J26" s="588"/>
    </row>
    <row r="27" spans="1:10" ht="75" customHeight="1">
      <c r="A27" s="593"/>
      <c r="B27" s="471" t="s">
        <v>1251</v>
      </c>
      <c r="C27" s="583">
        <v>0</v>
      </c>
      <c r="D27" s="583">
        <v>4</v>
      </c>
      <c r="E27" s="583">
        <v>4</v>
      </c>
      <c r="F27" s="583">
        <v>4</v>
      </c>
      <c r="G27" s="587"/>
      <c r="H27" s="583"/>
      <c r="I27" s="583"/>
      <c r="J27" s="586"/>
    </row>
    <row r="28" spans="1:10" ht="17.25">
      <c r="A28" s="592" t="s">
        <v>1268</v>
      </c>
      <c r="B28" s="159" t="s">
        <v>1269</v>
      </c>
      <c r="C28" s="583"/>
      <c r="D28" s="583"/>
      <c r="E28" s="583"/>
      <c r="F28" s="583"/>
      <c r="G28" s="587"/>
      <c r="H28" s="587"/>
      <c r="I28" s="587"/>
      <c r="J28" s="586"/>
    </row>
    <row r="29" spans="1:10" ht="30" customHeight="1">
      <c r="A29" s="592" t="s">
        <v>1270</v>
      </c>
      <c r="B29" s="159" t="s">
        <v>1269</v>
      </c>
      <c r="C29" s="583"/>
      <c r="D29" s="583"/>
      <c r="E29" s="583"/>
      <c r="F29" s="583"/>
      <c r="G29" s="587"/>
      <c r="H29" s="587"/>
      <c r="I29" s="587"/>
      <c r="J29" s="586"/>
    </row>
    <row r="30" spans="1:10" ht="58.5" customHeight="1">
      <c r="A30" s="689" t="s">
        <v>1209</v>
      </c>
      <c r="B30" s="690"/>
      <c r="C30" s="583" t="s">
        <v>87</v>
      </c>
      <c r="D30" s="583" t="s">
        <v>87</v>
      </c>
      <c r="E30" s="583" t="s">
        <v>87</v>
      </c>
      <c r="F30" s="583" t="s">
        <v>87</v>
      </c>
      <c r="G30" s="369">
        <f>+'N 6,1'!E104</f>
        <v>0</v>
      </c>
      <c r="H30" s="369">
        <f>+'N 6,1'!F104</f>
        <v>130240</v>
      </c>
      <c r="I30" s="369">
        <f>+'N 6,1'!G104</f>
        <v>350923</v>
      </c>
      <c r="J30" s="590">
        <f>+'N 6,1'!H104</f>
        <v>475559</v>
      </c>
    </row>
    <row r="31" spans="1:10" ht="46.5" customHeight="1">
      <c r="A31" s="703" t="s">
        <v>1247</v>
      </c>
      <c r="B31" s="704"/>
      <c r="C31" s="704"/>
      <c r="D31" s="704"/>
      <c r="E31" s="704"/>
      <c r="F31" s="704"/>
      <c r="G31" s="704"/>
      <c r="H31" s="704"/>
      <c r="I31" s="704"/>
      <c r="J31" s="705"/>
    </row>
    <row r="32" spans="1:10" ht="40.5" customHeight="1">
      <c r="A32" s="726" t="s">
        <v>1210</v>
      </c>
      <c r="B32" s="727"/>
      <c r="C32" s="727"/>
      <c r="D32" s="727"/>
      <c r="E32" s="727"/>
      <c r="F32" s="727"/>
      <c r="G32" s="727"/>
      <c r="H32" s="727"/>
      <c r="I32" s="727"/>
      <c r="J32" s="728"/>
    </row>
    <row r="33" spans="1:13">
      <c r="A33" s="729"/>
      <c r="B33" s="730"/>
      <c r="C33" s="730"/>
      <c r="D33" s="730"/>
      <c r="E33" s="730"/>
      <c r="F33" s="730"/>
      <c r="G33" s="730"/>
      <c r="H33" s="730"/>
      <c r="I33" s="730"/>
      <c r="J33" s="731"/>
    </row>
    <row r="34" spans="1:13">
      <c r="A34" s="706" t="s">
        <v>1277</v>
      </c>
      <c r="B34" s="707"/>
      <c r="C34" s="707"/>
      <c r="D34" s="707"/>
      <c r="E34" s="707"/>
      <c r="F34" s="707"/>
      <c r="G34" s="707"/>
      <c r="H34" s="707"/>
      <c r="I34" s="707"/>
      <c r="J34" s="708"/>
    </row>
    <row r="35" spans="1:13" ht="23.25" customHeight="1" thickBot="1">
      <c r="A35" s="709"/>
      <c r="B35" s="710"/>
      <c r="C35" s="710"/>
      <c r="D35" s="710"/>
      <c r="E35" s="710"/>
      <c r="F35" s="710"/>
      <c r="G35" s="710"/>
      <c r="H35" s="710"/>
      <c r="I35" s="710"/>
      <c r="J35" s="711"/>
    </row>
    <row r="36" spans="1:13" ht="18" hidden="1" thickBot="1">
      <c r="A36" s="376"/>
      <c r="B36" s="366"/>
      <c r="C36" s="366"/>
      <c r="D36" s="366"/>
      <c r="E36" s="366"/>
      <c r="F36" s="366"/>
      <c r="G36" s="366"/>
      <c r="H36" s="366"/>
      <c r="I36" s="366"/>
      <c r="J36" s="377"/>
    </row>
    <row r="37" spans="1:13" ht="114.75" customHeight="1">
      <c r="A37" s="474" t="s">
        <v>1211</v>
      </c>
      <c r="B37" s="712" t="s">
        <v>1278</v>
      </c>
      <c r="C37" s="713"/>
      <c r="D37" s="713"/>
      <c r="E37" s="713"/>
      <c r="F37" s="713"/>
      <c r="G37" s="713"/>
      <c r="H37" s="713"/>
      <c r="I37" s="713"/>
      <c r="J37" s="714"/>
    </row>
    <row r="38" spans="1:13" ht="48" customHeight="1">
      <c r="A38" s="715" t="s">
        <v>124</v>
      </c>
      <c r="B38" s="716"/>
      <c r="C38" s="721" t="s">
        <v>1212</v>
      </c>
      <c r="D38" s="722"/>
      <c r="E38" s="722"/>
      <c r="F38" s="722"/>
      <c r="G38" s="722"/>
      <c r="H38" s="722"/>
      <c r="I38" s="722"/>
      <c r="J38" s="723"/>
    </row>
    <row r="39" spans="1:13" ht="36" customHeight="1">
      <c r="A39" s="717"/>
      <c r="B39" s="718"/>
      <c r="C39" s="721" t="s">
        <v>454</v>
      </c>
      <c r="D39" s="722"/>
      <c r="E39" s="722"/>
      <c r="F39" s="690"/>
      <c r="G39" s="694" t="s">
        <v>455</v>
      </c>
      <c r="H39" s="694"/>
      <c r="I39" s="694"/>
      <c r="J39" s="696"/>
    </row>
    <row r="40" spans="1:13" ht="43.5" customHeight="1">
      <c r="A40" s="719"/>
      <c r="B40" s="720"/>
      <c r="C40" s="583" t="s">
        <v>125</v>
      </c>
      <c r="D40" s="583" t="s">
        <v>126</v>
      </c>
      <c r="E40" s="583" t="s">
        <v>127</v>
      </c>
      <c r="F40" s="583" t="s">
        <v>88</v>
      </c>
      <c r="G40" s="583" t="s">
        <v>125</v>
      </c>
      <c r="H40" s="583" t="s">
        <v>126</v>
      </c>
      <c r="I40" s="583" t="s">
        <v>127</v>
      </c>
      <c r="J40" s="586" t="s">
        <v>88</v>
      </c>
    </row>
    <row r="41" spans="1:13" ht="17.25" hidden="1">
      <c r="A41" s="689" t="s">
        <v>1213</v>
      </c>
      <c r="B41" s="690"/>
      <c r="C41" s="583" t="s">
        <v>87</v>
      </c>
      <c r="D41" s="583" t="s">
        <v>87</v>
      </c>
      <c r="E41" s="583" t="s">
        <v>87</v>
      </c>
      <c r="F41" s="583" t="s">
        <v>87</v>
      </c>
      <c r="G41" s="583" t="s">
        <v>87</v>
      </c>
      <c r="H41" s="583" t="s">
        <v>87</v>
      </c>
      <c r="I41" s="583" t="s">
        <v>87</v>
      </c>
      <c r="J41" s="586" t="s">
        <v>87</v>
      </c>
    </row>
    <row r="42" spans="1:13" ht="99" customHeight="1">
      <c r="A42" s="591" t="s">
        <v>219</v>
      </c>
      <c r="B42" s="585" t="s">
        <v>1252</v>
      </c>
      <c r="C42" s="583">
        <v>0</v>
      </c>
      <c r="D42" s="583">
        <v>1</v>
      </c>
      <c r="E42" s="583">
        <v>1</v>
      </c>
      <c r="F42" s="583">
        <v>1</v>
      </c>
      <c r="G42" s="587"/>
      <c r="H42" s="587"/>
      <c r="I42" s="583"/>
      <c r="J42" s="588"/>
    </row>
    <row r="43" spans="1:13" ht="45.75" customHeight="1">
      <c r="A43" s="593"/>
      <c r="B43" s="589" t="s">
        <v>1214</v>
      </c>
      <c r="C43" s="583">
        <v>0</v>
      </c>
      <c r="D43" s="583">
        <v>0</v>
      </c>
      <c r="E43" s="583">
        <v>1</v>
      </c>
      <c r="F43" s="583">
        <v>1</v>
      </c>
      <c r="G43" s="587"/>
      <c r="H43" s="587"/>
      <c r="I43" s="583"/>
      <c r="J43" s="588"/>
    </row>
    <row r="44" spans="1:13" ht="85.5" customHeight="1">
      <c r="A44" s="593"/>
      <c r="B44" s="589" t="s">
        <v>1253</v>
      </c>
      <c r="C44" s="583">
        <v>0</v>
      </c>
      <c r="D44" s="583">
        <v>1</v>
      </c>
      <c r="E44" s="583">
        <v>1</v>
      </c>
      <c r="F44" s="583">
        <v>1</v>
      </c>
      <c r="G44" s="587"/>
      <c r="H44" s="587"/>
      <c r="I44" s="583"/>
      <c r="J44" s="588"/>
    </row>
    <row r="45" spans="1:13" ht="17.25">
      <c r="A45" s="594" t="s">
        <v>1268</v>
      </c>
      <c r="B45" s="159" t="s">
        <v>1269</v>
      </c>
      <c r="C45" s="583"/>
      <c r="D45" s="583"/>
      <c r="E45" s="583"/>
      <c r="F45" s="583"/>
      <c r="G45" s="587"/>
      <c r="H45" s="587"/>
      <c r="I45" s="587"/>
      <c r="J45" s="586"/>
    </row>
    <row r="46" spans="1:13" ht="30" customHeight="1">
      <c r="A46" s="594" t="s">
        <v>1270</v>
      </c>
      <c r="B46" s="159" t="s">
        <v>1269</v>
      </c>
      <c r="C46" s="583"/>
      <c r="D46" s="583"/>
      <c r="E46" s="583"/>
      <c r="F46" s="583"/>
      <c r="G46" s="587"/>
      <c r="H46" s="587"/>
      <c r="I46" s="587"/>
      <c r="J46" s="586"/>
    </row>
    <row r="47" spans="1:13" ht="49.5" customHeight="1">
      <c r="A47" s="724" t="s">
        <v>1209</v>
      </c>
      <c r="B47" s="725"/>
      <c r="C47" s="583" t="s">
        <v>87</v>
      </c>
      <c r="D47" s="583" t="s">
        <v>87</v>
      </c>
      <c r="E47" s="583" t="s">
        <v>87</v>
      </c>
      <c r="F47" s="583" t="s">
        <v>87</v>
      </c>
      <c r="G47" s="369">
        <f>+'N 6,1'!E105</f>
        <v>0</v>
      </c>
      <c r="H47" s="369">
        <f>+'N 6,1'!F105</f>
        <v>32700</v>
      </c>
      <c r="I47" s="369">
        <f>+'N 6,1'!G105</f>
        <v>133382</v>
      </c>
      <c r="J47" s="590">
        <f>+'N 6,1'!H105</f>
        <v>183382</v>
      </c>
    </row>
    <row r="48" spans="1:13" ht="43.5" customHeight="1">
      <c r="A48" s="703" t="s">
        <v>1249</v>
      </c>
      <c r="B48" s="704"/>
      <c r="C48" s="704"/>
      <c r="D48" s="704"/>
      <c r="E48" s="704"/>
      <c r="F48" s="704"/>
      <c r="G48" s="704"/>
      <c r="H48" s="704"/>
      <c r="I48" s="704"/>
      <c r="J48" s="705"/>
      <c r="M48" s="374"/>
    </row>
    <row r="49" spans="1:10" ht="15" customHeight="1">
      <c r="A49" s="726" t="s">
        <v>1210</v>
      </c>
      <c r="B49" s="727"/>
      <c r="C49" s="727"/>
      <c r="D49" s="727"/>
      <c r="E49" s="727"/>
      <c r="F49" s="727"/>
      <c r="G49" s="727"/>
      <c r="H49" s="727"/>
      <c r="I49" s="727"/>
      <c r="J49" s="728"/>
    </row>
    <row r="50" spans="1:10" ht="27.75" customHeight="1">
      <c r="A50" s="729"/>
      <c r="B50" s="730"/>
      <c r="C50" s="730"/>
      <c r="D50" s="730"/>
      <c r="E50" s="730"/>
      <c r="F50" s="730"/>
      <c r="G50" s="730"/>
      <c r="H50" s="730"/>
      <c r="I50" s="730"/>
      <c r="J50" s="731"/>
    </row>
    <row r="51" spans="1:10" ht="31.5" customHeight="1">
      <c r="A51" s="706" t="s">
        <v>1277</v>
      </c>
      <c r="B51" s="707"/>
      <c r="C51" s="707"/>
      <c r="D51" s="707"/>
      <c r="E51" s="707"/>
      <c r="F51" s="707"/>
      <c r="G51" s="707"/>
      <c r="H51" s="707"/>
      <c r="I51" s="707"/>
      <c r="J51" s="708"/>
    </row>
    <row r="52" spans="1:10" ht="13.5" thickBot="1">
      <c r="A52" s="709"/>
      <c r="B52" s="710"/>
      <c r="C52" s="710"/>
      <c r="D52" s="710"/>
      <c r="E52" s="710"/>
      <c r="F52" s="710"/>
      <c r="G52" s="710"/>
      <c r="H52" s="710"/>
      <c r="I52" s="710"/>
      <c r="J52" s="711"/>
    </row>
    <row r="53" spans="1:10" ht="18" thickBot="1">
      <c r="A53" s="376"/>
      <c r="B53" s="366"/>
      <c r="C53" s="366"/>
      <c r="D53" s="366"/>
      <c r="E53" s="366"/>
      <c r="F53" s="366"/>
      <c r="G53" s="366"/>
      <c r="H53" s="366"/>
      <c r="I53" s="366"/>
      <c r="J53" s="377"/>
    </row>
    <row r="54" spans="1:10" ht="93.75" customHeight="1">
      <c r="A54" s="474" t="s">
        <v>1215</v>
      </c>
      <c r="B54" s="732" t="s">
        <v>1280</v>
      </c>
      <c r="C54" s="732"/>
      <c r="D54" s="732"/>
      <c r="E54" s="732"/>
      <c r="F54" s="732"/>
      <c r="G54" s="732"/>
      <c r="H54" s="732"/>
      <c r="I54" s="732"/>
      <c r="J54" s="733"/>
    </row>
    <row r="55" spans="1:10" ht="50.45" customHeight="1">
      <c r="A55" s="693" t="s">
        <v>124</v>
      </c>
      <c r="B55" s="694"/>
      <c r="C55" s="694" t="s">
        <v>1212</v>
      </c>
      <c r="D55" s="694"/>
      <c r="E55" s="694"/>
      <c r="F55" s="694"/>
      <c r="G55" s="694"/>
      <c r="H55" s="694"/>
      <c r="I55" s="694"/>
      <c r="J55" s="696"/>
    </row>
    <row r="56" spans="1:10" ht="40.9" customHeight="1">
      <c r="A56" s="693"/>
      <c r="B56" s="694"/>
      <c r="C56" s="694" t="s">
        <v>454</v>
      </c>
      <c r="D56" s="694"/>
      <c r="E56" s="694"/>
      <c r="F56" s="694"/>
      <c r="G56" s="694" t="s">
        <v>455</v>
      </c>
      <c r="H56" s="694"/>
      <c r="I56" s="694"/>
      <c r="J56" s="696"/>
    </row>
    <row r="57" spans="1:10" ht="48" customHeight="1">
      <c r="A57" s="693"/>
      <c r="B57" s="694"/>
      <c r="C57" s="583" t="s">
        <v>125</v>
      </c>
      <c r="D57" s="583" t="s">
        <v>126</v>
      </c>
      <c r="E57" s="583" t="s">
        <v>127</v>
      </c>
      <c r="F57" s="583" t="s">
        <v>88</v>
      </c>
      <c r="G57" s="583" t="s">
        <v>125</v>
      </c>
      <c r="H57" s="583" t="s">
        <v>126</v>
      </c>
      <c r="I57" s="583" t="s">
        <v>127</v>
      </c>
      <c r="J57" s="586" t="s">
        <v>88</v>
      </c>
    </row>
    <row r="58" spans="1:10" ht="30.75" customHeight="1">
      <c r="A58" s="591" t="s">
        <v>219</v>
      </c>
      <c r="B58" s="585" t="s">
        <v>937</v>
      </c>
      <c r="C58" s="583">
        <v>0</v>
      </c>
      <c r="D58" s="583">
        <v>2</v>
      </c>
      <c r="E58" s="583">
        <v>2</v>
      </c>
      <c r="F58" s="583">
        <v>2</v>
      </c>
      <c r="G58" s="583"/>
      <c r="H58" s="583"/>
      <c r="I58" s="583"/>
      <c r="J58" s="375"/>
    </row>
    <row r="59" spans="1:10" ht="26.25" customHeight="1">
      <c r="A59" s="593"/>
      <c r="B59" s="585" t="s">
        <v>940</v>
      </c>
      <c r="C59" s="583">
        <v>7</v>
      </c>
      <c r="D59" s="583">
        <v>7</v>
      </c>
      <c r="E59" s="583">
        <v>7</v>
      </c>
      <c r="F59" s="583">
        <v>7</v>
      </c>
      <c r="G59" s="583"/>
      <c r="H59" s="583"/>
      <c r="I59" s="583"/>
      <c r="J59" s="375"/>
    </row>
    <row r="60" spans="1:10" ht="29.25" customHeight="1">
      <c r="A60" s="593"/>
      <c r="B60" s="585" t="s">
        <v>944</v>
      </c>
      <c r="C60" s="583">
        <v>40</v>
      </c>
      <c r="D60" s="583">
        <v>40</v>
      </c>
      <c r="E60" s="583">
        <v>40</v>
      </c>
      <c r="F60" s="583">
        <v>48</v>
      </c>
      <c r="G60" s="583"/>
      <c r="H60" s="583"/>
      <c r="I60" s="583"/>
      <c r="J60" s="375"/>
    </row>
    <row r="61" spans="1:10" ht="17.25">
      <c r="A61" s="594" t="s">
        <v>1268</v>
      </c>
      <c r="B61" s="159" t="s">
        <v>1269</v>
      </c>
      <c r="C61" s="583"/>
      <c r="D61" s="583"/>
      <c r="E61" s="583"/>
      <c r="F61" s="583"/>
      <c r="G61" s="587"/>
      <c r="H61" s="587"/>
      <c r="I61" s="587"/>
      <c r="J61" s="586"/>
    </row>
    <row r="62" spans="1:10" ht="30" customHeight="1">
      <c r="A62" s="594" t="s">
        <v>1270</v>
      </c>
      <c r="B62" s="159" t="s">
        <v>1269</v>
      </c>
      <c r="C62" s="583"/>
      <c r="D62" s="583"/>
      <c r="E62" s="583"/>
      <c r="F62" s="583"/>
      <c r="G62" s="587"/>
      <c r="H62" s="587"/>
      <c r="I62" s="587"/>
      <c r="J62" s="586"/>
    </row>
    <row r="63" spans="1:10" ht="66" customHeight="1">
      <c r="A63" s="693" t="s">
        <v>456</v>
      </c>
      <c r="B63" s="694"/>
      <c r="C63" s="583" t="s">
        <v>87</v>
      </c>
      <c r="D63" s="583" t="s">
        <v>87</v>
      </c>
      <c r="E63" s="583" t="s">
        <v>87</v>
      </c>
      <c r="F63" s="583" t="s">
        <v>87</v>
      </c>
      <c r="G63" s="368">
        <f>+'N 6,1'!E106</f>
        <v>29600</v>
      </c>
      <c r="H63" s="368">
        <f>+'N 6,1'!F106</f>
        <v>309600</v>
      </c>
      <c r="I63" s="368">
        <f>+'N 6,1'!G106</f>
        <v>309600</v>
      </c>
      <c r="J63" s="590">
        <f>+'N 6,1'!H106</f>
        <v>434100</v>
      </c>
    </row>
    <row r="64" spans="1:10" ht="43.5" customHeight="1">
      <c r="A64" s="706" t="s">
        <v>1279</v>
      </c>
      <c r="B64" s="707"/>
      <c r="C64" s="707"/>
      <c r="D64" s="707"/>
      <c r="E64" s="707"/>
      <c r="F64" s="707"/>
      <c r="G64" s="707"/>
      <c r="H64" s="707"/>
      <c r="I64" s="707"/>
      <c r="J64" s="708"/>
    </row>
    <row r="65" spans="1:10">
      <c r="A65" s="706" t="s">
        <v>1276</v>
      </c>
      <c r="B65" s="707"/>
      <c r="C65" s="707"/>
      <c r="D65" s="707"/>
      <c r="E65" s="707"/>
      <c r="F65" s="707"/>
      <c r="G65" s="707"/>
      <c r="H65" s="707"/>
      <c r="I65" s="707"/>
      <c r="J65" s="708"/>
    </row>
    <row r="66" spans="1:10" ht="28.5" customHeight="1">
      <c r="A66" s="706"/>
      <c r="B66" s="707"/>
      <c r="C66" s="707"/>
      <c r="D66" s="707"/>
      <c r="E66" s="707"/>
      <c r="F66" s="707"/>
      <c r="G66" s="707"/>
      <c r="H66" s="707"/>
      <c r="I66" s="707"/>
      <c r="J66" s="708"/>
    </row>
    <row r="67" spans="1:10">
      <c r="A67" s="706" t="s">
        <v>1277</v>
      </c>
      <c r="B67" s="707"/>
      <c r="C67" s="707"/>
      <c r="D67" s="707"/>
      <c r="E67" s="707"/>
      <c r="F67" s="707"/>
      <c r="G67" s="707"/>
      <c r="H67" s="707"/>
      <c r="I67" s="707"/>
      <c r="J67" s="708"/>
    </row>
    <row r="68" spans="1:10" ht="29.45" customHeight="1" thickBot="1">
      <c r="A68" s="709"/>
      <c r="B68" s="710"/>
      <c r="C68" s="710"/>
      <c r="D68" s="710"/>
      <c r="E68" s="710"/>
      <c r="F68" s="710"/>
      <c r="G68" s="710"/>
      <c r="H68" s="710"/>
      <c r="I68" s="710"/>
      <c r="J68" s="711"/>
    </row>
    <row r="69" spans="1:10" ht="19.5" customHeight="1" thickBot="1">
      <c r="A69" s="376"/>
      <c r="B69" s="366"/>
      <c r="C69" s="366"/>
      <c r="D69" s="366"/>
      <c r="E69" s="366"/>
      <c r="F69" s="366"/>
      <c r="G69" s="366"/>
      <c r="H69" s="366"/>
      <c r="I69" s="366"/>
      <c r="J69" s="377"/>
    </row>
    <row r="70" spans="1:10" ht="104.25" customHeight="1">
      <c r="A70" s="474" t="s">
        <v>1216</v>
      </c>
      <c r="B70" s="732" t="s">
        <v>1282</v>
      </c>
      <c r="C70" s="732"/>
      <c r="D70" s="732"/>
      <c r="E70" s="732"/>
      <c r="F70" s="732"/>
      <c r="G70" s="732"/>
      <c r="H70" s="732"/>
      <c r="I70" s="732"/>
      <c r="J70" s="733"/>
    </row>
    <row r="71" spans="1:10" ht="51.6" customHeight="1">
      <c r="A71" s="693" t="s">
        <v>124</v>
      </c>
      <c r="B71" s="694"/>
      <c r="C71" s="694" t="s">
        <v>1212</v>
      </c>
      <c r="D71" s="694"/>
      <c r="E71" s="694"/>
      <c r="F71" s="694"/>
      <c r="G71" s="694"/>
      <c r="H71" s="694"/>
      <c r="I71" s="694"/>
      <c r="J71" s="696"/>
    </row>
    <row r="72" spans="1:10" ht="32.25" customHeight="1">
      <c r="A72" s="693"/>
      <c r="B72" s="694"/>
      <c r="C72" s="694" t="s">
        <v>454</v>
      </c>
      <c r="D72" s="694"/>
      <c r="E72" s="694"/>
      <c r="F72" s="694"/>
      <c r="G72" s="694" t="s">
        <v>455</v>
      </c>
      <c r="H72" s="694"/>
      <c r="I72" s="694"/>
      <c r="J72" s="696"/>
    </row>
    <row r="73" spans="1:10" ht="58.5" customHeight="1">
      <c r="A73" s="693"/>
      <c r="B73" s="694"/>
      <c r="C73" s="583" t="s">
        <v>1203</v>
      </c>
      <c r="D73" s="583" t="s">
        <v>126</v>
      </c>
      <c r="E73" s="583" t="s">
        <v>127</v>
      </c>
      <c r="F73" s="583" t="s">
        <v>88</v>
      </c>
      <c r="G73" s="583" t="s">
        <v>125</v>
      </c>
      <c r="H73" s="583" t="s">
        <v>126</v>
      </c>
      <c r="I73" s="583" t="s">
        <v>127</v>
      </c>
      <c r="J73" s="586" t="s">
        <v>88</v>
      </c>
    </row>
    <row r="74" spans="1:10" ht="17.25">
      <c r="A74" s="584" t="s">
        <v>1305</v>
      </c>
      <c r="B74" s="585" t="s">
        <v>1272</v>
      </c>
      <c r="C74" s="378">
        <f>+D74/2</f>
        <v>18.5</v>
      </c>
      <c r="D74" s="378">
        <f>F74/2</f>
        <v>37</v>
      </c>
      <c r="E74" s="378">
        <f>F74/4*3</f>
        <v>55.5</v>
      </c>
      <c r="F74" s="583">
        <v>74</v>
      </c>
      <c r="G74" s="583"/>
      <c r="H74" s="583"/>
      <c r="I74" s="583"/>
      <c r="J74" s="586"/>
    </row>
    <row r="75" spans="1:10" ht="17.25">
      <c r="A75" s="593"/>
      <c r="B75" s="585" t="s">
        <v>1217</v>
      </c>
      <c r="C75" s="378">
        <f>+D75/2</f>
        <v>599</v>
      </c>
      <c r="D75" s="378">
        <f>F75/2</f>
        <v>1198</v>
      </c>
      <c r="E75" s="378">
        <f>F75/4*3</f>
        <v>1797</v>
      </c>
      <c r="F75" s="583">
        <v>2396</v>
      </c>
      <c r="G75" s="583"/>
      <c r="H75" s="583"/>
      <c r="I75" s="583"/>
      <c r="J75" s="586"/>
    </row>
    <row r="76" spans="1:10" ht="17.25">
      <c r="A76" s="594" t="s">
        <v>1268</v>
      </c>
      <c r="B76" s="159" t="s">
        <v>1269</v>
      </c>
      <c r="C76" s="583"/>
      <c r="D76" s="583"/>
      <c r="E76" s="583"/>
      <c r="F76" s="583"/>
      <c r="G76" s="587"/>
      <c r="H76" s="587"/>
      <c r="I76" s="587"/>
      <c r="J76" s="586"/>
    </row>
    <row r="77" spans="1:10" ht="30" customHeight="1">
      <c r="A77" s="594" t="s">
        <v>1270</v>
      </c>
      <c r="B77" s="159" t="s">
        <v>1269</v>
      </c>
      <c r="C77" s="583"/>
      <c r="D77" s="583"/>
      <c r="E77" s="583"/>
      <c r="F77" s="583"/>
      <c r="G77" s="587"/>
      <c r="H77" s="587"/>
      <c r="I77" s="587"/>
      <c r="J77" s="586"/>
    </row>
    <row r="78" spans="1:10" ht="39.75" customHeight="1">
      <c r="A78" s="693" t="s">
        <v>1209</v>
      </c>
      <c r="B78" s="694"/>
      <c r="C78" s="583" t="s">
        <v>87</v>
      </c>
      <c r="D78" s="583" t="s">
        <v>87</v>
      </c>
      <c r="E78" s="583" t="s">
        <v>87</v>
      </c>
      <c r="F78" s="583" t="s">
        <v>87</v>
      </c>
      <c r="G78" s="379">
        <f>+'N 6,1'!E107</f>
        <v>43722.8</v>
      </c>
      <c r="H78" s="379">
        <f>+'N 6,1'!F107</f>
        <v>193568.8</v>
      </c>
      <c r="I78" s="379">
        <f>+'N 6,1'!G107</f>
        <v>300959.2</v>
      </c>
      <c r="J78" s="595">
        <f>+'N 6,1'!H107</f>
        <v>351512.89999999997</v>
      </c>
    </row>
    <row r="79" spans="1:10" ht="50.25" customHeight="1">
      <c r="A79" s="706" t="s">
        <v>1281</v>
      </c>
      <c r="B79" s="707"/>
      <c r="C79" s="707"/>
      <c r="D79" s="707"/>
      <c r="E79" s="707"/>
      <c r="F79" s="707"/>
      <c r="G79" s="707"/>
      <c r="H79" s="707"/>
      <c r="I79" s="707"/>
      <c r="J79" s="708"/>
    </row>
    <row r="80" spans="1:10" ht="33.75" customHeight="1">
      <c r="A80" s="706" t="s">
        <v>1218</v>
      </c>
      <c r="B80" s="707"/>
      <c r="C80" s="707"/>
      <c r="D80" s="707"/>
      <c r="E80" s="707"/>
      <c r="F80" s="707"/>
      <c r="G80" s="707"/>
      <c r="H80" s="707"/>
      <c r="I80" s="707"/>
      <c r="J80" s="708"/>
    </row>
    <row r="81" spans="1:10" ht="7.5" customHeight="1">
      <c r="A81" s="706"/>
      <c r="B81" s="707"/>
      <c r="C81" s="707"/>
      <c r="D81" s="707"/>
      <c r="E81" s="707"/>
      <c r="F81" s="707"/>
      <c r="G81" s="707"/>
      <c r="H81" s="707"/>
      <c r="I81" s="707"/>
      <c r="J81" s="708"/>
    </row>
    <row r="82" spans="1:10" ht="18" customHeight="1">
      <c r="A82" s="706" t="s">
        <v>1277</v>
      </c>
      <c r="B82" s="707"/>
      <c r="C82" s="707"/>
      <c r="D82" s="707"/>
      <c r="E82" s="707"/>
      <c r="F82" s="707"/>
      <c r="G82" s="707"/>
      <c r="H82" s="707"/>
      <c r="I82" s="707"/>
      <c r="J82" s="708"/>
    </row>
    <row r="83" spans="1:10" ht="27.75" customHeight="1" thickBot="1">
      <c r="A83" s="709"/>
      <c r="B83" s="710"/>
      <c r="C83" s="710"/>
      <c r="D83" s="710"/>
      <c r="E83" s="710"/>
      <c r="F83" s="710"/>
      <c r="G83" s="710"/>
      <c r="H83" s="710"/>
      <c r="I83" s="710"/>
      <c r="J83" s="711"/>
    </row>
    <row r="84" spans="1:10" ht="104.25" customHeight="1">
      <c r="A84" s="474" t="s">
        <v>1219</v>
      </c>
      <c r="B84" s="732" t="s">
        <v>1283</v>
      </c>
      <c r="C84" s="732"/>
      <c r="D84" s="732"/>
      <c r="E84" s="732"/>
      <c r="F84" s="732"/>
      <c r="G84" s="732"/>
      <c r="H84" s="732"/>
      <c r="I84" s="732"/>
      <c r="J84" s="733"/>
    </row>
    <row r="85" spans="1:10" ht="51.6" customHeight="1">
      <c r="A85" s="693" t="s">
        <v>124</v>
      </c>
      <c r="B85" s="694"/>
      <c r="C85" s="694" t="s">
        <v>1212</v>
      </c>
      <c r="D85" s="694"/>
      <c r="E85" s="694"/>
      <c r="F85" s="694"/>
      <c r="G85" s="694"/>
      <c r="H85" s="694"/>
      <c r="I85" s="694"/>
      <c r="J85" s="696"/>
    </row>
    <row r="86" spans="1:10" ht="32.25" customHeight="1">
      <c r="A86" s="693"/>
      <c r="B86" s="694"/>
      <c r="C86" s="694" t="s">
        <v>454</v>
      </c>
      <c r="D86" s="694"/>
      <c r="E86" s="694"/>
      <c r="F86" s="694"/>
      <c r="G86" s="694" t="s">
        <v>455</v>
      </c>
      <c r="H86" s="694"/>
      <c r="I86" s="694"/>
      <c r="J86" s="696"/>
    </row>
    <row r="87" spans="1:10" ht="58.5" customHeight="1">
      <c r="A87" s="693"/>
      <c r="B87" s="694"/>
      <c r="C87" s="583" t="s">
        <v>1203</v>
      </c>
      <c r="D87" s="583" t="s">
        <v>126</v>
      </c>
      <c r="E87" s="583" t="s">
        <v>127</v>
      </c>
      <c r="F87" s="583" t="s">
        <v>88</v>
      </c>
      <c r="G87" s="583" t="s">
        <v>125</v>
      </c>
      <c r="H87" s="583" t="s">
        <v>126</v>
      </c>
      <c r="I87" s="583" t="s">
        <v>127</v>
      </c>
      <c r="J87" s="586" t="s">
        <v>88</v>
      </c>
    </row>
    <row r="88" spans="1:10" ht="23.25" customHeight="1">
      <c r="A88" s="689" t="s">
        <v>1220</v>
      </c>
      <c r="B88" s="690"/>
      <c r="C88" s="583">
        <v>1</v>
      </c>
      <c r="D88" s="378">
        <v>1</v>
      </c>
      <c r="E88" s="378">
        <v>1</v>
      </c>
      <c r="F88" s="583">
        <v>1</v>
      </c>
      <c r="G88" s="583"/>
      <c r="H88" s="583"/>
      <c r="I88" s="583"/>
      <c r="J88" s="586"/>
    </row>
    <row r="89" spans="1:10" ht="17.25">
      <c r="A89" s="594" t="s">
        <v>1268</v>
      </c>
      <c r="B89" s="159" t="s">
        <v>1269</v>
      </c>
      <c r="C89" s="583"/>
      <c r="D89" s="583"/>
      <c r="E89" s="583"/>
      <c r="F89" s="583"/>
      <c r="G89" s="587"/>
      <c r="H89" s="587"/>
      <c r="I89" s="587"/>
      <c r="J89" s="586"/>
    </row>
    <row r="90" spans="1:10" ht="30" customHeight="1">
      <c r="A90" s="594" t="s">
        <v>1270</v>
      </c>
      <c r="B90" s="159" t="s">
        <v>1269</v>
      </c>
      <c r="C90" s="583"/>
      <c r="D90" s="583"/>
      <c r="E90" s="583"/>
      <c r="F90" s="583"/>
      <c r="G90" s="587"/>
      <c r="H90" s="587"/>
      <c r="I90" s="587"/>
      <c r="J90" s="586"/>
    </row>
    <row r="91" spans="1:10" ht="51" customHeight="1">
      <c r="A91" s="693" t="s">
        <v>1209</v>
      </c>
      <c r="B91" s="694"/>
      <c r="C91" s="583" t="s">
        <v>87</v>
      </c>
      <c r="D91" s="583" t="s">
        <v>87</v>
      </c>
      <c r="E91" s="583" t="s">
        <v>87</v>
      </c>
      <c r="F91" s="583" t="s">
        <v>87</v>
      </c>
      <c r="G91" s="379">
        <f>+'N 6,1'!E108</f>
        <v>32</v>
      </c>
      <c r="H91" s="379">
        <f>+'N 6,1'!F108</f>
        <v>32</v>
      </c>
      <c r="I91" s="379">
        <f>+'N 6,1'!G108</f>
        <v>32</v>
      </c>
      <c r="J91" s="595">
        <f>+'N 6,1'!H108</f>
        <v>32</v>
      </c>
    </row>
    <row r="92" spans="1:10" ht="50.25" customHeight="1">
      <c r="A92" s="706" t="s">
        <v>1273</v>
      </c>
      <c r="B92" s="707"/>
      <c r="C92" s="707"/>
      <c r="D92" s="707"/>
      <c r="E92" s="707"/>
      <c r="F92" s="707"/>
      <c r="G92" s="707"/>
      <c r="H92" s="707"/>
      <c r="I92" s="707"/>
      <c r="J92" s="708"/>
    </row>
    <row r="93" spans="1:10" ht="33.75" customHeight="1">
      <c r="A93" s="706" t="s">
        <v>1276</v>
      </c>
      <c r="B93" s="707"/>
      <c r="C93" s="707"/>
      <c r="D93" s="707"/>
      <c r="E93" s="707"/>
      <c r="F93" s="707"/>
      <c r="G93" s="707"/>
      <c r="H93" s="707"/>
      <c r="I93" s="707"/>
      <c r="J93" s="708"/>
    </row>
    <row r="94" spans="1:10" ht="7.5" customHeight="1">
      <c r="A94" s="706"/>
      <c r="B94" s="707"/>
      <c r="C94" s="707"/>
      <c r="D94" s="707"/>
      <c r="E94" s="707"/>
      <c r="F94" s="707"/>
      <c r="G94" s="707"/>
      <c r="H94" s="707"/>
      <c r="I94" s="707"/>
      <c r="J94" s="708"/>
    </row>
    <row r="95" spans="1:10" ht="18" customHeight="1">
      <c r="A95" s="706" t="s">
        <v>1277</v>
      </c>
      <c r="B95" s="707"/>
      <c r="C95" s="707"/>
      <c r="D95" s="707"/>
      <c r="E95" s="707"/>
      <c r="F95" s="707"/>
      <c r="G95" s="707"/>
      <c r="H95" s="707"/>
      <c r="I95" s="707"/>
      <c r="J95" s="708"/>
    </row>
    <row r="96" spans="1:10" ht="27.75" customHeight="1" thickBot="1">
      <c r="A96" s="709"/>
      <c r="B96" s="710"/>
      <c r="C96" s="710"/>
      <c r="D96" s="710"/>
      <c r="E96" s="710"/>
      <c r="F96" s="710"/>
      <c r="G96" s="710"/>
      <c r="H96" s="710"/>
      <c r="I96" s="710"/>
      <c r="J96" s="711"/>
    </row>
    <row r="97" spans="1:10" ht="104.25" customHeight="1">
      <c r="A97" s="474" t="s">
        <v>1221</v>
      </c>
      <c r="B97" s="732" t="s">
        <v>1285</v>
      </c>
      <c r="C97" s="732"/>
      <c r="D97" s="732"/>
      <c r="E97" s="732"/>
      <c r="F97" s="732"/>
      <c r="G97" s="732"/>
      <c r="H97" s="732"/>
      <c r="I97" s="732"/>
      <c r="J97" s="733"/>
    </row>
    <row r="98" spans="1:10" ht="51.6" customHeight="1">
      <c r="A98" s="693" t="s">
        <v>124</v>
      </c>
      <c r="B98" s="694"/>
      <c r="C98" s="694" t="s">
        <v>1212</v>
      </c>
      <c r="D98" s="694"/>
      <c r="E98" s="694"/>
      <c r="F98" s="694"/>
      <c r="G98" s="694"/>
      <c r="H98" s="694"/>
      <c r="I98" s="694"/>
      <c r="J98" s="696"/>
    </row>
    <row r="99" spans="1:10" ht="32.25" customHeight="1">
      <c r="A99" s="693"/>
      <c r="B99" s="694"/>
      <c r="C99" s="694" t="s">
        <v>454</v>
      </c>
      <c r="D99" s="694"/>
      <c r="E99" s="694"/>
      <c r="F99" s="694"/>
      <c r="G99" s="694" t="s">
        <v>455</v>
      </c>
      <c r="H99" s="694"/>
      <c r="I99" s="694"/>
      <c r="J99" s="696"/>
    </row>
    <row r="100" spans="1:10" ht="58.5" customHeight="1">
      <c r="A100" s="693"/>
      <c r="B100" s="694"/>
      <c r="C100" s="583" t="s">
        <v>1203</v>
      </c>
      <c r="D100" s="583" t="s">
        <v>126</v>
      </c>
      <c r="E100" s="583" t="s">
        <v>127</v>
      </c>
      <c r="F100" s="583" t="s">
        <v>88</v>
      </c>
      <c r="G100" s="583" t="s">
        <v>125</v>
      </c>
      <c r="H100" s="583" t="s">
        <v>126</v>
      </c>
      <c r="I100" s="583" t="s">
        <v>127</v>
      </c>
      <c r="J100" s="586" t="s">
        <v>88</v>
      </c>
    </row>
    <row r="101" spans="1:10" ht="34.5" customHeight="1">
      <c r="A101" s="689" t="s">
        <v>1220</v>
      </c>
      <c r="B101" s="690"/>
      <c r="C101" s="583">
        <v>8</v>
      </c>
      <c r="D101" s="378">
        <v>9</v>
      </c>
      <c r="E101" s="378">
        <v>9</v>
      </c>
      <c r="F101" s="583">
        <v>9</v>
      </c>
      <c r="G101" s="583"/>
      <c r="H101" s="583"/>
      <c r="I101" s="583"/>
      <c r="J101" s="586"/>
    </row>
    <row r="102" spans="1:10" ht="17.25">
      <c r="A102" s="594" t="s">
        <v>1268</v>
      </c>
      <c r="B102" s="159" t="s">
        <v>1269</v>
      </c>
      <c r="C102" s="583"/>
      <c r="D102" s="583"/>
      <c r="E102" s="583"/>
      <c r="F102" s="583"/>
      <c r="G102" s="587"/>
      <c r="H102" s="587"/>
      <c r="I102" s="587"/>
      <c r="J102" s="586"/>
    </row>
    <row r="103" spans="1:10" ht="30" customHeight="1">
      <c r="A103" s="594" t="s">
        <v>1270</v>
      </c>
      <c r="B103" s="159" t="s">
        <v>1269</v>
      </c>
      <c r="C103" s="583"/>
      <c r="D103" s="583"/>
      <c r="E103" s="583"/>
      <c r="F103" s="583"/>
      <c r="G103" s="587"/>
      <c r="H103" s="587"/>
      <c r="I103" s="587"/>
      <c r="J103" s="586"/>
    </row>
    <row r="104" spans="1:10" ht="49.5" customHeight="1">
      <c r="A104" s="693" t="s">
        <v>1209</v>
      </c>
      <c r="B104" s="694"/>
      <c r="C104" s="583" t="s">
        <v>87</v>
      </c>
      <c r="D104" s="583" t="s">
        <v>87</v>
      </c>
      <c r="E104" s="583" t="s">
        <v>87</v>
      </c>
      <c r="F104" s="583" t="s">
        <v>87</v>
      </c>
      <c r="G104" s="379">
        <f>+'N 6,1'!E112</f>
        <v>3450</v>
      </c>
      <c r="H104" s="379">
        <f>+'N 6,1'!F112</f>
        <v>3500.4</v>
      </c>
      <c r="I104" s="379">
        <f>+'N 6,1'!G112</f>
        <v>3500.4</v>
      </c>
      <c r="J104" s="595">
        <f>+'N 6,1'!H112</f>
        <v>3500.4</v>
      </c>
    </row>
    <row r="105" spans="1:10" ht="50.25" customHeight="1">
      <c r="A105" s="706" t="s">
        <v>1284</v>
      </c>
      <c r="B105" s="707"/>
      <c r="C105" s="707"/>
      <c r="D105" s="707"/>
      <c r="E105" s="707"/>
      <c r="F105" s="707"/>
      <c r="G105" s="707"/>
      <c r="H105" s="707"/>
      <c r="I105" s="707"/>
      <c r="J105" s="708"/>
    </row>
    <row r="106" spans="1:10" ht="33.75" customHeight="1">
      <c r="A106" s="706" t="s">
        <v>1210</v>
      </c>
      <c r="B106" s="707"/>
      <c r="C106" s="707"/>
      <c r="D106" s="707"/>
      <c r="E106" s="707"/>
      <c r="F106" s="707"/>
      <c r="G106" s="707"/>
      <c r="H106" s="707"/>
      <c r="I106" s="707"/>
      <c r="J106" s="708"/>
    </row>
    <row r="107" spans="1:10" ht="7.5" customHeight="1">
      <c r="A107" s="706"/>
      <c r="B107" s="707"/>
      <c r="C107" s="707"/>
      <c r="D107" s="707"/>
      <c r="E107" s="707"/>
      <c r="F107" s="707"/>
      <c r="G107" s="707"/>
      <c r="H107" s="707"/>
      <c r="I107" s="707"/>
      <c r="J107" s="708"/>
    </row>
    <row r="108" spans="1:10" ht="18" customHeight="1">
      <c r="A108" s="706" t="s">
        <v>1277</v>
      </c>
      <c r="B108" s="707"/>
      <c r="C108" s="707"/>
      <c r="D108" s="707"/>
      <c r="E108" s="707"/>
      <c r="F108" s="707"/>
      <c r="G108" s="707"/>
      <c r="H108" s="707"/>
      <c r="I108" s="707"/>
      <c r="J108" s="708"/>
    </row>
    <row r="109" spans="1:10" ht="27.75" customHeight="1" thickBot="1">
      <c r="A109" s="709"/>
      <c r="B109" s="710"/>
      <c r="C109" s="710"/>
      <c r="D109" s="710"/>
      <c r="E109" s="710"/>
      <c r="F109" s="710"/>
      <c r="G109" s="710"/>
      <c r="H109" s="710"/>
      <c r="I109" s="710"/>
      <c r="J109" s="711"/>
    </row>
    <row r="110" spans="1:10" ht="17.25">
      <c r="A110" s="373"/>
      <c r="B110" s="373"/>
      <c r="C110" s="373"/>
      <c r="D110" s="373"/>
      <c r="E110" s="373"/>
      <c r="F110" s="373"/>
      <c r="G110" s="373"/>
      <c r="H110" s="373"/>
      <c r="I110" s="373"/>
      <c r="J110" s="373"/>
    </row>
    <row r="111" spans="1:10" ht="15" hidden="1">
      <c r="A111" s="380"/>
      <c r="B111" s="380"/>
      <c r="C111" s="380"/>
      <c r="D111" s="380"/>
      <c r="E111" s="380"/>
      <c r="F111" s="380"/>
      <c r="G111" s="380"/>
      <c r="H111" s="380"/>
      <c r="I111" s="380"/>
      <c r="J111" s="380"/>
    </row>
    <row r="112" spans="1:10" ht="151.15" hidden="1" customHeight="1">
      <c r="A112" s="474" t="s">
        <v>1216</v>
      </c>
      <c r="B112" s="732" t="s">
        <v>1286</v>
      </c>
      <c r="C112" s="732"/>
      <c r="D112" s="732"/>
      <c r="E112" s="732"/>
      <c r="F112" s="732"/>
      <c r="G112" s="732"/>
      <c r="H112" s="732"/>
      <c r="I112" s="732"/>
      <c r="J112" s="733"/>
    </row>
    <row r="113" spans="1:10" ht="55.15" hidden="1" customHeight="1">
      <c r="A113" s="693" t="s">
        <v>124</v>
      </c>
      <c r="B113" s="694"/>
      <c r="C113" s="694" t="s">
        <v>1212</v>
      </c>
      <c r="D113" s="694"/>
      <c r="E113" s="694"/>
      <c r="F113" s="694"/>
      <c r="G113" s="694"/>
      <c r="H113" s="694"/>
      <c r="I113" s="694"/>
      <c r="J113" s="696"/>
    </row>
    <row r="114" spans="1:10" ht="47.45" hidden="1" customHeight="1">
      <c r="A114" s="693"/>
      <c r="B114" s="694"/>
      <c r="C114" s="694" t="s">
        <v>454</v>
      </c>
      <c r="D114" s="694"/>
      <c r="E114" s="694"/>
      <c r="F114" s="694"/>
      <c r="G114" s="694"/>
      <c r="H114" s="694"/>
      <c r="I114" s="694"/>
      <c r="J114" s="696"/>
    </row>
    <row r="115" spans="1:10" ht="66.599999999999994" hidden="1" customHeight="1">
      <c r="A115" s="693"/>
      <c r="B115" s="694"/>
      <c r="C115" s="469" t="s">
        <v>1203</v>
      </c>
      <c r="D115" s="469" t="s">
        <v>126</v>
      </c>
      <c r="E115" s="469" t="s">
        <v>127</v>
      </c>
      <c r="F115" s="469" t="s">
        <v>88</v>
      </c>
      <c r="G115" s="469" t="s">
        <v>125</v>
      </c>
      <c r="H115" s="469" t="s">
        <v>126</v>
      </c>
      <c r="I115" s="469" t="s">
        <v>127</v>
      </c>
      <c r="J115" s="470" t="s">
        <v>88</v>
      </c>
    </row>
    <row r="116" spans="1:10" ht="48" hidden="1" customHeight="1">
      <c r="A116" s="693" t="s">
        <v>219</v>
      </c>
      <c r="B116" s="694"/>
      <c r="C116" s="469" t="s">
        <v>87</v>
      </c>
      <c r="D116" s="469" t="s">
        <v>87</v>
      </c>
      <c r="E116" s="469" t="s">
        <v>87</v>
      </c>
      <c r="F116" s="469" t="s">
        <v>87</v>
      </c>
      <c r="G116" s="469"/>
      <c r="H116" s="469"/>
      <c r="I116" s="469"/>
      <c r="J116" s="470"/>
    </row>
    <row r="117" spans="1:10" ht="57" hidden="1" customHeight="1">
      <c r="A117" s="689" t="s">
        <v>1222</v>
      </c>
      <c r="B117" s="690"/>
      <c r="C117" s="469">
        <v>2</v>
      </c>
      <c r="D117" s="469">
        <v>4</v>
      </c>
      <c r="E117" s="469">
        <v>4</v>
      </c>
      <c r="F117" s="469">
        <v>4</v>
      </c>
      <c r="G117" s="469"/>
      <c r="H117" s="469"/>
      <c r="I117" s="469"/>
      <c r="J117" s="470"/>
    </row>
    <row r="118" spans="1:10" ht="61.15" hidden="1" customHeight="1">
      <c r="A118" s="693" t="s">
        <v>456</v>
      </c>
      <c r="B118" s="694"/>
      <c r="C118" s="469" t="s">
        <v>87</v>
      </c>
      <c r="D118" s="469" t="s">
        <v>87</v>
      </c>
      <c r="E118" s="469" t="s">
        <v>87</v>
      </c>
      <c r="F118" s="469" t="s">
        <v>87</v>
      </c>
      <c r="G118" s="369"/>
      <c r="H118" s="370">
        <v>21208.2</v>
      </c>
      <c r="I118" s="371">
        <v>21208.2</v>
      </c>
      <c r="J118" s="372">
        <v>21208.2</v>
      </c>
    </row>
    <row r="119" spans="1:10" ht="68.45" hidden="1" customHeight="1">
      <c r="A119" s="706" t="s">
        <v>1287</v>
      </c>
      <c r="B119" s="707"/>
      <c r="C119" s="707"/>
      <c r="D119" s="707"/>
      <c r="E119" s="707"/>
      <c r="F119" s="707"/>
      <c r="G119" s="707"/>
      <c r="H119" s="707"/>
      <c r="I119" s="707"/>
      <c r="J119" s="708"/>
    </row>
    <row r="120" spans="1:10" hidden="1">
      <c r="A120" s="706" t="s">
        <v>1210</v>
      </c>
      <c r="B120" s="707"/>
      <c r="C120" s="707"/>
      <c r="D120" s="707"/>
      <c r="E120" s="707"/>
      <c r="F120" s="707"/>
      <c r="G120" s="707"/>
      <c r="H120" s="707"/>
      <c r="I120" s="707"/>
      <c r="J120" s="708"/>
    </row>
    <row r="121" spans="1:10" ht="57.6" hidden="1" customHeight="1">
      <c r="A121" s="706"/>
      <c r="B121" s="707"/>
      <c r="C121" s="707"/>
      <c r="D121" s="707"/>
      <c r="E121" s="707"/>
      <c r="F121" s="707"/>
      <c r="G121" s="707"/>
      <c r="H121" s="707"/>
      <c r="I121" s="707"/>
      <c r="J121" s="708"/>
    </row>
  </sheetData>
  <mergeCells count="84">
    <mergeCell ref="A106:J107"/>
    <mergeCell ref="A108:J109"/>
    <mergeCell ref="A93:J94"/>
    <mergeCell ref="A95:J96"/>
    <mergeCell ref="B97:J97"/>
    <mergeCell ref="A98:B100"/>
    <mergeCell ref="C98:J98"/>
    <mergeCell ref="C99:F99"/>
    <mergeCell ref="G99:J99"/>
    <mergeCell ref="A88:B88"/>
    <mergeCell ref="A118:B118"/>
    <mergeCell ref="A119:J119"/>
    <mergeCell ref="A120:J121"/>
    <mergeCell ref="A113:B115"/>
    <mergeCell ref="C113:J113"/>
    <mergeCell ref="C114:F114"/>
    <mergeCell ref="G114:J114"/>
    <mergeCell ref="A116:B116"/>
    <mergeCell ref="A117:B117"/>
    <mergeCell ref="B112:J112"/>
    <mergeCell ref="A91:B91"/>
    <mergeCell ref="A92:J92"/>
    <mergeCell ref="A101:B101"/>
    <mergeCell ref="A104:B104"/>
    <mergeCell ref="A105:J105"/>
    <mergeCell ref="B84:J84"/>
    <mergeCell ref="A85:B87"/>
    <mergeCell ref="C85:J85"/>
    <mergeCell ref="C86:F86"/>
    <mergeCell ref="G86:J86"/>
    <mergeCell ref="A78:B78"/>
    <mergeCell ref="A79:J79"/>
    <mergeCell ref="A80:J81"/>
    <mergeCell ref="A82:J83"/>
    <mergeCell ref="A67:J68"/>
    <mergeCell ref="B70:J70"/>
    <mergeCell ref="A71:B73"/>
    <mergeCell ref="C71:J71"/>
    <mergeCell ref="C72:F72"/>
    <mergeCell ref="G72:J72"/>
    <mergeCell ref="A63:B63"/>
    <mergeCell ref="A64:J64"/>
    <mergeCell ref="A65:J66"/>
    <mergeCell ref="A49:J50"/>
    <mergeCell ref="A51:J52"/>
    <mergeCell ref="B54:J54"/>
    <mergeCell ref="A55:B57"/>
    <mergeCell ref="C55:J55"/>
    <mergeCell ref="C56:F56"/>
    <mergeCell ref="G56:J56"/>
    <mergeCell ref="A41:B41"/>
    <mergeCell ref="A47:B47"/>
    <mergeCell ref="A48:J48"/>
    <mergeCell ref="A32:J33"/>
    <mergeCell ref="A34:J35"/>
    <mergeCell ref="B37:J37"/>
    <mergeCell ref="A38:B40"/>
    <mergeCell ref="C38:J38"/>
    <mergeCell ref="C39:F39"/>
    <mergeCell ref="G39:J39"/>
    <mergeCell ref="A14:B14"/>
    <mergeCell ref="A24:B24"/>
    <mergeCell ref="A30:B30"/>
    <mergeCell ref="A31:J31"/>
    <mergeCell ref="A18:J19"/>
    <mergeCell ref="B20:J20"/>
    <mergeCell ref="A21:B23"/>
    <mergeCell ref="C21:J21"/>
    <mergeCell ref="C22:F22"/>
    <mergeCell ref="G22:J22"/>
    <mergeCell ref="A15:J15"/>
    <mergeCell ref="A16:J17"/>
    <mergeCell ref="H1:J1"/>
    <mergeCell ref="H2:J2"/>
    <mergeCell ref="A3:J3"/>
    <mergeCell ref="A5:J5"/>
    <mergeCell ref="B7:J7"/>
    <mergeCell ref="A12:B12"/>
    <mergeCell ref="A13:B13"/>
    <mergeCell ref="A8:B10"/>
    <mergeCell ref="C8:J8"/>
    <mergeCell ref="C9:F9"/>
    <mergeCell ref="G9:J9"/>
    <mergeCell ref="A11:B11"/>
  </mergeCells>
  <pageMargins left="0.21" right="0.17" top="0.24" bottom="0.2" header="0.2" footer="0.2"/>
  <pageSetup paperSize="9" orientation="landscape" r:id="rId1"/>
  <headerFooter alignWithMargins="0"/>
</worksheet>
</file>

<file path=xl/worksheets/sheet13.xml><?xml version="1.0" encoding="utf-8"?>
<worksheet xmlns="http://schemas.openxmlformats.org/spreadsheetml/2006/main" xmlns:r="http://schemas.openxmlformats.org/officeDocument/2006/relationships">
  <sheetPr>
    <tabColor rgb="FF92D050"/>
  </sheetPr>
  <dimension ref="A1:K226"/>
  <sheetViews>
    <sheetView topLeftCell="B139" workbookViewId="0">
      <selection activeCell="D224" sqref="D224"/>
    </sheetView>
  </sheetViews>
  <sheetFormatPr defaultRowHeight="17.25"/>
  <cols>
    <col min="1" max="1" width="13.5703125" style="75" customWidth="1"/>
    <col min="2" max="2" width="15.28515625" style="75" customWidth="1"/>
    <col min="3" max="3" width="16.5703125" style="75" customWidth="1"/>
    <col min="4" max="4" width="84.28515625" style="126" customWidth="1"/>
    <col min="5" max="5" width="17.28515625" style="444" customWidth="1"/>
    <col min="6" max="6" width="9.140625" style="77"/>
    <col min="7" max="256" width="9.140625" style="75"/>
    <col min="257" max="257" width="18.28515625" style="75" customWidth="1"/>
    <col min="258" max="258" width="16.140625" style="75" customWidth="1"/>
    <col min="259" max="259" width="17.5703125" style="75" customWidth="1"/>
    <col min="260" max="260" width="101.42578125" style="75" customWidth="1"/>
    <col min="261" max="261" width="19.7109375" style="75" customWidth="1"/>
    <col min="262" max="512" width="9.140625" style="75"/>
    <col min="513" max="513" width="18.28515625" style="75" customWidth="1"/>
    <col min="514" max="514" width="16.140625" style="75" customWidth="1"/>
    <col min="515" max="515" width="17.5703125" style="75" customWidth="1"/>
    <col min="516" max="516" width="101.42578125" style="75" customWidth="1"/>
    <col min="517" max="517" width="19.7109375" style="75" customWidth="1"/>
    <col min="518" max="768" width="9.140625" style="75"/>
    <col min="769" max="769" width="18.28515625" style="75" customWidth="1"/>
    <col min="770" max="770" width="16.140625" style="75" customWidth="1"/>
    <col min="771" max="771" width="17.5703125" style="75" customWidth="1"/>
    <col min="772" max="772" width="101.42578125" style="75" customWidth="1"/>
    <col min="773" max="773" width="19.7109375" style="75" customWidth="1"/>
    <col min="774" max="1024" width="9.140625" style="75"/>
    <col min="1025" max="1025" width="18.28515625" style="75" customWidth="1"/>
    <col min="1026" max="1026" width="16.140625" style="75" customWidth="1"/>
    <col min="1027" max="1027" width="17.5703125" style="75" customWidth="1"/>
    <col min="1028" max="1028" width="101.42578125" style="75" customWidth="1"/>
    <col min="1029" max="1029" width="19.7109375" style="75" customWidth="1"/>
    <col min="1030" max="1280" width="9.140625" style="75"/>
    <col min="1281" max="1281" width="18.28515625" style="75" customWidth="1"/>
    <col min="1282" max="1282" width="16.140625" style="75" customWidth="1"/>
    <col min="1283" max="1283" width="17.5703125" style="75" customWidth="1"/>
    <col min="1284" max="1284" width="101.42578125" style="75" customWidth="1"/>
    <col min="1285" max="1285" width="19.7109375" style="75" customWidth="1"/>
    <col min="1286" max="1536" width="9.140625" style="75"/>
    <col min="1537" max="1537" width="18.28515625" style="75" customWidth="1"/>
    <col min="1538" max="1538" width="16.140625" style="75" customWidth="1"/>
    <col min="1539" max="1539" width="17.5703125" style="75" customWidth="1"/>
    <col min="1540" max="1540" width="101.42578125" style="75" customWidth="1"/>
    <col min="1541" max="1541" width="19.7109375" style="75" customWidth="1"/>
    <col min="1542" max="1792" width="9.140625" style="75"/>
    <col min="1793" max="1793" width="18.28515625" style="75" customWidth="1"/>
    <col min="1794" max="1794" width="16.140625" style="75" customWidth="1"/>
    <col min="1795" max="1795" width="17.5703125" style="75" customWidth="1"/>
    <col min="1796" max="1796" width="101.42578125" style="75" customWidth="1"/>
    <col min="1797" max="1797" width="19.7109375" style="75" customWidth="1"/>
    <col min="1798" max="2048" width="9.140625" style="75"/>
    <col min="2049" max="2049" width="18.28515625" style="75" customWidth="1"/>
    <col min="2050" max="2050" width="16.140625" style="75" customWidth="1"/>
    <col min="2051" max="2051" width="17.5703125" style="75" customWidth="1"/>
    <col min="2052" max="2052" width="101.42578125" style="75" customWidth="1"/>
    <col min="2053" max="2053" width="19.7109375" style="75" customWidth="1"/>
    <col min="2054" max="2304" width="9.140625" style="75"/>
    <col min="2305" max="2305" width="18.28515625" style="75" customWidth="1"/>
    <col min="2306" max="2306" width="16.140625" style="75" customWidth="1"/>
    <col min="2307" max="2307" width="17.5703125" style="75" customWidth="1"/>
    <col min="2308" max="2308" width="101.42578125" style="75" customWidth="1"/>
    <col min="2309" max="2309" width="19.7109375" style="75" customWidth="1"/>
    <col min="2310" max="2560" width="9.140625" style="75"/>
    <col min="2561" max="2561" width="18.28515625" style="75" customWidth="1"/>
    <col min="2562" max="2562" width="16.140625" style="75" customWidth="1"/>
    <col min="2563" max="2563" width="17.5703125" style="75" customWidth="1"/>
    <col min="2564" max="2564" width="101.42578125" style="75" customWidth="1"/>
    <col min="2565" max="2565" width="19.7109375" style="75" customWidth="1"/>
    <col min="2566" max="2816" width="9.140625" style="75"/>
    <col min="2817" max="2817" width="18.28515625" style="75" customWidth="1"/>
    <col min="2818" max="2818" width="16.140625" style="75" customWidth="1"/>
    <col min="2819" max="2819" width="17.5703125" style="75" customWidth="1"/>
    <col min="2820" max="2820" width="101.42578125" style="75" customWidth="1"/>
    <col min="2821" max="2821" width="19.7109375" style="75" customWidth="1"/>
    <col min="2822" max="3072" width="9.140625" style="75"/>
    <col min="3073" max="3073" width="18.28515625" style="75" customWidth="1"/>
    <col min="3074" max="3074" width="16.140625" style="75" customWidth="1"/>
    <col min="3075" max="3075" width="17.5703125" style="75" customWidth="1"/>
    <col min="3076" max="3076" width="101.42578125" style="75" customWidth="1"/>
    <col min="3077" max="3077" width="19.7109375" style="75" customWidth="1"/>
    <col min="3078" max="3328" width="9.140625" style="75"/>
    <col min="3329" max="3329" width="18.28515625" style="75" customWidth="1"/>
    <col min="3330" max="3330" width="16.140625" style="75" customWidth="1"/>
    <col min="3331" max="3331" width="17.5703125" style="75" customWidth="1"/>
    <col min="3332" max="3332" width="101.42578125" style="75" customWidth="1"/>
    <col min="3333" max="3333" width="19.7109375" style="75" customWidth="1"/>
    <col min="3334" max="3584" width="9.140625" style="75"/>
    <col min="3585" max="3585" width="18.28515625" style="75" customWidth="1"/>
    <col min="3586" max="3586" width="16.140625" style="75" customWidth="1"/>
    <col min="3587" max="3587" width="17.5703125" style="75" customWidth="1"/>
    <col min="3588" max="3588" width="101.42578125" style="75" customWidth="1"/>
    <col min="3589" max="3589" width="19.7109375" style="75" customWidth="1"/>
    <col min="3590" max="3840" width="9.140625" style="75"/>
    <col min="3841" max="3841" width="18.28515625" style="75" customWidth="1"/>
    <col min="3842" max="3842" width="16.140625" style="75" customWidth="1"/>
    <col min="3843" max="3843" width="17.5703125" style="75" customWidth="1"/>
    <col min="3844" max="3844" width="101.42578125" style="75" customWidth="1"/>
    <col min="3845" max="3845" width="19.7109375" style="75" customWidth="1"/>
    <col min="3846" max="4096" width="9.140625" style="75"/>
    <col min="4097" max="4097" width="18.28515625" style="75" customWidth="1"/>
    <col min="4098" max="4098" width="16.140625" style="75" customWidth="1"/>
    <col min="4099" max="4099" width="17.5703125" style="75" customWidth="1"/>
    <col min="4100" max="4100" width="101.42578125" style="75" customWidth="1"/>
    <col min="4101" max="4101" width="19.7109375" style="75" customWidth="1"/>
    <col min="4102" max="4352" width="9.140625" style="75"/>
    <col min="4353" max="4353" width="18.28515625" style="75" customWidth="1"/>
    <col min="4354" max="4354" width="16.140625" style="75" customWidth="1"/>
    <col min="4355" max="4355" width="17.5703125" style="75" customWidth="1"/>
    <col min="4356" max="4356" width="101.42578125" style="75" customWidth="1"/>
    <col min="4357" max="4357" width="19.7109375" style="75" customWidth="1"/>
    <col min="4358" max="4608" width="9.140625" style="75"/>
    <col min="4609" max="4609" width="18.28515625" style="75" customWidth="1"/>
    <col min="4610" max="4610" width="16.140625" style="75" customWidth="1"/>
    <col min="4611" max="4611" width="17.5703125" style="75" customWidth="1"/>
    <col min="4612" max="4612" width="101.42578125" style="75" customWidth="1"/>
    <col min="4613" max="4613" width="19.7109375" style="75" customWidth="1"/>
    <col min="4614" max="4864" width="9.140625" style="75"/>
    <col min="4865" max="4865" width="18.28515625" style="75" customWidth="1"/>
    <col min="4866" max="4866" width="16.140625" style="75" customWidth="1"/>
    <col min="4867" max="4867" width="17.5703125" style="75" customWidth="1"/>
    <col min="4868" max="4868" width="101.42578125" style="75" customWidth="1"/>
    <col min="4869" max="4869" width="19.7109375" style="75" customWidth="1"/>
    <col min="4870" max="5120" width="9.140625" style="75"/>
    <col min="5121" max="5121" width="18.28515625" style="75" customWidth="1"/>
    <col min="5122" max="5122" width="16.140625" style="75" customWidth="1"/>
    <col min="5123" max="5123" width="17.5703125" style="75" customWidth="1"/>
    <col min="5124" max="5124" width="101.42578125" style="75" customWidth="1"/>
    <col min="5125" max="5125" width="19.7109375" style="75" customWidth="1"/>
    <col min="5126" max="5376" width="9.140625" style="75"/>
    <col min="5377" max="5377" width="18.28515625" style="75" customWidth="1"/>
    <col min="5378" max="5378" width="16.140625" style="75" customWidth="1"/>
    <col min="5379" max="5379" width="17.5703125" style="75" customWidth="1"/>
    <col min="5380" max="5380" width="101.42578125" style="75" customWidth="1"/>
    <col min="5381" max="5381" width="19.7109375" style="75" customWidth="1"/>
    <col min="5382" max="5632" width="9.140625" style="75"/>
    <col min="5633" max="5633" width="18.28515625" style="75" customWidth="1"/>
    <col min="5634" max="5634" width="16.140625" style="75" customWidth="1"/>
    <col min="5635" max="5635" width="17.5703125" style="75" customWidth="1"/>
    <col min="5636" max="5636" width="101.42578125" style="75" customWidth="1"/>
    <col min="5637" max="5637" width="19.7109375" style="75" customWidth="1"/>
    <col min="5638" max="5888" width="9.140625" style="75"/>
    <col min="5889" max="5889" width="18.28515625" style="75" customWidth="1"/>
    <col min="5890" max="5890" width="16.140625" style="75" customWidth="1"/>
    <col min="5891" max="5891" width="17.5703125" style="75" customWidth="1"/>
    <col min="5892" max="5892" width="101.42578125" style="75" customWidth="1"/>
    <col min="5893" max="5893" width="19.7109375" style="75" customWidth="1"/>
    <col min="5894" max="6144" width="9.140625" style="75"/>
    <col min="6145" max="6145" width="18.28515625" style="75" customWidth="1"/>
    <col min="6146" max="6146" width="16.140625" style="75" customWidth="1"/>
    <col min="6147" max="6147" width="17.5703125" style="75" customWidth="1"/>
    <col min="6148" max="6148" width="101.42578125" style="75" customWidth="1"/>
    <col min="6149" max="6149" width="19.7109375" style="75" customWidth="1"/>
    <col min="6150" max="6400" width="9.140625" style="75"/>
    <col min="6401" max="6401" width="18.28515625" style="75" customWidth="1"/>
    <col min="6402" max="6402" width="16.140625" style="75" customWidth="1"/>
    <col min="6403" max="6403" width="17.5703125" style="75" customWidth="1"/>
    <col min="6404" max="6404" width="101.42578125" style="75" customWidth="1"/>
    <col min="6405" max="6405" width="19.7109375" style="75" customWidth="1"/>
    <col min="6406" max="6656" width="9.140625" style="75"/>
    <col min="6657" max="6657" width="18.28515625" style="75" customWidth="1"/>
    <col min="6658" max="6658" width="16.140625" style="75" customWidth="1"/>
    <col min="6659" max="6659" width="17.5703125" style="75" customWidth="1"/>
    <col min="6660" max="6660" width="101.42578125" style="75" customWidth="1"/>
    <col min="6661" max="6661" width="19.7109375" style="75" customWidth="1"/>
    <col min="6662" max="6912" width="9.140625" style="75"/>
    <col min="6913" max="6913" width="18.28515625" style="75" customWidth="1"/>
    <col min="6914" max="6914" width="16.140625" style="75" customWidth="1"/>
    <col min="6915" max="6915" width="17.5703125" style="75" customWidth="1"/>
    <col min="6916" max="6916" width="101.42578125" style="75" customWidth="1"/>
    <col min="6917" max="6917" width="19.7109375" style="75" customWidth="1"/>
    <col min="6918" max="7168" width="9.140625" style="75"/>
    <col min="7169" max="7169" width="18.28515625" style="75" customWidth="1"/>
    <col min="7170" max="7170" width="16.140625" style="75" customWidth="1"/>
    <col min="7171" max="7171" width="17.5703125" style="75" customWidth="1"/>
    <col min="7172" max="7172" width="101.42578125" style="75" customWidth="1"/>
    <col min="7173" max="7173" width="19.7109375" style="75" customWidth="1"/>
    <col min="7174" max="7424" width="9.140625" style="75"/>
    <col min="7425" max="7425" width="18.28515625" style="75" customWidth="1"/>
    <col min="7426" max="7426" width="16.140625" style="75" customWidth="1"/>
    <col min="7427" max="7427" width="17.5703125" style="75" customWidth="1"/>
    <col min="7428" max="7428" width="101.42578125" style="75" customWidth="1"/>
    <col min="7429" max="7429" width="19.7109375" style="75" customWidth="1"/>
    <col min="7430" max="7680" width="9.140625" style="75"/>
    <col min="7681" max="7681" width="18.28515625" style="75" customWidth="1"/>
    <col min="7682" max="7682" width="16.140625" style="75" customWidth="1"/>
    <col min="7683" max="7683" width="17.5703125" style="75" customWidth="1"/>
    <col min="7684" max="7684" width="101.42578125" style="75" customWidth="1"/>
    <col min="7685" max="7685" width="19.7109375" style="75" customWidth="1"/>
    <col min="7686" max="7936" width="9.140625" style="75"/>
    <col min="7937" max="7937" width="18.28515625" style="75" customWidth="1"/>
    <col min="7938" max="7938" width="16.140625" style="75" customWidth="1"/>
    <col min="7939" max="7939" width="17.5703125" style="75" customWidth="1"/>
    <col min="7940" max="7940" width="101.42578125" style="75" customWidth="1"/>
    <col min="7941" max="7941" width="19.7109375" style="75" customWidth="1"/>
    <col min="7942" max="8192" width="9.140625" style="75"/>
    <col min="8193" max="8193" width="18.28515625" style="75" customWidth="1"/>
    <col min="8194" max="8194" width="16.140625" style="75" customWidth="1"/>
    <col min="8195" max="8195" width="17.5703125" style="75" customWidth="1"/>
    <col min="8196" max="8196" width="101.42578125" style="75" customWidth="1"/>
    <col min="8197" max="8197" width="19.7109375" style="75" customWidth="1"/>
    <col min="8198" max="8448" width="9.140625" style="75"/>
    <col min="8449" max="8449" width="18.28515625" style="75" customWidth="1"/>
    <col min="8450" max="8450" width="16.140625" style="75" customWidth="1"/>
    <col min="8451" max="8451" width="17.5703125" style="75" customWidth="1"/>
    <col min="8452" max="8452" width="101.42578125" style="75" customWidth="1"/>
    <col min="8453" max="8453" width="19.7109375" style="75" customWidth="1"/>
    <col min="8454" max="8704" width="9.140625" style="75"/>
    <col min="8705" max="8705" width="18.28515625" style="75" customWidth="1"/>
    <col min="8706" max="8706" width="16.140625" style="75" customWidth="1"/>
    <col min="8707" max="8707" width="17.5703125" style="75" customWidth="1"/>
    <col min="8708" max="8708" width="101.42578125" style="75" customWidth="1"/>
    <col min="8709" max="8709" width="19.7109375" style="75" customWidth="1"/>
    <col min="8710" max="8960" width="9.140625" style="75"/>
    <col min="8961" max="8961" width="18.28515625" style="75" customWidth="1"/>
    <col min="8962" max="8962" width="16.140625" style="75" customWidth="1"/>
    <col min="8963" max="8963" width="17.5703125" style="75" customWidth="1"/>
    <col min="8964" max="8964" width="101.42578125" style="75" customWidth="1"/>
    <col min="8965" max="8965" width="19.7109375" style="75" customWidth="1"/>
    <col min="8966" max="9216" width="9.140625" style="75"/>
    <col min="9217" max="9217" width="18.28515625" style="75" customWidth="1"/>
    <col min="9218" max="9218" width="16.140625" style="75" customWidth="1"/>
    <col min="9219" max="9219" width="17.5703125" style="75" customWidth="1"/>
    <col min="9220" max="9220" width="101.42578125" style="75" customWidth="1"/>
    <col min="9221" max="9221" width="19.7109375" style="75" customWidth="1"/>
    <col min="9222" max="9472" width="9.140625" style="75"/>
    <col min="9473" max="9473" width="18.28515625" style="75" customWidth="1"/>
    <col min="9474" max="9474" width="16.140625" style="75" customWidth="1"/>
    <col min="9475" max="9475" width="17.5703125" style="75" customWidth="1"/>
    <col min="9476" max="9476" width="101.42578125" style="75" customWidth="1"/>
    <col min="9477" max="9477" width="19.7109375" style="75" customWidth="1"/>
    <col min="9478" max="9728" width="9.140625" style="75"/>
    <col min="9729" max="9729" width="18.28515625" style="75" customWidth="1"/>
    <col min="9730" max="9730" width="16.140625" style="75" customWidth="1"/>
    <col min="9731" max="9731" width="17.5703125" style="75" customWidth="1"/>
    <col min="9732" max="9732" width="101.42578125" style="75" customWidth="1"/>
    <col min="9733" max="9733" width="19.7109375" style="75" customWidth="1"/>
    <col min="9734" max="9984" width="9.140625" style="75"/>
    <col min="9985" max="9985" width="18.28515625" style="75" customWidth="1"/>
    <col min="9986" max="9986" width="16.140625" style="75" customWidth="1"/>
    <col min="9987" max="9987" width="17.5703125" style="75" customWidth="1"/>
    <col min="9988" max="9988" width="101.42578125" style="75" customWidth="1"/>
    <col min="9989" max="9989" width="19.7109375" style="75" customWidth="1"/>
    <col min="9990" max="10240" width="9.140625" style="75"/>
    <col min="10241" max="10241" width="18.28515625" style="75" customWidth="1"/>
    <col min="10242" max="10242" width="16.140625" style="75" customWidth="1"/>
    <col min="10243" max="10243" width="17.5703125" style="75" customWidth="1"/>
    <col min="10244" max="10244" width="101.42578125" style="75" customWidth="1"/>
    <col min="10245" max="10245" width="19.7109375" style="75" customWidth="1"/>
    <col min="10246" max="10496" width="9.140625" style="75"/>
    <col min="10497" max="10497" width="18.28515625" style="75" customWidth="1"/>
    <col min="10498" max="10498" width="16.140625" style="75" customWidth="1"/>
    <col min="10499" max="10499" width="17.5703125" style="75" customWidth="1"/>
    <col min="10500" max="10500" width="101.42578125" style="75" customWidth="1"/>
    <col min="10501" max="10501" width="19.7109375" style="75" customWidth="1"/>
    <col min="10502" max="10752" width="9.140625" style="75"/>
    <col min="10753" max="10753" width="18.28515625" style="75" customWidth="1"/>
    <col min="10754" max="10754" width="16.140625" style="75" customWidth="1"/>
    <col min="10755" max="10755" width="17.5703125" style="75" customWidth="1"/>
    <col min="10756" max="10756" width="101.42578125" style="75" customWidth="1"/>
    <col min="10757" max="10757" width="19.7109375" style="75" customWidth="1"/>
    <col min="10758" max="11008" width="9.140625" style="75"/>
    <col min="11009" max="11009" width="18.28515625" style="75" customWidth="1"/>
    <col min="11010" max="11010" width="16.140625" style="75" customWidth="1"/>
    <col min="11011" max="11011" width="17.5703125" style="75" customWidth="1"/>
    <col min="11012" max="11012" width="101.42578125" style="75" customWidth="1"/>
    <col min="11013" max="11013" width="19.7109375" style="75" customWidth="1"/>
    <col min="11014" max="11264" width="9.140625" style="75"/>
    <col min="11265" max="11265" width="18.28515625" style="75" customWidth="1"/>
    <col min="11266" max="11266" width="16.140625" style="75" customWidth="1"/>
    <col min="11267" max="11267" width="17.5703125" style="75" customWidth="1"/>
    <col min="11268" max="11268" width="101.42578125" style="75" customWidth="1"/>
    <col min="11269" max="11269" width="19.7109375" style="75" customWidth="1"/>
    <col min="11270" max="11520" width="9.140625" style="75"/>
    <col min="11521" max="11521" width="18.28515625" style="75" customWidth="1"/>
    <col min="11522" max="11522" width="16.140625" style="75" customWidth="1"/>
    <col min="11523" max="11523" width="17.5703125" style="75" customWidth="1"/>
    <col min="11524" max="11524" width="101.42578125" style="75" customWidth="1"/>
    <col min="11525" max="11525" width="19.7109375" style="75" customWidth="1"/>
    <col min="11526" max="11776" width="9.140625" style="75"/>
    <col min="11777" max="11777" width="18.28515625" style="75" customWidth="1"/>
    <col min="11778" max="11778" width="16.140625" style="75" customWidth="1"/>
    <col min="11779" max="11779" width="17.5703125" style="75" customWidth="1"/>
    <col min="11780" max="11780" width="101.42578125" style="75" customWidth="1"/>
    <col min="11781" max="11781" width="19.7109375" style="75" customWidth="1"/>
    <col min="11782" max="12032" width="9.140625" style="75"/>
    <col min="12033" max="12033" width="18.28515625" style="75" customWidth="1"/>
    <col min="12034" max="12034" width="16.140625" style="75" customWidth="1"/>
    <col min="12035" max="12035" width="17.5703125" style="75" customWidth="1"/>
    <col min="12036" max="12036" width="101.42578125" style="75" customWidth="1"/>
    <col min="12037" max="12037" width="19.7109375" style="75" customWidth="1"/>
    <col min="12038" max="12288" width="9.140625" style="75"/>
    <col min="12289" max="12289" width="18.28515625" style="75" customWidth="1"/>
    <col min="12290" max="12290" width="16.140625" style="75" customWidth="1"/>
    <col min="12291" max="12291" width="17.5703125" style="75" customWidth="1"/>
    <col min="12292" max="12292" width="101.42578125" style="75" customWidth="1"/>
    <col min="12293" max="12293" width="19.7109375" style="75" customWidth="1"/>
    <col min="12294" max="12544" width="9.140625" style="75"/>
    <col min="12545" max="12545" width="18.28515625" style="75" customWidth="1"/>
    <col min="12546" max="12546" width="16.140625" style="75" customWidth="1"/>
    <col min="12547" max="12547" width="17.5703125" style="75" customWidth="1"/>
    <col min="12548" max="12548" width="101.42578125" style="75" customWidth="1"/>
    <col min="12549" max="12549" width="19.7109375" style="75" customWidth="1"/>
    <col min="12550" max="12800" width="9.140625" style="75"/>
    <col min="12801" max="12801" width="18.28515625" style="75" customWidth="1"/>
    <col min="12802" max="12802" width="16.140625" style="75" customWidth="1"/>
    <col min="12803" max="12803" width="17.5703125" style="75" customWidth="1"/>
    <col min="12804" max="12804" width="101.42578125" style="75" customWidth="1"/>
    <col min="12805" max="12805" width="19.7109375" style="75" customWidth="1"/>
    <col min="12806" max="13056" width="9.140625" style="75"/>
    <col min="13057" max="13057" width="18.28515625" style="75" customWidth="1"/>
    <col min="13058" max="13058" width="16.140625" style="75" customWidth="1"/>
    <col min="13059" max="13059" width="17.5703125" style="75" customWidth="1"/>
    <col min="13060" max="13060" width="101.42578125" style="75" customWidth="1"/>
    <col min="13061" max="13061" width="19.7109375" style="75" customWidth="1"/>
    <col min="13062" max="13312" width="9.140625" style="75"/>
    <col min="13313" max="13313" width="18.28515625" style="75" customWidth="1"/>
    <col min="13314" max="13314" width="16.140625" style="75" customWidth="1"/>
    <col min="13315" max="13315" width="17.5703125" style="75" customWidth="1"/>
    <col min="13316" max="13316" width="101.42578125" style="75" customWidth="1"/>
    <col min="13317" max="13317" width="19.7109375" style="75" customWidth="1"/>
    <col min="13318" max="13568" width="9.140625" style="75"/>
    <col min="13569" max="13569" width="18.28515625" style="75" customWidth="1"/>
    <col min="13570" max="13570" width="16.140625" style="75" customWidth="1"/>
    <col min="13571" max="13571" width="17.5703125" style="75" customWidth="1"/>
    <col min="13572" max="13572" width="101.42578125" style="75" customWidth="1"/>
    <col min="13573" max="13573" width="19.7109375" style="75" customWidth="1"/>
    <col min="13574" max="13824" width="9.140625" style="75"/>
    <col min="13825" max="13825" width="18.28515625" style="75" customWidth="1"/>
    <col min="13826" max="13826" width="16.140625" style="75" customWidth="1"/>
    <col min="13827" max="13827" width="17.5703125" style="75" customWidth="1"/>
    <col min="13828" max="13828" width="101.42578125" style="75" customWidth="1"/>
    <col min="13829" max="13829" width="19.7109375" style="75" customWidth="1"/>
    <col min="13830" max="14080" width="9.140625" style="75"/>
    <col min="14081" max="14081" width="18.28515625" style="75" customWidth="1"/>
    <col min="14082" max="14082" width="16.140625" style="75" customWidth="1"/>
    <col min="14083" max="14083" width="17.5703125" style="75" customWidth="1"/>
    <col min="14084" max="14084" width="101.42578125" style="75" customWidth="1"/>
    <col min="14085" max="14085" width="19.7109375" style="75" customWidth="1"/>
    <col min="14086" max="14336" width="9.140625" style="75"/>
    <col min="14337" max="14337" width="18.28515625" style="75" customWidth="1"/>
    <col min="14338" max="14338" width="16.140625" style="75" customWidth="1"/>
    <col min="14339" max="14339" width="17.5703125" style="75" customWidth="1"/>
    <col min="14340" max="14340" width="101.42578125" style="75" customWidth="1"/>
    <col min="14341" max="14341" width="19.7109375" style="75" customWidth="1"/>
    <col min="14342" max="14592" width="9.140625" style="75"/>
    <col min="14593" max="14593" width="18.28515625" style="75" customWidth="1"/>
    <col min="14594" max="14594" width="16.140625" style="75" customWidth="1"/>
    <col min="14595" max="14595" width="17.5703125" style="75" customWidth="1"/>
    <col min="14596" max="14596" width="101.42578125" style="75" customWidth="1"/>
    <col min="14597" max="14597" width="19.7109375" style="75" customWidth="1"/>
    <col min="14598" max="14848" width="9.140625" style="75"/>
    <col min="14849" max="14849" width="18.28515625" style="75" customWidth="1"/>
    <col min="14850" max="14850" width="16.140625" style="75" customWidth="1"/>
    <col min="14851" max="14851" width="17.5703125" style="75" customWidth="1"/>
    <col min="14852" max="14852" width="101.42578125" style="75" customWidth="1"/>
    <col min="14853" max="14853" width="19.7109375" style="75" customWidth="1"/>
    <col min="14854" max="15104" width="9.140625" style="75"/>
    <col min="15105" max="15105" width="18.28515625" style="75" customWidth="1"/>
    <col min="15106" max="15106" width="16.140625" style="75" customWidth="1"/>
    <col min="15107" max="15107" width="17.5703125" style="75" customWidth="1"/>
    <col min="15108" max="15108" width="101.42578125" style="75" customWidth="1"/>
    <col min="15109" max="15109" width="19.7109375" style="75" customWidth="1"/>
    <col min="15110" max="15360" width="9.140625" style="75"/>
    <col min="15361" max="15361" width="18.28515625" style="75" customWidth="1"/>
    <col min="15362" max="15362" width="16.140625" style="75" customWidth="1"/>
    <col min="15363" max="15363" width="17.5703125" style="75" customWidth="1"/>
    <col min="15364" max="15364" width="101.42578125" style="75" customWidth="1"/>
    <col min="15365" max="15365" width="19.7109375" style="75" customWidth="1"/>
    <col min="15366" max="15616" width="9.140625" style="75"/>
    <col min="15617" max="15617" width="18.28515625" style="75" customWidth="1"/>
    <col min="15618" max="15618" width="16.140625" style="75" customWidth="1"/>
    <col min="15619" max="15619" width="17.5703125" style="75" customWidth="1"/>
    <col min="15620" max="15620" width="101.42578125" style="75" customWidth="1"/>
    <col min="15621" max="15621" width="19.7109375" style="75" customWidth="1"/>
    <col min="15622" max="15872" width="9.140625" style="75"/>
    <col min="15873" max="15873" width="18.28515625" style="75" customWidth="1"/>
    <col min="15874" max="15874" width="16.140625" style="75" customWidth="1"/>
    <col min="15875" max="15875" width="17.5703125" style="75" customWidth="1"/>
    <col min="15876" max="15876" width="101.42578125" style="75" customWidth="1"/>
    <col min="15877" max="15877" width="19.7109375" style="75" customWidth="1"/>
    <col min="15878" max="16128" width="9.140625" style="75"/>
    <col min="16129" max="16129" width="18.28515625" style="75" customWidth="1"/>
    <col min="16130" max="16130" width="16.140625" style="75" customWidth="1"/>
    <col min="16131" max="16131" width="17.5703125" style="75" customWidth="1"/>
    <col min="16132" max="16132" width="101.42578125" style="75" customWidth="1"/>
    <col min="16133" max="16133" width="19.7109375" style="75" customWidth="1"/>
    <col min="16134" max="16384" width="9.140625" style="75"/>
  </cols>
  <sheetData>
    <row r="1" spans="1:11" ht="19.5" customHeight="1">
      <c r="A1" s="381"/>
      <c r="B1" s="381"/>
      <c r="C1" s="381"/>
      <c r="D1" s="381"/>
      <c r="E1" s="382" t="s">
        <v>1200</v>
      </c>
      <c r="F1" s="382"/>
      <c r="G1" s="382"/>
      <c r="H1" s="381"/>
    </row>
    <row r="2" spans="1:11" ht="57" customHeight="1">
      <c r="A2" s="381"/>
      <c r="B2" s="381"/>
      <c r="C2" s="381"/>
      <c r="D2" s="734" t="s">
        <v>1254</v>
      </c>
      <c r="E2" s="734"/>
      <c r="F2" s="381"/>
      <c r="G2" s="381"/>
      <c r="H2" s="383"/>
    </row>
    <row r="3" spans="1:11" ht="19.5" customHeight="1">
      <c r="A3" s="381"/>
      <c r="B3" s="381"/>
      <c r="C3" s="381"/>
      <c r="D3" s="734" t="s">
        <v>1223</v>
      </c>
      <c r="E3" s="734"/>
      <c r="F3" s="381"/>
      <c r="G3" s="381"/>
      <c r="H3" s="383"/>
    </row>
    <row r="4" spans="1:11" ht="19.5" customHeight="1">
      <c r="A4" s="381"/>
      <c r="B4" s="381"/>
      <c r="C4" s="381"/>
      <c r="D4" s="383"/>
      <c r="E4" s="384"/>
      <c r="F4" s="381"/>
      <c r="G4" s="381"/>
      <c r="H4" s="383"/>
    </row>
    <row r="5" spans="1:11" ht="43.5" customHeight="1">
      <c r="A5" s="735" t="s">
        <v>546</v>
      </c>
      <c r="B5" s="735"/>
      <c r="C5" s="735"/>
      <c r="D5" s="735"/>
      <c r="E5" s="735"/>
      <c r="F5" s="385"/>
      <c r="G5" s="385"/>
      <c r="H5" s="385"/>
      <c r="I5" s="385"/>
      <c r="J5" s="385"/>
      <c r="K5" s="385"/>
    </row>
    <row r="6" spans="1:11" ht="19.5" hidden="1" customHeight="1">
      <c r="A6" s="381"/>
      <c r="B6" s="381"/>
      <c r="C6" s="381"/>
      <c r="D6" s="381"/>
      <c r="E6" s="386"/>
      <c r="F6" s="381"/>
      <c r="G6" s="381"/>
      <c r="H6" s="381"/>
      <c r="I6" s="381"/>
      <c r="J6" s="381"/>
      <c r="K6" s="381"/>
    </row>
    <row r="7" spans="1:11" ht="12" customHeight="1">
      <c r="B7" s="127"/>
      <c r="C7" s="127"/>
      <c r="D7" s="127"/>
      <c r="E7" s="387"/>
    </row>
    <row r="8" spans="1:11" ht="39" customHeight="1">
      <c r="A8" s="354" t="s">
        <v>207</v>
      </c>
      <c r="B8" s="736" t="s">
        <v>209</v>
      </c>
      <c r="C8" s="355" t="s">
        <v>457</v>
      </c>
      <c r="D8" s="355" t="s">
        <v>210</v>
      </c>
      <c r="E8" s="388" t="s">
        <v>495</v>
      </c>
    </row>
    <row r="9" spans="1:11" ht="39.75" customHeight="1">
      <c r="A9" s="357" t="s">
        <v>208</v>
      </c>
      <c r="B9" s="737"/>
      <c r="C9" s="356" t="s">
        <v>458</v>
      </c>
      <c r="D9" s="95"/>
      <c r="E9" s="389" t="s">
        <v>459</v>
      </c>
    </row>
    <row r="10" spans="1:11">
      <c r="A10" s="96">
        <v>1175</v>
      </c>
      <c r="B10" s="128"/>
      <c r="C10" s="128"/>
      <c r="D10" s="97" t="s">
        <v>212</v>
      </c>
      <c r="E10" s="390"/>
    </row>
    <row r="11" spans="1:11" ht="63" customHeight="1">
      <c r="A11" s="738"/>
      <c r="B11" s="738"/>
      <c r="C11" s="738" t="s">
        <v>215</v>
      </c>
      <c r="D11" s="98" t="s">
        <v>1224</v>
      </c>
      <c r="E11" s="741">
        <f>E36+E137</f>
        <v>12789974.699999999</v>
      </c>
    </row>
    <row r="12" spans="1:11" ht="25.15" customHeight="1">
      <c r="A12" s="739"/>
      <c r="B12" s="739"/>
      <c r="C12" s="739"/>
      <c r="D12" s="99" t="s">
        <v>461</v>
      </c>
      <c r="E12" s="742"/>
    </row>
    <row r="13" spans="1:11" ht="195.75" customHeight="1">
      <c r="A13" s="739"/>
      <c r="B13" s="739"/>
      <c r="C13" s="739"/>
      <c r="D13" s="133" t="s">
        <v>1225</v>
      </c>
      <c r="E13" s="742"/>
    </row>
    <row r="14" spans="1:11">
      <c r="A14" s="739"/>
      <c r="B14" s="739"/>
      <c r="C14" s="739"/>
      <c r="D14" s="99" t="s">
        <v>462</v>
      </c>
      <c r="E14" s="742"/>
    </row>
    <row r="15" spans="1:11" ht="42.75" customHeight="1">
      <c r="A15" s="739"/>
      <c r="B15" s="740"/>
      <c r="C15" s="740"/>
      <c r="D15" s="134" t="s">
        <v>1226</v>
      </c>
      <c r="E15" s="743"/>
    </row>
    <row r="16" spans="1:11" ht="15" hidden="1" customHeight="1">
      <c r="A16" s="739"/>
      <c r="B16" s="129"/>
      <c r="C16" s="130"/>
      <c r="D16" s="100" t="s">
        <v>213</v>
      </c>
      <c r="E16" s="391"/>
    </row>
    <row r="17" spans="1:6" ht="46.5" hidden="1" customHeight="1">
      <c r="A17" s="739"/>
      <c r="B17" s="744"/>
      <c r="C17" s="744"/>
      <c r="D17" s="98"/>
      <c r="E17" s="741"/>
    </row>
    <row r="18" spans="1:6" ht="24.75" hidden="1" customHeight="1">
      <c r="A18" s="739"/>
      <c r="B18" s="745"/>
      <c r="C18" s="745"/>
      <c r="D18" s="99"/>
      <c r="E18" s="742"/>
    </row>
    <row r="19" spans="1:6" ht="147" hidden="1" customHeight="1">
      <c r="A19" s="739"/>
      <c r="B19" s="745"/>
      <c r="C19" s="745"/>
      <c r="D19" s="133"/>
      <c r="E19" s="742"/>
    </row>
    <row r="20" spans="1:6" ht="22.9" customHeight="1">
      <c r="A20" s="739"/>
      <c r="B20" s="745"/>
      <c r="C20" s="745"/>
      <c r="D20" s="99" t="s">
        <v>464</v>
      </c>
      <c r="E20" s="742"/>
    </row>
    <row r="21" spans="1:6" s="394" customFormat="1" ht="24" customHeight="1">
      <c r="A21" s="739"/>
      <c r="B21" s="746"/>
      <c r="C21" s="746"/>
      <c r="D21" s="392" t="s">
        <v>1227</v>
      </c>
      <c r="E21" s="743"/>
      <c r="F21" s="393"/>
    </row>
    <row r="22" spans="1:6" s="394" customFormat="1" ht="18" hidden="1" customHeight="1">
      <c r="A22" s="739"/>
      <c r="B22" s="747" t="s">
        <v>169</v>
      </c>
      <c r="C22" s="747" t="s">
        <v>170</v>
      </c>
      <c r="D22" s="395" t="s">
        <v>171</v>
      </c>
      <c r="E22" s="753"/>
      <c r="F22" s="393"/>
    </row>
    <row r="23" spans="1:6" s="394" customFormat="1" ht="17.25" hidden="1" customHeight="1">
      <c r="A23" s="739"/>
      <c r="B23" s="748"/>
      <c r="C23" s="748"/>
      <c r="D23" s="396" t="s">
        <v>172</v>
      </c>
      <c r="E23" s="754"/>
      <c r="F23" s="393"/>
    </row>
    <row r="24" spans="1:6" s="394" customFormat="1" ht="15.6" hidden="1" customHeight="1">
      <c r="A24" s="739"/>
      <c r="B24" s="749"/>
      <c r="C24" s="749"/>
      <c r="D24" s="397" t="s">
        <v>173</v>
      </c>
      <c r="E24" s="755"/>
      <c r="F24" s="393"/>
    </row>
    <row r="25" spans="1:6" s="394" customFormat="1" ht="21" hidden="1" customHeight="1">
      <c r="A25" s="739"/>
      <c r="B25" s="398"/>
      <c r="C25" s="398"/>
      <c r="D25" s="399" t="s">
        <v>174</v>
      </c>
      <c r="E25" s="400"/>
      <c r="F25" s="393"/>
    </row>
    <row r="26" spans="1:6" s="394" customFormat="1" ht="13.5" hidden="1" customHeight="1">
      <c r="A26" s="739"/>
      <c r="B26" s="747" t="s">
        <v>169</v>
      </c>
      <c r="C26" s="747" t="s">
        <v>170</v>
      </c>
      <c r="D26" s="395" t="s">
        <v>175</v>
      </c>
      <c r="E26" s="753"/>
      <c r="F26" s="393"/>
    </row>
    <row r="27" spans="1:6" s="394" customFormat="1" ht="20.25" hidden="1" customHeight="1">
      <c r="A27" s="739"/>
      <c r="B27" s="748"/>
      <c r="C27" s="748"/>
      <c r="D27" s="396" t="s">
        <v>176</v>
      </c>
      <c r="E27" s="754"/>
      <c r="F27" s="393"/>
    </row>
    <row r="28" spans="1:6" s="394" customFormat="1" ht="12.75" hidden="1" customHeight="1">
      <c r="A28" s="740"/>
      <c r="B28" s="749"/>
      <c r="C28" s="749"/>
      <c r="D28" s="397" t="s">
        <v>177</v>
      </c>
      <c r="E28" s="755"/>
      <c r="F28" s="393"/>
    </row>
    <row r="29" spans="1:6" s="394" customFormat="1" ht="15.75" hidden="1">
      <c r="A29" s="401">
        <v>1107</v>
      </c>
      <c r="B29" s="402"/>
      <c r="C29" s="403"/>
      <c r="D29" s="404" t="s">
        <v>212</v>
      </c>
      <c r="E29" s="405"/>
      <c r="F29" s="393"/>
    </row>
    <row r="30" spans="1:6" s="394" customFormat="1" ht="28.5" hidden="1" customHeight="1">
      <c r="A30" s="750"/>
      <c r="B30" s="750"/>
      <c r="C30" s="750"/>
      <c r="D30" s="406"/>
      <c r="E30" s="753"/>
      <c r="F30" s="393"/>
    </row>
    <row r="31" spans="1:6" s="394" customFormat="1" ht="22.5" hidden="1" customHeight="1">
      <c r="A31" s="751"/>
      <c r="B31" s="751"/>
      <c r="C31" s="751"/>
      <c r="D31" s="396" t="s">
        <v>461</v>
      </c>
      <c r="E31" s="754"/>
      <c r="F31" s="393"/>
    </row>
    <row r="32" spans="1:6" s="394" customFormat="1" ht="15.75" hidden="1">
      <c r="A32" s="751"/>
      <c r="B32" s="751"/>
      <c r="C32" s="751"/>
      <c r="D32" s="407"/>
      <c r="E32" s="754"/>
      <c r="F32" s="393"/>
    </row>
    <row r="33" spans="1:6" s="394" customFormat="1" ht="15.75" hidden="1">
      <c r="A33" s="751"/>
      <c r="B33" s="751"/>
      <c r="C33" s="751"/>
      <c r="D33" s="396" t="s">
        <v>462</v>
      </c>
      <c r="E33" s="754"/>
      <c r="F33" s="393"/>
    </row>
    <row r="34" spans="1:6" s="394" customFormat="1" ht="25.5" hidden="1" customHeight="1">
      <c r="A34" s="751"/>
      <c r="B34" s="752"/>
      <c r="C34" s="752"/>
      <c r="D34" s="408"/>
      <c r="E34" s="755"/>
      <c r="F34" s="393"/>
    </row>
    <row r="35" spans="1:6" s="394" customFormat="1" ht="15" customHeight="1">
      <c r="A35" s="751"/>
      <c r="B35" s="409"/>
      <c r="C35" s="410"/>
      <c r="D35" s="100" t="s">
        <v>213</v>
      </c>
      <c r="E35" s="400"/>
      <c r="F35" s="393"/>
    </row>
    <row r="36" spans="1:6" s="394" customFormat="1" ht="66.75" customHeight="1">
      <c r="A36" s="751"/>
      <c r="B36" s="747" t="s">
        <v>460</v>
      </c>
      <c r="C36" s="747"/>
      <c r="D36" s="98" t="s">
        <v>1228</v>
      </c>
      <c r="E36" s="753">
        <f>'N 9.1'!J14</f>
        <v>11341888.4</v>
      </c>
      <c r="F36" s="393"/>
    </row>
    <row r="37" spans="1:6" s="394" customFormat="1">
      <c r="A37" s="751"/>
      <c r="B37" s="748"/>
      <c r="C37" s="748"/>
      <c r="D37" s="99" t="s">
        <v>463</v>
      </c>
      <c r="E37" s="754"/>
      <c r="F37" s="393"/>
    </row>
    <row r="38" spans="1:6" s="394" customFormat="1" ht="183.75" customHeight="1">
      <c r="A38" s="751"/>
      <c r="B38" s="748"/>
      <c r="C38" s="748"/>
      <c r="D38" s="133" t="s">
        <v>1225</v>
      </c>
      <c r="E38" s="754"/>
      <c r="F38" s="393"/>
    </row>
    <row r="39" spans="1:6" s="394" customFormat="1">
      <c r="A39" s="751"/>
      <c r="B39" s="748"/>
      <c r="C39" s="748"/>
      <c r="D39" s="99" t="s">
        <v>464</v>
      </c>
      <c r="E39" s="754"/>
      <c r="F39" s="393"/>
    </row>
    <row r="40" spans="1:6" s="394" customFormat="1" ht="24" customHeight="1">
      <c r="A40" s="751"/>
      <c r="B40" s="749"/>
      <c r="C40" s="749"/>
      <c r="D40" s="135" t="s">
        <v>1227</v>
      </c>
      <c r="E40" s="755"/>
      <c r="F40" s="393"/>
    </row>
    <row r="41" spans="1:6" s="394" customFormat="1" ht="15.75" hidden="1">
      <c r="A41" s="401"/>
      <c r="B41" s="402"/>
      <c r="C41" s="403"/>
      <c r="D41" s="411" t="s">
        <v>163</v>
      </c>
      <c r="E41" s="405"/>
      <c r="F41" s="393"/>
    </row>
    <row r="42" spans="1:6" s="394" customFormat="1" ht="15" hidden="1" customHeight="1">
      <c r="A42" s="750"/>
      <c r="B42" s="750"/>
      <c r="C42" s="750"/>
      <c r="D42" s="406"/>
      <c r="E42" s="753"/>
      <c r="F42" s="393"/>
    </row>
    <row r="43" spans="1:6" s="394" customFormat="1" ht="13.5" hidden="1" customHeight="1">
      <c r="A43" s="751"/>
      <c r="B43" s="751"/>
      <c r="C43" s="751"/>
      <c r="D43" s="396" t="s">
        <v>164</v>
      </c>
      <c r="E43" s="754"/>
      <c r="F43" s="393"/>
    </row>
    <row r="44" spans="1:6" s="394" customFormat="1" ht="20.25" hidden="1" customHeight="1">
      <c r="A44" s="751"/>
      <c r="B44" s="751"/>
      <c r="C44" s="751"/>
      <c r="D44" s="407"/>
      <c r="E44" s="754"/>
      <c r="F44" s="393"/>
    </row>
    <row r="45" spans="1:6" s="394" customFormat="1" ht="15.75" hidden="1">
      <c r="A45" s="751"/>
      <c r="B45" s="751"/>
      <c r="C45" s="751"/>
      <c r="D45" s="396" t="s">
        <v>165</v>
      </c>
      <c r="E45" s="754"/>
      <c r="F45" s="393"/>
    </row>
    <row r="46" spans="1:6" s="394" customFormat="1" ht="29.25" hidden="1" customHeight="1">
      <c r="A46" s="751"/>
      <c r="B46" s="752"/>
      <c r="C46" s="752"/>
      <c r="D46" s="408"/>
      <c r="E46" s="755"/>
      <c r="F46" s="393"/>
    </row>
    <row r="47" spans="1:6" s="394" customFormat="1" ht="15" hidden="1" customHeight="1">
      <c r="A47" s="751"/>
      <c r="B47" s="409"/>
      <c r="C47" s="410"/>
      <c r="D47" s="399" t="s">
        <v>166</v>
      </c>
      <c r="E47" s="400"/>
      <c r="F47" s="393"/>
    </row>
    <row r="48" spans="1:6" s="394" customFormat="1" ht="16.5" hidden="1" customHeight="1">
      <c r="A48" s="751"/>
      <c r="B48" s="747"/>
      <c r="C48" s="747"/>
      <c r="D48" s="406"/>
      <c r="E48" s="753"/>
      <c r="F48" s="393"/>
    </row>
    <row r="49" spans="1:6" s="394" customFormat="1" ht="15.75" hidden="1">
      <c r="A49" s="751"/>
      <c r="B49" s="748"/>
      <c r="C49" s="748"/>
      <c r="D49" s="396" t="s">
        <v>167</v>
      </c>
      <c r="E49" s="754"/>
      <c r="F49" s="393"/>
    </row>
    <row r="50" spans="1:6" s="394" customFormat="1" ht="132.75" hidden="1" customHeight="1">
      <c r="A50" s="751"/>
      <c r="B50" s="748"/>
      <c r="C50" s="748"/>
      <c r="D50" s="412"/>
      <c r="E50" s="754"/>
      <c r="F50" s="393"/>
    </row>
    <row r="51" spans="1:6" s="394" customFormat="1" ht="15.75" hidden="1">
      <c r="A51" s="751"/>
      <c r="B51" s="748"/>
      <c r="C51" s="748"/>
      <c r="D51" s="396" t="s">
        <v>168</v>
      </c>
      <c r="E51" s="754"/>
      <c r="F51" s="393"/>
    </row>
    <row r="52" spans="1:6" s="394" customFormat="1" ht="42.75" hidden="1" customHeight="1">
      <c r="A52" s="751"/>
      <c r="B52" s="749"/>
      <c r="C52" s="749"/>
      <c r="D52" s="413"/>
      <c r="E52" s="755"/>
      <c r="F52" s="393"/>
    </row>
    <row r="53" spans="1:6" s="394" customFormat="1" ht="15" hidden="1" customHeight="1">
      <c r="A53" s="751"/>
      <c r="B53" s="409"/>
      <c r="C53" s="409"/>
      <c r="D53" s="399" t="s">
        <v>178</v>
      </c>
      <c r="E53" s="400"/>
      <c r="F53" s="393"/>
    </row>
    <row r="54" spans="1:6" s="394" customFormat="1" ht="12.75" hidden="1" customHeight="1">
      <c r="A54" s="751"/>
      <c r="B54" s="747" t="s">
        <v>169</v>
      </c>
      <c r="C54" s="747" t="s">
        <v>170</v>
      </c>
      <c r="D54" s="395" t="s">
        <v>171</v>
      </c>
      <c r="E54" s="753"/>
      <c r="F54" s="393"/>
    </row>
    <row r="55" spans="1:6" s="394" customFormat="1" ht="12.75" hidden="1" customHeight="1">
      <c r="A55" s="751"/>
      <c r="B55" s="748"/>
      <c r="C55" s="748"/>
      <c r="D55" s="396" t="s">
        <v>172</v>
      </c>
      <c r="E55" s="754"/>
      <c r="F55" s="393"/>
    </row>
    <row r="56" spans="1:6" s="394" customFormat="1" ht="12.75" hidden="1" customHeight="1">
      <c r="A56" s="751"/>
      <c r="B56" s="749"/>
      <c r="C56" s="749"/>
      <c r="D56" s="397" t="s">
        <v>173</v>
      </c>
      <c r="E56" s="755"/>
      <c r="F56" s="393"/>
    </row>
    <row r="57" spans="1:6" s="394" customFormat="1" ht="12.75" hidden="1" customHeight="1">
      <c r="A57" s="751"/>
      <c r="B57" s="398"/>
      <c r="C57" s="398"/>
      <c r="D57" s="399" t="s">
        <v>174</v>
      </c>
      <c r="E57" s="400"/>
      <c r="F57" s="393"/>
    </row>
    <row r="58" spans="1:6" s="394" customFormat="1" ht="12.75" hidden="1" customHeight="1">
      <c r="A58" s="751"/>
      <c r="B58" s="747" t="s">
        <v>169</v>
      </c>
      <c r="C58" s="747" t="s">
        <v>170</v>
      </c>
      <c r="D58" s="395" t="s">
        <v>175</v>
      </c>
      <c r="E58" s="753"/>
      <c r="F58" s="393"/>
    </row>
    <row r="59" spans="1:6" s="394" customFormat="1" ht="12.75" hidden="1" customHeight="1">
      <c r="A59" s="751"/>
      <c r="B59" s="748"/>
      <c r="C59" s="748"/>
      <c r="D59" s="396" t="s">
        <v>176</v>
      </c>
      <c r="E59" s="754"/>
      <c r="F59" s="393"/>
    </row>
    <row r="60" spans="1:6" s="394" customFormat="1" ht="15" hidden="1" customHeight="1">
      <c r="A60" s="752"/>
      <c r="B60" s="749"/>
      <c r="C60" s="749"/>
      <c r="D60" s="397" t="s">
        <v>177</v>
      </c>
      <c r="E60" s="755"/>
      <c r="F60" s="393"/>
    </row>
    <row r="61" spans="1:6" s="394" customFormat="1" ht="15.75" hidden="1">
      <c r="A61" s="401"/>
      <c r="B61" s="402"/>
      <c r="C61" s="403"/>
      <c r="D61" s="411" t="s">
        <v>163</v>
      </c>
      <c r="E61" s="405"/>
      <c r="F61" s="393"/>
    </row>
    <row r="62" spans="1:6" s="394" customFormat="1" ht="19.5" hidden="1" customHeight="1">
      <c r="A62" s="750"/>
      <c r="B62" s="750"/>
      <c r="C62" s="750"/>
      <c r="D62" s="406"/>
      <c r="E62" s="753"/>
      <c r="F62" s="393"/>
    </row>
    <row r="63" spans="1:6" s="394" customFormat="1" ht="13.5" hidden="1" customHeight="1">
      <c r="A63" s="751"/>
      <c r="B63" s="751"/>
      <c r="C63" s="751"/>
      <c r="D63" s="396" t="s">
        <v>164</v>
      </c>
      <c r="E63" s="754"/>
      <c r="F63" s="393"/>
    </row>
    <row r="64" spans="1:6" s="394" customFormat="1" ht="15.75" hidden="1">
      <c r="A64" s="751"/>
      <c r="B64" s="751"/>
      <c r="C64" s="751"/>
      <c r="D64" s="407"/>
      <c r="E64" s="754"/>
      <c r="F64" s="393"/>
    </row>
    <row r="65" spans="1:6" s="394" customFormat="1" ht="15.75" hidden="1">
      <c r="A65" s="751"/>
      <c r="B65" s="751"/>
      <c r="C65" s="751"/>
      <c r="D65" s="396" t="s">
        <v>165</v>
      </c>
      <c r="E65" s="754"/>
      <c r="F65" s="393"/>
    </row>
    <row r="66" spans="1:6" s="394" customFormat="1" ht="15.75" hidden="1">
      <c r="A66" s="751"/>
      <c r="B66" s="752"/>
      <c r="C66" s="752"/>
      <c r="D66" s="408"/>
      <c r="E66" s="755"/>
      <c r="F66" s="393"/>
    </row>
    <row r="67" spans="1:6" s="394" customFormat="1" ht="15" hidden="1" customHeight="1">
      <c r="A67" s="751"/>
      <c r="B67" s="409"/>
      <c r="C67" s="410"/>
      <c r="D67" s="399" t="s">
        <v>166</v>
      </c>
      <c r="E67" s="400"/>
      <c r="F67" s="393"/>
    </row>
    <row r="68" spans="1:6" s="394" customFormat="1" ht="17.25" hidden="1" customHeight="1">
      <c r="A68" s="751"/>
      <c r="B68" s="747"/>
      <c r="C68" s="747"/>
      <c r="D68" s="406"/>
      <c r="E68" s="753"/>
      <c r="F68" s="393"/>
    </row>
    <row r="69" spans="1:6" s="394" customFormat="1" ht="15.75" hidden="1">
      <c r="A69" s="751"/>
      <c r="B69" s="748"/>
      <c r="C69" s="748"/>
      <c r="D69" s="396" t="s">
        <v>167</v>
      </c>
      <c r="E69" s="754"/>
      <c r="F69" s="393"/>
    </row>
    <row r="70" spans="1:6" s="394" customFormat="1" ht="63" hidden="1" customHeight="1">
      <c r="A70" s="751"/>
      <c r="B70" s="748"/>
      <c r="C70" s="748"/>
      <c r="D70" s="414"/>
      <c r="E70" s="754"/>
      <c r="F70" s="393"/>
    </row>
    <row r="71" spans="1:6" s="394" customFormat="1" ht="15.75" hidden="1">
      <c r="A71" s="751"/>
      <c r="B71" s="748"/>
      <c r="C71" s="748"/>
      <c r="D71" s="396" t="s">
        <v>168</v>
      </c>
      <c r="E71" s="754"/>
      <c r="F71" s="393"/>
    </row>
    <row r="72" spans="1:6" s="394" customFormat="1" ht="63.75" hidden="1" customHeight="1">
      <c r="A72" s="751"/>
      <c r="B72" s="749"/>
      <c r="C72" s="749"/>
      <c r="D72" s="392"/>
      <c r="E72" s="755"/>
      <c r="F72" s="393"/>
    </row>
    <row r="73" spans="1:6" s="394" customFormat="1" ht="15" hidden="1" customHeight="1">
      <c r="A73" s="751"/>
      <c r="B73" s="409"/>
      <c r="C73" s="409"/>
      <c r="D73" s="399" t="s">
        <v>178</v>
      </c>
      <c r="E73" s="400"/>
      <c r="F73" s="393"/>
    </row>
    <row r="74" spans="1:6" s="394" customFormat="1" ht="12.75" hidden="1" customHeight="1">
      <c r="A74" s="751"/>
      <c r="B74" s="747" t="s">
        <v>169</v>
      </c>
      <c r="C74" s="747" t="s">
        <v>170</v>
      </c>
      <c r="D74" s="395" t="s">
        <v>171</v>
      </c>
      <c r="E74" s="753"/>
      <c r="F74" s="393"/>
    </row>
    <row r="75" spans="1:6" s="394" customFormat="1" ht="12.75" hidden="1" customHeight="1">
      <c r="A75" s="751"/>
      <c r="B75" s="748"/>
      <c r="C75" s="748"/>
      <c r="D75" s="396" t="s">
        <v>172</v>
      </c>
      <c r="E75" s="754"/>
      <c r="F75" s="393"/>
    </row>
    <row r="76" spans="1:6" s="394" customFormat="1" ht="12.75" hidden="1" customHeight="1">
      <c r="A76" s="751"/>
      <c r="B76" s="749"/>
      <c r="C76" s="749"/>
      <c r="D76" s="397" t="s">
        <v>173</v>
      </c>
      <c r="E76" s="755"/>
      <c r="F76" s="393"/>
    </row>
    <row r="77" spans="1:6" s="394" customFormat="1" ht="12.75" hidden="1" customHeight="1">
      <c r="A77" s="751"/>
      <c r="B77" s="398"/>
      <c r="C77" s="398"/>
      <c r="D77" s="399" t="s">
        <v>174</v>
      </c>
      <c r="E77" s="400"/>
      <c r="F77" s="393"/>
    </row>
    <row r="78" spans="1:6" s="394" customFormat="1" ht="12.75" hidden="1" customHeight="1">
      <c r="A78" s="751"/>
      <c r="B78" s="747" t="s">
        <v>169</v>
      </c>
      <c r="C78" s="747" t="s">
        <v>170</v>
      </c>
      <c r="D78" s="395" t="s">
        <v>175</v>
      </c>
      <c r="E78" s="753"/>
      <c r="F78" s="393"/>
    </row>
    <row r="79" spans="1:6" s="394" customFormat="1" ht="12.75" hidden="1" customHeight="1">
      <c r="A79" s="751"/>
      <c r="B79" s="748"/>
      <c r="C79" s="748"/>
      <c r="D79" s="396" t="s">
        <v>176</v>
      </c>
      <c r="E79" s="754"/>
      <c r="F79" s="393"/>
    </row>
    <row r="80" spans="1:6" s="394" customFormat="1" ht="15" hidden="1" customHeight="1">
      <c r="A80" s="752"/>
      <c r="B80" s="749"/>
      <c r="C80" s="749"/>
      <c r="D80" s="397" t="s">
        <v>177</v>
      </c>
      <c r="E80" s="755"/>
      <c r="F80" s="393"/>
    </row>
    <row r="81" spans="1:6" s="394" customFormat="1" ht="15.75" hidden="1">
      <c r="A81" s="401"/>
      <c r="B81" s="402"/>
      <c r="C81" s="403"/>
      <c r="D81" s="411" t="s">
        <v>163</v>
      </c>
      <c r="E81" s="405"/>
      <c r="F81" s="393"/>
    </row>
    <row r="82" spans="1:6" s="394" customFormat="1" ht="20.25" hidden="1" customHeight="1">
      <c r="A82" s="750"/>
      <c r="B82" s="750"/>
      <c r="C82" s="750"/>
      <c r="D82" s="415"/>
      <c r="E82" s="753"/>
      <c r="F82" s="393"/>
    </row>
    <row r="83" spans="1:6" s="394" customFormat="1" ht="13.5" hidden="1" customHeight="1">
      <c r="A83" s="751"/>
      <c r="B83" s="751"/>
      <c r="C83" s="751"/>
      <c r="D83" s="396" t="s">
        <v>164</v>
      </c>
      <c r="E83" s="754"/>
      <c r="F83" s="393"/>
    </row>
    <row r="84" spans="1:6" s="394" customFormat="1" ht="60" hidden="1" customHeight="1">
      <c r="A84" s="751"/>
      <c r="B84" s="751"/>
      <c r="C84" s="751"/>
      <c r="D84" s="416"/>
      <c r="E84" s="754"/>
      <c r="F84" s="393"/>
    </row>
    <row r="85" spans="1:6" s="394" customFormat="1" ht="15.75" hidden="1">
      <c r="A85" s="751"/>
      <c r="B85" s="751"/>
      <c r="C85" s="751"/>
      <c r="D85" s="396" t="s">
        <v>165</v>
      </c>
      <c r="E85" s="754"/>
      <c r="F85" s="393"/>
    </row>
    <row r="86" spans="1:6" s="394" customFormat="1" ht="15.75" hidden="1">
      <c r="A86" s="751"/>
      <c r="B86" s="752"/>
      <c r="C86" s="752"/>
      <c r="D86" s="417"/>
      <c r="E86" s="755"/>
      <c r="F86" s="393"/>
    </row>
    <row r="87" spans="1:6" s="394" customFormat="1" ht="15" hidden="1" customHeight="1">
      <c r="A87" s="751"/>
      <c r="B87" s="409"/>
      <c r="C87" s="410"/>
      <c r="D87" s="399" t="s">
        <v>166</v>
      </c>
      <c r="E87" s="400"/>
      <c r="F87" s="393"/>
    </row>
    <row r="88" spans="1:6" s="394" customFormat="1" ht="27.75" hidden="1" customHeight="1">
      <c r="A88" s="751"/>
      <c r="B88" s="747"/>
      <c r="C88" s="747"/>
      <c r="D88" s="406"/>
      <c r="E88" s="753"/>
      <c r="F88" s="393"/>
    </row>
    <row r="89" spans="1:6" s="394" customFormat="1" ht="15.75" hidden="1">
      <c r="A89" s="751"/>
      <c r="B89" s="748"/>
      <c r="C89" s="748"/>
      <c r="D89" s="396" t="s">
        <v>167</v>
      </c>
      <c r="E89" s="754"/>
      <c r="F89" s="393"/>
    </row>
    <row r="90" spans="1:6" s="394" customFormat="1" ht="47.25" hidden="1" customHeight="1">
      <c r="A90" s="751"/>
      <c r="B90" s="748"/>
      <c r="C90" s="748"/>
      <c r="D90" s="392"/>
      <c r="E90" s="754"/>
      <c r="F90" s="393"/>
    </row>
    <row r="91" spans="1:6" s="394" customFormat="1" ht="15.75" hidden="1">
      <c r="A91" s="751"/>
      <c r="B91" s="748"/>
      <c r="C91" s="748"/>
      <c r="D91" s="396" t="s">
        <v>168</v>
      </c>
      <c r="E91" s="754"/>
      <c r="F91" s="393"/>
    </row>
    <row r="92" spans="1:6" s="394" customFormat="1" ht="24.75" hidden="1" customHeight="1">
      <c r="A92" s="751"/>
      <c r="B92" s="749"/>
      <c r="C92" s="749"/>
      <c r="D92" s="413"/>
      <c r="E92" s="755"/>
      <c r="F92" s="393"/>
    </row>
    <row r="93" spans="1:6" s="394" customFormat="1" ht="15" hidden="1" customHeight="1">
      <c r="A93" s="751"/>
      <c r="B93" s="409"/>
      <c r="C93" s="409"/>
      <c r="D93" s="399" t="s">
        <v>178</v>
      </c>
      <c r="E93" s="400"/>
      <c r="F93" s="393"/>
    </row>
    <row r="94" spans="1:6" s="394" customFormat="1" ht="12.75" hidden="1" customHeight="1">
      <c r="A94" s="751"/>
      <c r="B94" s="747" t="s">
        <v>169</v>
      </c>
      <c r="C94" s="747" t="s">
        <v>170</v>
      </c>
      <c r="D94" s="395" t="s">
        <v>171</v>
      </c>
      <c r="E94" s="753"/>
      <c r="F94" s="393"/>
    </row>
    <row r="95" spans="1:6" s="394" customFormat="1" ht="12.75" hidden="1" customHeight="1">
      <c r="A95" s="751"/>
      <c r="B95" s="748"/>
      <c r="C95" s="748"/>
      <c r="D95" s="396" t="s">
        <v>172</v>
      </c>
      <c r="E95" s="754"/>
      <c r="F95" s="393"/>
    </row>
    <row r="96" spans="1:6" s="394" customFormat="1" ht="12.75" hidden="1" customHeight="1">
      <c r="A96" s="751"/>
      <c r="B96" s="749"/>
      <c r="C96" s="749"/>
      <c r="D96" s="397" t="s">
        <v>173</v>
      </c>
      <c r="E96" s="755"/>
      <c r="F96" s="393"/>
    </row>
    <row r="97" spans="1:6" s="394" customFormat="1" ht="12.75" hidden="1" customHeight="1">
      <c r="A97" s="751"/>
      <c r="B97" s="398"/>
      <c r="C97" s="398"/>
      <c r="D97" s="399" t="s">
        <v>174</v>
      </c>
      <c r="E97" s="400"/>
      <c r="F97" s="393"/>
    </row>
    <row r="98" spans="1:6" s="394" customFormat="1" ht="12.75" hidden="1" customHeight="1">
      <c r="A98" s="751"/>
      <c r="B98" s="747" t="s">
        <v>169</v>
      </c>
      <c r="C98" s="747" t="s">
        <v>170</v>
      </c>
      <c r="D98" s="395" t="s">
        <v>175</v>
      </c>
      <c r="E98" s="753"/>
      <c r="F98" s="393"/>
    </row>
    <row r="99" spans="1:6" s="394" customFormat="1" ht="12.75" hidden="1" customHeight="1">
      <c r="A99" s="751"/>
      <c r="B99" s="748"/>
      <c r="C99" s="748"/>
      <c r="D99" s="396" t="s">
        <v>176</v>
      </c>
      <c r="E99" s="754"/>
      <c r="F99" s="393"/>
    </row>
    <row r="100" spans="1:6" s="394" customFormat="1" ht="15" hidden="1" customHeight="1">
      <c r="A100" s="752"/>
      <c r="B100" s="749"/>
      <c r="C100" s="749"/>
      <c r="D100" s="397" t="s">
        <v>177</v>
      </c>
      <c r="E100" s="755"/>
      <c r="F100" s="393"/>
    </row>
    <row r="101" spans="1:6" s="394" customFormat="1" ht="15.75" hidden="1">
      <c r="A101" s="401"/>
      <c r="B101" s="402"/>
      <c r="C101" s="403"/>
      <c r="D101" s="411" t="s">
        <v>163</v>
      </c>
      <c r="E101" s="405"/>
      <c r="F101" s="393"/>
    </row>
    <row r="102" spans="1:6" s="394" customFormat="1" ht="38.25" hidden="1" customHeight="1">
      <c r="A102" s="418"/>
      <c r="B102" s="750"/>
      <c r="C102" s="750"/>
      <c r="D102" s="417"/>
      <c r="E102" s="753"/>
      <c r="F102" s="393"/>
    </row>
    <row r="103" spans="1:6" s="394" customFormat="1" ht="13.5" hidden="1" customHeight="1">
      <c r="A103" s="418"/>
      <c r="B103" s="751"/>
      <c r="C103" s="751"/>
      <c r="D103" s="396" t="s">
        <v>164</v>
      </c>
      <c r="E103" s="754"/>
      <c r="F103" s="393"/>
    </row>
    <row r="104" spans="1:6" s="394" customFormat="1" ht="52.5" hidden="1" customHeight="1">
      <c r="A104" s="418"/>
      <c r="B104" s="751"/>
      <c r="C104" s="751"/>
      <c r="D104" s="417"/>
      <c r="E104" s="754"/>
      <c r="F104" s="393"/>
    </row>
    <row r="105" spans="1:6" s="394" customFormat="1" ht="15.75" hidden="1">
      <c r="A105" s="418"/>
      <c r="B105" s="751"/>
      <c r="C105" s="751"/>
      <c r="D105" s="396" t="s">
        <v>165</v>
      </c>
      <c r="E105" s="754"/>
      <c r="F105" s="393"/>
    </row>
    <row r="106" spans="1:6" s="394" customFormat="1" ht="33" hidden="1" customHeight="1">
      <c r="A106" s="418"/>
      <c r="B106" s="752"/>
      <c r="C106" s="752"/>
      <c r="D106" s="417"/>
      <c r="E106" s="755"/>
      <c r="F106" s="393"/>
    </row>
    <row r="107" spans="1:6" s="394" customFormat="1" ht="15" hidden="1" customHeight="1">
      <c r="A107" s="418"/>
      <c r="B107" s="409"/>
      <c r="C107" s="410"/>
      <c r="D107" s="399" t="s">
        <v>166</v>
      </c>
      <c r="E107" s="400"/>
      <c r="F107" s="393"/>
    </row>
    <row r="108" spans="1:6" s="394" customFormat="1" ht="27.75" hidden="1" customHeight="1">
      <c r="A108" s="418"/>
      <c r="B108" s="747"/>
      <c r="C108" s="747"/>
      <c r="D108" s="417"/>
      <c r="E108" s="753"/>
      <c r="F108" s="393"/>
    </row>
    <row r="109" spans="1:6" s="394" customFormat="1" ht="15.75" hidden="1">
      <c r="A109" s="418"/>
      <c r="B109" s="748"/>
      <c r="C109" s="748"/>
      <c r="D109" s="396" t="s">
        <v>167</v>
      </c>
      <c r="E109" s="754"/>
      <c r="F109" s="393"/>
    </row>
    <row r="110" spans="1:6" s="394" customFormat="1" ht="55.5" hidden="1" customHeight="1">
      <c r="A110" s="418"/>
      <c r="B110" s="748"/>
      <c r="C110" s="748"/>
      <c r="D110" s="417"/>
      <c r="E110" s="754"/>
      <c r="F110" s="393"/>
    </row>
    <row r="111" spans="1:6" s="394" customFormat="1" ht="15.75" hidden="1">
      <c r="A111" s="418"/>
      <c r="B111" s="748"/>
      <c r="C111" s="748"/>
      <c r="D111" s="396" t="s">
        <v>168</v>
      </c>
      <c r="E111" s="754"/>
      <c r="F111" s="393"/>
    </row>
    <row r="112" spans="1:6" s="394" customFormat="1" ht="32.25" hidden="1" customHeight="1">
      <c r="A112" s="418"/>
      <c r="B112" s="749"/>
      <c r="C112" s="749"/>
      <c r="D112" s="417"/>
      <c r="E112" s="755"/>
      <c r="F112" s="393"/>
    </row>
    <row r="113" spans="1:6" s="394" customFormat="1" ht="15.75" hidden="1">
      <c r="A113" s="419"/>
      <c r="B113" s="402"/>
      <c r="C113" s="403"/>
      <c r="D113" s="411" t="s">
        <v>163</v>
      </c>
      <c r="E113" s="405"/>
    </row>
    <row r="114" spans="1:6" s="394" customFormat="1" ht="13.5" hidden="1" customHeight="1">
      <c r="A114" s="420"/>
      <c r="B114" s="759"/>
      <c r="C114" s="759"/>
      <c r="D114" s="421"/>
      <c r="E114" s="753"/>
    </row>
    <row r="115" spans="1:6" s="394" customFormat="1" ht="13.5" hidden="1" customHeight="1">
      <c r="A115" s="422"/>
      <c r="B115" s="759"/>
      <c r="C115" s="759"/>
      <c r="D115" s="423" t="s">
        <v>164</v>
      </c>
      <c r="E115" s="754"/>
    </row>
    <row r="116" spans="1:6" s="394" customFormat="1" ht="44.25" hidden="1" customHeight="1">
      <c r="A116" s="422"/>
      <c r="B116" s="759"/>
      <c r="C116" s="759"/>
      <c r="D116" s="424"/>
      <c r="E116" s="754"/>
    </row>
    <row r="117" spans="1:6" s="394" customFormat="1" ht="15.75" hidden="1">
      <c r="A117" s="422"/>
      <c r="B117" s="759"/>
      <c r="C117" s="759"/>
      <c r="D117" s="423" t="s">
        <v>165</v>
      </c>
      <c r="E117" s="754"/>
    </row>
    <row r="118" spans="1:6" s="394" customFormat="1" ht="15.75" hidden="1">
      <c r="A118" s="422"/>
      <c r="B118" s="759"/>
      <c r="C118" s="759"/>
      <c r="D118" s="425"/>
      <c r="E118" s="755"/>
    </row>
    <row r="119" spans="1:6" s="394" customFormat="1" ht="15" hidden="1" customHeight="1">
      <c r="A119" s="422"/>
      <c r="B119" s="409"/>
      <c r="C119" s="410"/>
      <c r="D119" s="399" t="s">
        <v>166</v>
      </c>
      <c r="E119" s="400"/>
    </row>
    <row r="120" spans="1:6" s="394" customFormat="1" ht="12.75" hidden="1" customHeight="1">
      <c r="A120" s="422"/>
      <c r="B120" s="747"/>
      <c r="C120" s="747"/>
      <c r="D120" s="421"/>
      <c r="E120" s="753"/>
    </row>
    <row r="121" spans="1:6" s="394" customFormat="1" ht="15.75" hidden="1">
      <c r="A121" s="422"/>
      <c r="B121" s="748"/>
      <c r="C121" s="748"/>
      <c r="D121" s="423" t="s">
        <v>167</v>
      </c>
      <c r="E121" s="754"/>
    </row>
    <row r="122" spans="1:6" s="394" customFormat="1" ht="15.75" hidden="1">
      <c r="A122" s="422"/>
      <c r="B122" s="748"/>
      <c r="C122" s="748"/>
      <c r="D122" s="424"/>
      <c r="E122" s="754"/>
    </row>
    <row r="123" spans="1:6" s="394" customFormat="1" ht="15.75" hidden="1">
      <c r="A123" s="422"/>
      <c r="B123" s="748"/>
      <c r="C123" s="748"/>
      <c r="D123" s="423" t="s">
        <v>168</v>
      </c>
      <c r="E123" s="754"/>
    </row>
    <row r="124" spans="1:6" s="394" customFormat="1" ht="30" hidden="1" customHeight="1">
      <c r="A124" s="426"/>
      <c r="B124" s="749"/>
      <c r="C124" s="749"/>
      <c r="D124" s="424"/>
      <c r="E124" s="755"/>
    </row>
    <row r="125" spans="1:6" s="394" customFormat="1" ht="19.5" hidden="1" customHeight="1">
      <c r="D125" s="415"/>
      <c r="E125" s="427"/>
      <c r="F125" s="393"/>
    </row>
    <row r="126" spans="1:6" s="394" customFormat="1" ht="19.5" hidden="1" customHeight="1">
      <c r="D126" s="415"/>
      <c r="E126" s="427"/>
      <c r="F126" s="393"/>
    </row>
    <row r="127" spans="1:6" s="394" customFormat="1" ht="15.75" hidden="1">
      <c r="A127" s="428"/>
      <c r="D127" s="415"/>
      <c r="E127" s="429"/>
      <c r="F127" s="393"/>
    </row>
    <row r="128" spans="1:6" s="394" customFormat="1" ht="15.75" hidden="1">
      <c r="A128" s="428"/>
      <c r="D128" s="415"/>
      <c r="E128" s="429"/>
      <c r="F128" s="393"/>
    </row>
    <row r="129" spans="1:6" s="394" customFormat="1" ht="15.75" hidden="1">
      <c r="A129" s="756" t="s">
        <v>1229</v>
      </c>
      <c r="B129" s="756"/>
      <c r="C129" s="756"/>
      <c r="D129" s="756"/>
      <c r="E129" s="756"/>
      <c r="F129" s="393"/>
    </row>
    <row r="130" spans="1:6" s="394" customFormat="1" ht="15.75" hidden="1">
      <c r="A130" s="430"/>
      <c r="B130" s="430"/>
      <c r="C130" s="430"/>
      <c r="D130" s="430"/>
      <c r="E130" s="431"/>
      <c r="F130" s="393"/>
    </row>
    <row r="131" spans="1:6" s="394" customFormat="1" ht="35.25" hidden="1" customHeight="1">
      <c r="A131" s="757" t="s">
        <v>1230</v>
      </c>
      <c r="B131" s="757"/>
      <c r="C131" s="757"/>
      <c r="D131" s="757"/>
      <c r="E131" s="757"/>
      <c r="F131" s="393"/>
    </row>
    <row r="132" spans="1:6" s="394" customFormat="1" ht="15.75" hidden="1">
      <c r="A132" s="758"/>
      <c r="B132" s="758"/>
      <c r="C132" s="758"/>
      <c r="D132" s="758"/>
      <c r="E132" s="758"/>
      <c r="F132" s="393"/>
    </row>
    <row r="133" spans="1:6" s="394" customFormat="1" ht="15.75" hidden="1">
      <c r="B133" s="430"/>
      <c r="D133" s="430"/>
      <c r="E133" s="431"/>
      <c r="F133" s="393"/>
    </row>
    <row r="134" spans="1:6" s="394" customFormat="1" ht="36" hidden="1" customHeight="1">
      <c r="A134" s="760" t="s">
        <v>207</v>
      </c>
      <c r="B134" s="761"/>
      <c r="C134" s="432" t="s">
        <v>457</v>
      </c>
      <c r="D134" s="762" t="s">
        <v>465</v>
      </c>
      <c r="E134" s="433" t="s">
        <v>211</v>
      </c>
      <c r="F134" s="393"/>
    </row>
    <row r="135" spans="1:6" s="394" customFormat="1" ht="46.5" hidden="1" customHeight="1">
      <c r="A135" s="434" t="s">
        <v>208</v>
      </c>
      <c r="B135" s="435" t="s">
        <v>209</v>
      </c>
      <c r="C135" s="436" t="s">
        <v>466</v>
      </c>
      <c r="D135" s="763"/>
      <c r="E135" s="437" t="s">
        <v>459</v>
      </c>
      <c r="F135" s="393"/>
    </row>
    <row r="136" spans="1:6" s="394" customFormat="1" ht="27.75" customHeight="1">
      <c r="A136" s="438">
        <v>1175</v>
      </c>
      <c r="B136" s="439"/>
      <c r="C136" s="410"/>
      <c r="D136" s="440" t="s">
        <v>467</v>
      </c>
      <c r="E136" s="441"/>
      <c r="F136" s="393"/>
    </row>
    <row r="137" spans="1:6" ht="27" customHeight="1">
      <c r="A137" s="764"/>
      <c r="B137" s="219"/>
      <c r="C137" s="219"/>
      <c r="D137" s="102" t="s">
        <v>1231</v>
      </c>
      <c r="E137" s="442">
        <f>E144+E149+E154+E159+E139+E164+E169</f>
        <v>1448086.2999999998</v>
      </c>
    </row>
    <row r="138" spans="1:6">
      <c r="A138" s="764"/>
      <c r="B138" s="129"/>
      <c r="C138" s="129"/>
      <c r="D138" s="101" t="s">
        <v>468</v>
      </c>
      <c r="E138" s="443"/>
    </row>
    <row r="139" spans="1:6" ht="22.5" customHeight="1">
      <c r="A139" s="764"/>
      <c r="B139" s="744" t="s">
        <v>154</v>
      </c>
      <c r="C139" s="744" t="s">
        <v>215</v>
      </c>
      <c r="D139" s="131" t="s">
        <v>113</v>
      </c>
      <c r="E139" s="741">
        <f>'N 9.1'!J30</f>
        <v>475559</v>
      </c>
    </row>
    <row r="140" spans="1:6">
      <c r="A140" s="764"/>
      <c r="B140" s="745"/>
      <c r="C140" s="745"/>
      <c r="D140" s="99" t="s">
        <v>469</v>
      </c>
      <c r="E140" s="742"/>
    </row>
    <row r="141" spans="1:6" ht="84" customHeight="1">
      <c r="A141" s="764"/>
      <c r="B141" s="745"/>
      <c r="C141" s="745"/>
      <c r="D141" s="103" t="s">
        <v>1255</v>
      </c>
      <c r="E141" s="742"/>
    </row>
    <row r="142" spans="1:6">
      <c r="A142" s="764"/>
      <c r="B142" s="745"/>
      <c r="C142" s="745"/>
      <c r="D142" s="99" t="s">
        <v>470</v>
      </c>
      <c r="E142" s="742"/>
    </row>
    <row r="143" spans="1:6">
      <c r="A143" s="764"/>
      <c r="B143" s="746"/>
      <c r="C143" s="746"/>
      <c r="D143" s="103" t="s">
        <v>1232</v>
      </c>
      <c r="E143" s="743"/>
    </row>
    <row r="144" spans="1:6" ht="26.45" customHeight="1">
      <c r="A144" s="764"/>
      <c r="B144" s="744" t="s">
        <v>240</v>
      </c>
      <c r="C144" s="744" t="s">
        <v>215</v>
      </c>
      <c r="D144" s="131" t="s">
        <v>114</v>
      </c>
      <c r="E144" s="741">
        <f>'N 9.1'!J47</f>
        <v>183382</v>
      </c>
    </row>
    <row r="145" spans="1:11" s="77" customFormat="1">
      <c r="A145" s="764"/>
      <c r="B145" s="745"/>
      <c r="C145" s="745"/>
      <c r="D145" s="99" t="s">
        <v>469</v>
      </c>
      <c r="E145" s="742"/>
      <c r="G145" s="75"/>
      <c r="H145" s="75"/>
      <c r="I145" s="75"/>
      <c r="J145" s="75"/>
      <c r="K145" s="75"/>
    </row>
    <row r="146" spans="1:11" s="77" customFormat="1" ht="80.45" customHeight="1">
      <c r="A146" s="764"/>
      <c r="B146" s="745"/>
      <c r="C146" s="745"/>
      <c r="D146" s="103" t="s">
        <v>1256</v>
      </c>
      <c r="E146" s="742"/>
      <c r="G146" s="75"/>
      <c r="H146" s="75"/>
      <c r="I146" s="75"/>
      <c r="J146" s="75"/>
      <c r="K146" s="75"/>
    </row>
    <row r="147" spans="1:11" s="77" customFormat="1">
      <c r="A147" s="764"/>
      <c r="B147" s="745"/>
      <c r="C147" s="745"/>
      <c r="D147" s="99" t="s">
        <v>470</v>
      </c>
      <c r="E147" s="742"/>
      <c r="G147" s="75"/>
      <c r="H147" s="75"/>
      <c r="I147" s="75"/>
      <c r="J147" s="75"/>
      <c r="K147" s="75"/>
    </row>
    <row r="148" spans="1:11" s="77" customFormat="1">
      <c r="A148" s="764"/>
      <c r="B148" s="746"/>
      <c r="C148" s="746"/>
      <c r="D148" s="103" t="s">
        <v>1233</v>
      </c>
      <c r="E148" s="743"/>
      <c r="G148" s="75"/>
      <c r="H148" s="75"/>
      <c r="I148" s="75"/>
      <c r="J148" s="75"/>
      <c r="K148" s="75"/>
    </row>
    <row r="149" spans="1:11" s="77" customFormat="1" ht="22.5" customHeight="1">
      <c r="A149" s="136"/>
      <c r="B149" s="744" t="s">
        <v>241</v>
      </c>
      <c r="C149" s="744" t="s">
        <v>215</v>
      </c>
      <c r="D149" s="131" t="s">
        <v>6</v>
      </c>
      <c r="E149" s="741">
        <f>'N 9.1'!J63</f>
        <v>434100</v>
      </c>
      <c r="G149" s="75"/>
      <c r="H149" s="75"/>
      <c r="I149" s="75"/>
      <c r="J149" s="75"/>
      <c r="K149" s="75"/>
    </row>
    <row r="150" spans="1:11" s="77" customFormat="1">
      <c r="A150" s="136"/>
      <c r="B150" s="745"/>
      <c r="C150" s="745"/>
      <c r="D150" s="99" t="s">
        <v>469</v>
      </c>
      <c r="E150" s="742"/>
      <c r="G150" s="75"/>
      <c r="H150" s="75"/>
      <c r="I150" s="75"/>
      <c r="J150" s="75"/>
      <c r="K150" s="75"/>
    </row>
    <row r="151" spans="1:11" s="77" customFormat="1" ht="64.5" customHeight="1">
      <c r="A151" s="136"/>
      <c r="B151" s="745"/>
      <c r="C151" s="745"/>
      <c r="D151" s="103" t="s">
        <v>1234</v>
      </c>
      <c r="E151" s="742"/>
      <c r="G151" s="75"/>
      <c r="H151" s="75"/>
      <c r="I151" s="75"/>
      <c r="J151" s="75"/>
      <c r="K151" s="75"/>
    </row>
    <row r="152" spans="1:11" s="77" customFormat="1">
      <c r="A152" s="136"/>
      <c r="B152" s="745"/>
      <c r="C152" s="745"/>
      <c r="D152" s="99" t="s">
        <v>470</v>
      </c>
      <c r="E152" s="742"/>
      <c r="G152" s="75"/>
      <c r="H152" s="75"/>
      <c r="I152" s="75"/>
      <c r="J152" s="75"/>
      <c r="K152" s="75"/>
    </row>
    <row r="153" spans="1:11" s="77" customFormat="1">
      <c r="A153" s="136"/>
      <c r="B153" s="746"/>
      <c r="C153" s="746"/>
      <c r="D153" s="103" t="s">
        <v>1235</v>
      </c>
      <c r="E153" s="743"/>
      <c r="G153" s="75"/>
      <c r="H153" s="75"/>
      <c r="I153" s="75"/>
      <c r="J153" s="75"/>
      <c r="K153" s="75"/>
    </row>
    <row r="154" spans="1:11" s="77" customFormat="1" ht="22.5" customHeight="1">
      <c r="A154" s="136"/>
      <c r="B154" s="744" t="s">
        <v>496</v>
      </c>
      <c r="C154" s="744" t="s">
        <v>215</v>
      </c>
      <c r="D154" s="131" t="s">
        <v>141</v>
      </c>
      <c r="E154" s="741">
        <f>'N 9.1'!J78</f>
        <v>351512.89999999997</v>
      </c>
      <c r="G154" s="75"/>
      <c r="H154" s="75"/>
      <c r="I154" s="75"/>
      <c r="J154" s="75"/>
      <c r="K154" s="75"/>
    </row>
    <row r="155" spans="1:11" s="77" customFormat="1">
      <c r="A155" s="136"/>
      <c r="B155" s="745"/>
      <c r="C155" s="745"/>
      <c r="D155" s="99" t="s">
        <v>469</v>
      </c>
      <c r="E155" s="742"/>
      <c r="G155" s="75"/>
      <c r="H155" s="75"/>
      <c r="I155" s="75"/>
      <c r="J155" s="75"/>
      <c r="K155" s="75"/>
    </row>
    <row r="156" spans="1:11" s="77" customFormat="1" ht="62.25" customHeight="1">
      <c r="A156" s="136"/>
      <c r="B156" s="745"/>
      <c r="C156" s="745"/>
      <c r="D156" s="103" t="s">
        <v>1236</v>
      </c>
      <c r="E156" s="742"/>
      <c r="G156" s="75"/>
      <c r="H156" s="75"/>
      <c r="I156" s="75"/>
      <c r="J156" s="75"/>
      <c r="K156" s="75"/>
    </row>
    <row r="157" spans="1:11" s="77" customFormat="1" ht="24" customHeight="1">
      <c r="A157" s="136"/>
      <c r="B157" s="745"/>
      <c r="C157" s="745"/>
      <c r="D157" s="99" t="s">
        <v>470</v>
      </c>
      <c r="E157" s="742"/>
      <c r="G157" s="75"/>
      <c r="H157" s="75"/>
      <c r="I157" s="75"/>
      <c r="J157" s="75"/>
      <c r="K157" s="75"/>
    </row>
    <row r="158" spans="1:11" s="77" customFormat="1" ht="25.15" customHeight="1">
      <c r="A158" s="136"/>
      <c r="B158" s="746"/>
      <c r="C158" s="746"/>
      <c r="D158" s="103" t="s">
        <v>1237</v>
      </c>
      <c r="E158" s="743"/>
      <c r="G158" s="75"/>
      <c r="H158" s="75"/>
      <c r="I158" s="75"/>
      <c r="J158" s="75"/>
      <c r="K158" s="75"/>
    </row>
    <row r="159" spans="1:11" s="77" customFormat="1" ht="24" hidden="1" customHeight="1">
      <c r="A159" s="136"/>
      <c r="B159" s="744" t="s">
        <v>496</v>
      </c>
      <c r="C159" s="744" t="s">
        <v>215</v>
      </c>
      <c r="D159" s="131" t="s">
        <v>1238</v>
      </c>
      <c r="E159" s="741"/>
      <c r="G159" s="75"/>
      <c r="H159" s="75"/>
      <c r="I159" s="75"/>
      <c r="J159" s="75"/>
      <c r="K159" s="75"/>
    </row>
    <row r="160" spans="1:11" s="77" customFormat="1" hidden="1">
      <c r="A160" s="136"/>
      <c r="B160" s="745"/>
      <c r="C160" s="745"/>
      <c r="D160" s="99" t="s">
        <v>469</v>
      </c>
      <c r="E160" s="742"/>
      <c r="G160" s="75"/>
      <c r="H160" s="75"/>
      <c r="I160" s="75"/>
      <c r="J160" s="75"/>
      <c r="K160" s="75"/>
    </row>
    <row r="161" spans="1:11" s="77" customFormat="1" ht="40.9" hidden="1" customHeight="1">
      <c r="A161" s="136"/>
      <c r="B161" s="745"/>
      <c r="C161" s="745"/>
      <c r="D161" s="103" t="s">
        <v>1239</v>
      </c>
      <c r="E161" s="742"/>
      <c r="G161" s="75"/>
      <c r="H161" s="75"/>
      <c r="I161" s="75"/>
      <c r="J161" s="75"/>
      <c r="K161" s="75"/>
    </row>
    <row r="162" spans="1:11" s="77" customFormat="1" ht="24" hidden="1" customHeight="1">
      <c r="A162" s="136"/>
      <c r="B162" s="745"/>
      <c r="C162" s="745"/>
      <c r="D162" s="99" t="s">
        <v>470</v>
      </c>
      <c r="E162" s="742"/>
      <c r="G162" s="75"/>
      <c r="H162" s="75"/>
      <c r="I162" s="75"/>
      <c r="J162" s="75"/>
      <c r="K162" s="75"/>
    </row>
    <row r="163" spans="1:11" s="77" customFormat="1" ht="24" hidden="1" customHeight="1">
      <c r="A163" s="136"/>
      <c r="B163" s="746"/>
      <c r="C163" s="746"/>
      <c r="D163" s="103" t="s">
        <v>1237</v>
      </c>
      <c r="E163" s="743"/>
      <c r="G163" s="75"/>
      <c r="H163" s="75"/>
      <c r="I163" s="75"/>
      <c r="J163" s="75"/>
      <c r="K163" s="75"/>
    </row>
    <row r="164" spans="1:11" s="77" customFormat="1" ht="22.5" customHeight="1">
      <c r="A164" s="136"/>
      <c r="B164" s="744" t="s">
        <v>1240</v>
      </c>
      <c r="C164" s="744" t="s">
        <v>215</v>
      </c>
      <c r="D164" s="131" t="s">
        <v>1241</v>
      </c>
      <c r="E164" s="741">
        <f>'N 9.1'!J91</f>
        <v>32</v>
      </c>
      <c r="G164" s="75"/>
      <c r="H164" s="75"/>
      <c r="I164" s="75"/>
      <c r="J164" s="75"/>
      <c r="K164" s="75"/>
    </row>
    <row r="165" spans="1:11" s="77" customFormat="1">
      <c r="A165" s="136"/>
      <c r="B165" s="745"/>
      <c r="C165" s="745"/>
      <c r="D165" s="99" t="s">
        <v>469</v>
      </c>
      <c r="E165" s="742"/>
      <c r="G165" s="75"/>
      <c r="H165" s="75"/>
      <c r="I165" s="75"/>
      <c r="J165" s="75"/>
      <c r="K165" s="75"/>
    </row>
    <row r="166" spans="1:11" s="77" customFormat="1" ht="24.75" customHeight="1">
      <c r="A166" s="136"/>
      <c r="B166" s="745"/>
      <c r="C166" s="745"/>
      <c r="D166" s="103" t="s">
        <v>1257</v>
      </c>
      <c r="E166" s="742"/>
      <c r="G166" s="75"/>
      <c r="H166" s="75"/>
      <c r="I166" s="75"/>
      <c r="J166" s="75"/>
      <c r="K166" s="75"/>
    </row>
    <row r="167" spans="1:11" s="77" customFormat="1">
      <c r="A167" s="136"/>
      <c r="B167" s="745"/>
      <c r="C167" s="745"/>
      <c r="D167" s="99" t="s">
        <v>470</v>
      </c>
      <c r="E167" s="742"/>
      <c r="G167" s="75"/>
      <c r="H167" s="75"/>
      <c r="I167" s="75"/>
      <c r="J167" s="75"/>
      <c r="K167" s="75"/>
    </row>
    <row r="168" spans="1:11" s="77" customFormat="1" ht="25.15" customHeight="1">
      <c r="A168" s="136"/>
      <c r="B168" s="746"/>
      <c r="C168" s="746"/>
      <c r="D168" s="103" t="s">
        <v>1242</v>
      </c>
      <c r="E168" s="743"/>
      <c r="G168" s="75"/>
      <c r="H168" s="75"/>
      <c r="I168" s="75"/>
      <c r="J168" s="75"/>
      <c r="K168" s="75"/>
    </row>
    <row r="169" spans="1:11" s="77" customFormat="1" ht="22.5" customHeight="1">
      <c r="A169" s="136"/>
      <c r="B169" s="744" t="s">
        <v>1243</v>
      </c>
      <c r="C169" s="744" t="s">
        <v>215</v>
      </c>
      <c r="D169" s="131" t="s">
        <v>1162</v>
      </c>
      <c r="E169" s="741">
        <f>'N 9.1'!J104</f>
        <v>3500.4</v>
      </c>
      <c r="G169" s="75"/>
      <c r="H169" s="75"/>
      <c r="I169" s="75"/>
      <c r="J169" s="75"/>
      <c r="K169" s="75"/>
    </row>
    <row r="170" spans="1:11" s="77" customFormat="1">
      <c r="A170" s="136"/>
      <c r="B170" s="745"/>
      <c r="C170" s="745"/>
      <c r="D170" s="99" t="s">
        <v>469</v>
      </c>
      <c r="E170" s="742"/>
      <c r="G170" s="75"/>
      <c r="H170" s="75"/>
      <c r="I170" s="75"/>
      <c r="J170" s="75"/>
      <c r="K170" s="75"/>
    </row>
    <row r="171" spans="1:11" s="77" customFormat="1" ht="41.45" customHeight="1">
      <c r="A171" s="136"/>
      <c r="B171" s="745"/>
      <c r="C171" s="745"/>
      <c r="D171" s="103" t="s">
        <v>1244</v>
      </c>
      <c r="E171" s="742"/>
      <c r="G171" s="75"/>
      <c r="H171" s="75"/>
      <c r="I171" s="75"/>
      <c r="J171" s="75"/>
      <c r="K171" s="75"/>
    </row>
    <row r="172" spans="1:11" s="77" customFormat="1">
      <c r="A172" s="136"/>
      <c r="B172" s="745"/>
      <c r="C172" s="745"/>
      <c r="D172" s="99" t="s">
        <v>470</v>
      </c>
      <c r="E172" s="742"/>
      <c r="G172" s="75"/>
      <c r="H172" s="75"/>
      <c r="I172" s="75"/>
      <c r="J172" s="75"/>
      <c r="K172" s="75"/>
    </row>
    <row r="173" spans="1:11" s="77" customFormat="1" ht="25.15" customHeight="1">
      <c r="A173" s="136"/>
      <c r="B173" s="746"/>
      <c r="C173" s="746"/>
      <c r="D173" s="103" t="s">
        <v>1245</v>
      </c>
      <c r="E173" s="743"/>
      <c r="G173" s="75"/>
      <c r="H173" s="75"/>
      <c r="I173" s="75"/>
      <c r="J173" s="75"/>
      <c r="K173" s="75"/>
    </row>
    <row r="174" spans="1:11" s="77" customFormat="1">
      <c r="A174" s="137"/>
      <c r="B174" s="75"/>
      <c r="C174" s="75"/>
      <c r="D174" s="126"/>
      <c r="E174" s="444"/>
      <c r="G174" s="75"/>
      <c r="H174" s="75"/>
      <c r="I174" s="75"/>
      <c r="J174" s="75"/>
      <c r="K174" s="75"/>
    </row>
    <row r="175" spans="1:11" s="77" customFormat="1" hidden="1">
      <c r="A175" s="220" t="s">
        <v>183</v>
      </c>
      <c r="B175" s="127"/>
      <c r="C175" s="127"/>
      <c r="D175" s="127"/>
      <c r="E175" s="387"/>
      <c r="G175" s="75"/>
      <c r="H175" s="75"/>
      <c r="I175" s="75"/>
      <c r="J175" s="75"/>
      <c r="K175" s="75"/>
    </row>
    <row r="176" spans="1:11" s="77" customFormat="1" hidden="1">
      <c r="A176" s="127"/>
      <c r="B176" s="127"/>
      <c r="C176" s="127"/>
      <c r="D176" s="127"/>
      <c r="E176" s="387"/>
      <c r="G176" s="75"/>
      <c r="H176" s="75"/>
      <c r="I176" s="75"/>
      <c r="J176" s="75"/>
      <c r="K176" s="75"/>
    </row>
    <row r="177" spans="1:11" s="77" customFormat="1" hidden="1">
      <c r="A177" s="127" t="s">
        <v>184</v>
      </c>
      <c r="B177" s="127"/>
      <c r="C177" s="127"/>
      <c r="D177" s="127"/>
      <c r="E177" s="387"/>
      <c r="G177" s="75"/>
      <c r="H177" s="75"/>
      <c r="I177" s="75"/>
      <c r="J177" s="75"/>
      <c r="K177" s="75"/>
    </row>
    <row r="178" spans="1:11" s="77" customFormat="1" hidden="1">
      <c r="A178" s="127"/>
      <c r="B178" s="127"/>
      <c r="C178" s="127"/>
      <c r="D178" s="127"/>
      <c r="E178" s="387"/>
      <c r="G178" s="75"/>
      <c r="H178" s="75"/>
      <c r="I178" s="75"/>
      <c r="J178" s="75"/>
      <c r="K178" s="75"/>
    </row>
    <row r="179" spans="1:11" s="77" customFormat="1" ht="12.75" hidden="1" customHeight="1">
      <c r="A179" s="765" t="s">
        <v>157</v>
      </c>
      <c r="B179" s="766"/>
      <c r="C179" s="355" t="s">
        <v>158</v>
      </c>
      <c r="D179" s="767" t="s">
        <v>159</v>
      </c>
      <c r="E179" s="388" t="s">
        <v>185</v>
      </c>
      <c r="G179" s="75"/>
      <c r="H179" s="75"/>
      <c r="I179" s="75"/>
      <c r="J179" s="75"/>
      <c r="K179" s="75"/>
    </row>
    <row r="180" spans="1:11" s="77" customFormat="1" ht="34.5" hidden="1">
      <c r="A180" s="357" t="s">
        <v>160</v>
      </c>
      <c r="B180" s="354" t="s">
        <v>161</v>
      </c>
      <c r="C180" s="356" t="s">
        <v>179</v>
      </c>
      <c r="D180" s="768"/>
      <c r="E180" s="389" t="s">
        <v>162</v>
      </c>
      <c r="G180" s="75"/>
      <c r="H180" s="75"/>
      <c r="I180" s="75"/>
      <c r="J180" s="75"/>
      <c r="K180" s="75"/>
    </row>
    <row r="181" spans="1:11" s="77" customFormat="1" hidden="1">
      <c r="A181" s="218" t="s">
        <v>180</v>
      </c>
      <c r="B181" s="138"/>
      <c r="C181" s="130"/>
      <c r="D181" s="101" t="s">
        <v>186</v>
      </c>
      <c r="E181" s="445"/>
      <c r="G181" s="75"/>
      <c r="H181" s="75"/>
      <c r="I181" s="75"/>
      <c r="J181" s="75"/>
      <c r="K181" s="75"/>
    </row>
    <row r="182" spans="1:11" s="77" customFormat="1" ht="25.5" hidden="1" customHeight="1">
      <c r="A182" s="738"/>
      <c r="B182" s="219"/>
      <c r="C182" s="219"/>
      <c r="D182" s="102" t="s">
        <v>181</v>
      </c>
      <c r="E182" s="442"/>
      <c r="G182" s="75"/>
      <c r="H182" s="75"/>
      <c r="I182" s="75"/>
      <c r="J182" s="75"/>
      <c r="K182" s="75"/>
    </row>
    <row r="183" spans="1:11" s="77" customFormat="1" hidden="1">
      <c r="A183" s="739"/>
      <c r="B183" s="129"/>
      <c r="C183" s="129"/>
      <c r="D183" s="101" t="s">
        <v>187</v>
      </c>
      <c r="E183" s="443"/>
      <c r="G183" s="75"/>
      <c r="H183" s="75"/>
      <c r="I183" s="75"/>
      <c r="J183" s="75"/>
      <c r="K183" s="75"/>
    </row>
    <row r="184" spans="1:11" s="77" customFormat="1" hidden="1">
      <c r="A184" s="739"/>
      <c r="B184" s="744" t="s">
        <v>169</v>
      </c>
      <c r="C184" s="744" t="s">
        <v>170</v>
      </c>
      <c r="D184" s="131" t="s">
        <v>188</v>
      </c>
      <c r="E184" s="741"/>
      <c r="G184" s="75"/>
      <c r="H184" s="75"/>
      <c r="I184" s="75"/>
      <c r="J184" s="75"/>
      <c r="K184" s="75"/>
    </row>
    <row r="185" spans="1:11" s="77" customFormat="1" hidden="1">
      <c r="A185" s="739"/>
      <c r="B185" s="745"/>
      <c r="C185" s="745"/>
      <c r="D185" s="99" t="s">
        <v>189</v>
      </c>
      <c r="E185" s="742"/>
      <c r="G185" s="75"/>
      <c r="H185" s="75"/>
      <c r="I185" s="75"/>
      <c r="J185" s="75"/>
      <c r="K185" s="75"/>
    </row>
    <row r="186" spans="1:11" s="77" customFormat="1" hidden="1">
      <c r="A186" s="740"/>
      <c r="B186" s="746"/>
      <c r="C186" s="746"/>
      <c r="D186" s="103" t="s">
        <v>190</v>
      </c>
      <c r="E186" s="743"/>
      <c r="G186" s="75"/>
      <c r="H186" s="75"/>
      <c r="I186" s="75"/>
      <c r="J186" s="75"/>
      <c r="K186" s="75"/>
    </row>
    <row r="187" spans="1:11" s="77" customFormat="1" hidden="1">
      <c r="A187" s="218" t="s">
        <v>180</v>
      </c>
      <c r="B187" s="138"/>
      <c r="C187" s="132"/>
      <c r="D187" s="101" t="s">
        <v>186</v>
      </c>
      <c r="E187" s="445"/>
      <c r="G187" s="75"/>
      <c r="H187" s="75"/>
      <c r="I187" s="75"/>
      <c r="J187" s="75"/>
      <c r="K187" s="75"/>
    </row>
    <row r="188" spans="1:11" s="77" customFormat="1" hidden="1">
      <c r="A188" s="738"/>
      <c r="B188" s="221"/>
      <c r="C188" s="221"/>
      <c r="D188" s="131" t="s">
        <v>181</v>
      </c>
      <c r="E188" s="446"/>
      <c r="G188" s="75"/>
      <c r="H188" s="75"/>
      <c r="I188" s="75"/>
      <c r="J188" s="75"/>
      <c r="K188" s="75"/>
    </row>
    <row r="189" spans="1:11" s="77" customFormat="1" hidden="1">
      <c r="A189" s="739"/>
      <c r="B189" s="132"/>
      <c r="C189" s="132"/>
      <c r="D189" s="101" t="s">
        <v>191</v>
      </c>
      <c r="E189" s="443"/>
      <c r="G189" s="75"/>
      <c r="H189" s="75"/>
      <c r="I189" s="75"/>
      <c r="J189" s="75"/>
      <c r="K189" s="75"/>
    </row>
    <row r="190" spans="1:11" s="77" customFormat="1" hidden="1">
      <c r="A190" s="739"/>
      <c r="B190" s="744" t="s">
        <v>169</v>
      </c>
      <c r="C190" s="744" t="s">
        <v>170</v>
      </c>
      <c r="D190" s="131" t="s">
        <v>188</v>
      </c>
      <c r="E190" s="741"/>
      <c r="G190" s="75"/>
      <c r="H190" s="75"/>
      <c r="I190" s="75"/>
      <c r="J190" s="75"/>
      <c r="K190" s="75"/>
    </row>
    <row r="191" spans="1:11" s="77" customFormat="1" hidden="1">
      <c r="A191" s="739"/>
      <c r="B191" s="745"/>
      <c r="C191" s="745"/>
      <c r="D191" s="99" t="s">
        <v>189</v>
      </c>
      <c r="E191" s="742"/>
      <c r="G191" s="75"/>
      <c r="H191" s="75"/>
      <c r="I191" s="75"/>
      <c r="J191" s="75"/>
      <c r="K191" s="75"/>
    </row>
    <row r="192" spans="1:11" s="77" customFormat="1" hidden="1">
      <c r="A192" s="740"/>
      <c r="B192" s="746"/>
      <c r="C192" s="746"/>
      <c r="D192" s="103" t="s">
        <v>190</v>
      </c>
      <c r="E192" s="743"/>
      <c r="G192" s="75"/>
      <c r="H192" s="75"/>
      <c r="I192" s="75"/>
      <c r="J192" s="75"/>
      <c r="K192" s="75"/>
    </row>
    <row r="193" spans="1:11" s="77" customFormat="1" hidden="1">
      <c r="A193" s="218" t="s">
        <v>180</v>
      </c>
      <c r="B193" s="138"/>
      <c r="C193" s="132"/>
      <c r="D193" s="101" t="s">
        <v>186</v>
      </c>
      <c r="E193" s="445"/>
      <c r="G193" s="75"/>
      <c r="H193" s="75"/>
      <c r="I193" s="75"/>
      <c r="J193" s="75"/>
      <c r="K193" s="75"/>
    </row>
    <row r="194" spans="1:11" s="77" customFormat="1" hidden="1">
      <c r="A194" s="738"/>
      <c r="B194" s="221"/>
      <c r="C194" s="221"/>
      <c r="D194" s="131" t="s">
        <v>181</v>
      </c>
      <c r="E194" s="446"/>
      <c r="G194" s="75"/>
      <c r="H194" s="75"/>
      <c r="I194" s="75"/>
      <c r="J194" s="75"/>
      <c r="K194" s="75"/>
    </row>
    <row r="195" spans="1:11" s="77" customFormat="1" hidden="1">
      <c r="A195" s="739"/>
      <c r="B195" s="132"/>
      <c r="C195" s="132"/>
      <c r="D195" s="101" t="s">
        <v>192</v>
      </c>
      <c r="E195" s="443"/>
      <c r="G195" s="75"/>
      <c r="H195" s="75"/>
      <c r="I195" s="75"/>
      <c r="J195" s="75"/>
      <c r="K195" s="75"/>
    </row>
    <row r="196" spans="1:11" s="77" customFormat="1" hidden="1">
      <c r="A196" s="739"/>
      <c r="B196" s="744" t="s">
        <v>169</v>
      </c>
      <c r="C196" s="744" t="s">
        <v>170</v>
      </c>
      <c r="D196" s="131" t="s">
        <v>193</v>
      </c>
      <c r="E196" s="741"/>
      <c r="G196" s="75"/>
      <c r="H196" s="75"/>
      <c r="I196" s="75"/>
      <c r="J196" s="75"/>
      <c r="K196" s="75"/>
    </row>
    <row r="197" spans="1:11" s="77" customFormat="1" hidden="1">
      <c r="A197" s="739"/>
      <c r="B197" s="745"/>
      <c r="C197" s="745"/>
      <c r="D197" s="99" t="s">
        <v>194</v>
      </c>
      <c r="E197" s="742"/>
      <c r="G197" s="75"/>
      <c r="H197" s="75"/>
      <c r="I197" s="75"/>
      <c r="J197" s="75"/>
      <c r="K197" s="75"/>
    </row>
    <row r="198" spans="1:11" s="77" customFormat="1" hidden="1">
      <c r="A198" s="739"/>
      <c r="B198" s="745"/>
      <c r="C198" s="745"/>
      <c r="D198" s="103" t="s">
        <v>182</v>
      </c>
      <c r="E198" s="742"/>
      <c r="G198" s="75"/>
      <c r="H198" s="75"/>
      <c r="I198" s="75"/>
      <c r="J198" s="75"/>
      <c r="K198" s="75"/>
    </row>
    <row r="199" spans="1:11" s="77" customFormat="1" hidden="1">
      <c r="A199" s="739"/>
      <c r="B199" s="745"/>
      <c r="C199" s="745"/>
      <c r="D199" s="99" t="s">
        <v>195</v>
      </c>
      <c r="E199" s="742"/>
      <c r="G199" s="75"/>
      <c r="H199" s="75"/>
      <c r="I199" s="75"/>
      <c r="J199" s="75"/>
      <c r="K199" s="75"/>
    </row>
    <row r="200" spans="1:11" s="77" customFormat="1" ht="34.5" hidden="1">
      <c r="A200" s="739"/>
      <c r="B200" s="745"/>
      <c r="C200" s="745"/>
      <c r="D200" s="103" t="s">
        <v>196</v>
      </c>
      <c r="E200" s="742"/>
      <c r="G200" s="75"/>
      <c r="H200" s="75"/>
      <c r="I200" s="75"/>
      <c r="J200" s="75"/>
      <c r="K200" s="75"/>
    </row>
    <row r="201" spans="1:11" s="77" customFormat="1" hidden="1">
      <c r="A201" s="739"/>
      <c r="B201" s="745"/>
      <c r="C201" s="745"/>
      <c r="D201" s="99" t="s">
        <v>197</v>
      </c>
      <c r="E201" s="742"/>
      <c r="G201" s="75"/>
      <c r="H201" s="75"/>
      <c r="I201" s="75"/>
      <c r="J201" s="75"/>
      <c r="K201" s="75"/>
    </row>
    <row r="202" spans="1:11" s="77" customFormat="1" ht="34.5" hidden="1">
      <c r="A202" s="740"/>
      <c r="B202" s="746"/>
      <c r="C202" s="746"/>
      <c r="D202" s="103" t="s">
        <v>198</v>
      </c>
      <c r="E202" s="743"/>
      <c r="G202" s="75"/>
      <c r="H202" s="75"/>
      <c r="I202" s="75"/>
      <c r="J202" s="75"/>
      <c r="K202" s="75"/>
    </row>
    <row r="203" spans="1:11" s="77" customFormat="1" hidden="1">
      <c r="A203" s="218" t="s">
        <v>180</v>
      </c>
      <c r="B203" s="138"/>
      <c r="C203" s="132"/>
      <c r="D203" s="101" t="s">
        <v>186</v>
      </c>
      <c r="E203" s="445"/>
      <c r="G203" s="75"/>
      <c r="H203" s="75"/>
      <c r="I203" s="75"/>
      <c r="J203" s="75"/>
      <c r="K203" s="75"/>
    </row>
    <row r="204" spans="1:11" s="77" customFormat="1" hidden="1">
      <c r="A204" s="738"/>
      <c r="B204" s="221"/>
      <c r="C204" s="221"/>
      <c r="D204" s="131" t="s">
        <v>181</v>
      </c>
      <c r="E204" s="446"/>
      <c r="G204" s="75"/>
      <c r="H204" s="75"/>
      <c r="I204" s="75"/>
      <c r="J204" s="75"/>
      <c r="K204" s="75"/>
    </row>
    <row r="205" spans="1:11" s="77" customFormat="1" hidden="1">
      <c r="A205" s="739"/>
      <c r="B205" s="132"/>
      <c r="C205" s="132"/>
      <c r="D205" s="101" t="s">
        <v>199</v>
      </c>
      <c r="E205" s="443"/>
      <c r="G205" s="75"/>
      <c r="H205" s="75"/>
      <c r="I205" s="75"/>
      <c r="J205" s="75"/>
      <c r="K205" s="75"/>
    </row>
    <row r="206" spans="1:11" s="77" customFormat="1" hidden="1">
      <c r="A206" s="739"/>
      <c r="B206" s="744" t="s">
        <v>169</v>
      </c>
      <c r="C206" s="744" t="s">
        <v>170</v>
      </c>
      <c r="D206" s="131" t="s">
        <v>200</v>
      </c>
      <c r="E206" s="741"/>
      <c r="G206" s="75"/>
      <c r="H206" s="75"/>
      <c r="I206" s="75"/>
      <c r="J206" s="75"/>
      <c r="K206" s="75"/>
    </row>
    <row r="207" spans="1:11" s="77" customFormat="1" hidden="1">
      <c r="A207" s="739"/>
      <c r="B207" s="745"/>
      <c r="C207" s="745"/>
      <c r="D207" s="99" t="s">
        <v>201</v>
      </c>
      <c r="E207" s="742"/>
      <c r="G207" s="75"/>
      <c r="H207" s="75"/>
      <c r="I207" s="75"/>
      <c r="J207" s="75"/>
      <c r="K207" s="75"/>
    </row>
    <row r="208" spans="1:11" s="77" customFormat="1" hidden="1">
      <c r="A208" s="740"/>
      <c r="B208" s="746"/>
      <c r="C208" s="746"/>
      <c r="D208" s="103" t="s">
        <v>202</v>
      </c>
      <c r="E208" s="743"/>
      <c r="G208" s="75"/>
      <c r="H208" s="75"/>
      <c r="I208" s="75"/>
      <c r="J208" s="75"/>
      <c r="K208" s="75"/>
    </row>
    <row r="209" spans="1:11" s="77" customFormat="1" hidden="1">
      <c r="A209" s="218" t="s">
        <v>180</v>
      </c>
      <c r="B209" s="138"/>
      <c r="C209" s="132"/>
      <c r="D209" s="101" t="s">
        <v>186</v>
      </c>
      <c r="E209" s="445"/>
      <c r="G209" s="75"/>
      <c r="H209" s="75"/>
      <c r="I209" s="75"/>
      <c r="J209" s="75"/>
      <c r="K209" s="75"/>
    </row>
    <row r="210" spans="1:11" s="77" customFormat="1" hidden="1">
      <c r="A210" s="738"/>
      <c r="B210" s="221"/>
      <c r="C210" s="221"/>
      <c r="D210" s="131" t="s">
        <v>181</v>
      </c>
      <c r="E210" s="446"/>
      <c r="G210" s="75"/>
      <c r="H210" s="75"/>
      <c r="I210" s="75"/>
      <c r="J210" s="75"/>
      <c r="K210" s="75"/>
    </row>
    <row r="211" spans="1:11" s="77" customFormat="1" hidden="1">
      <c r="A211" s="739"/>
      <c r="B211" s="222"/>
      <c r="C211" s="222"/>
      <c r="D211" s="101" t="s">
        <v>203</v>
      </c>
      <c r="E211" s="443"/>
      <c r="G211" s="75"/>
      <c r="H211" s="75"/>
      <c r="I211" s="75"/>
      <c r="J211" s="75"/>
      <c r="K211" s="75"/>
    </row>
    <row r="212" spans="1:11" s="77" customFormat="1" ht="1.5" hidden="1" customHeight="1">
      <c r="A212" s="739"/>
      <c r="B212" s="744" t="s">
        <v>169</v>
      </c>
      <c r="C212" s="744" t="s">
        <v>170</v>
      </c>
      <c r="D212" s="131" t="s">
        <v>204</v>
      </c>
      <c r="E212" s="741"/>
      <c r="G212" s="75"/>
      <c r="H212" s="75"/>
      <c r="I212" s="75"/>
      <c r="J212" s="75"/>
      <c r="K212" s="75"/>
    </row>
    <row r="213" spans="1:11" s="77" customFormat="1" ht="48.75" hidden="1" customHeight="1">
      <c r="A213" s="739"/>
      <c r="B213" s="745"/>
      <c r="C213" s="745"/>
      <c r="D213" s="99" t="s">
        <v>205</v>
      </c>
      <c r="E213" s="742"/>
      <c r="G213" s="75"/>
      <c r="H213" s="75"/>
      <c r="I213" s="75"/>
      <c r="J213" s="75"/>
      <c r="K213" s="75"/>
    </row>
    <row r="214" spans="1:11" s="77" customFormat="1" ht="19.5" hidden="1" customHeight="1">
      <c r="A214" s="740"/>
      <c r="B214" s="746"/>
      <c r="C214" s="746"/>
      <c r="D214" s="103" t="s">
        <v>206</v>
      </c>
      <c r="E214" s="743"/>
      <c r="G214" s="75"/>
      <c r="H214" s="75"/>
      <c r="I214" s="75"/>
      <c r="J214" s="75"/>
      <c r="K214" s="75"/>
    </row>
    <row r="215" spans="1:11" s="77" customFormat="1" hidden="1">
      <c r="A215" s="223"/>
      <c r="B215" s="75"/>
      <c r="C215" s="75"/>
      <c r="D215" s="126"/>
      <c r="E215" s="444"/>
      <c r="G215" s="75"/>
      <c r="H215" s="75"/>
      <c r="I215" s="75"/>
      <c r="J215" s="75"/>
      <c r="K215" s="75"/>
    </row>
    <row r="216" spans="1:11" s="77" customFormat="1" hidden="1">
      <c r="A216" s="75"/>
      <c r="B216" s="75"/>
      <c r="C216" s="75"/>
      <c r="D216" s="126"/>
      <c r="E216" s="444"/>
      <c r="G216" s="75"/>
      <c r="H216" s="75"/>
      <c r="I216" s="75"/>
      <c r="J216" s="75"/>
      <c r="K216" s="75"/>
    </row>
    <row r="225" spans="1:1">
      <c r="A225" s="224"/>
    </row>
    <row r="226" spans="1:1">
      <c r="A226" s="224"/>
    </row>
  </sheetData>
  <mergeCells count="124">
    <mergeCell ref="A204:A208"/>
    <mergeCell ref="B206:B208"/>
    <mergeCell ref="C206:C208"/>
    <mergeCell ref="E206:E208"/>
    <mergeCell ref="A210:A214"/>
    <mergeCell ref="B212:B214"/>
    <mergeCell ref="C212:C214"/>
    <mergeCell ref="E212:E214"/>
    <mergeCell ref="A188:A192"/>
    <mergeCell ref="B190:B192"/>
    <mergeCell ref="C190:C192"/>
    <mergeCell ref="E190:E192"/>
    <mergeCell ref="A194:A202"/>
    <mergeCell ref="B196:B202"/>
    <mergeCell ref="C196:C202"/>
    <mergeCell ref="E196:E202"/>
    <mergeCell ref="B184:B186"/>
    <mergeCell ref="C184:C186"/>
    <mergeCell ref="E184:E186"/>
    <mergeCell ref="B159:B163"/>
    <mergeCell ref="C159:C163"/>
    <mergeCell ref="E159:E163"/>
    <mergeCell ref="B164:B168"/>
    <mergeCell ref="C164:C168"/>
    <mergeCell ref="E164:E168"/>
    <mergeCell ref="B169:B173"/>
    <mergeCell ref="C169:C173"/>
    <mergeCell ref="E169:E173"/>
    <mergeCell ref="A179:B179"/>
    <mergeCell ref="D179:D180"/>
    <mergeCell ref="A182:A186"/>
    <mergeCell ref="B149:B153"/>
    <mergeCell ref="C149:C153"/>
    <mergeCell ref="E149:E153"/>
    <mergeCell ref="B154:B158"/>
    <mergeCell ref="C154:C158"/>
    <mergeCell ref="E154:E158"/>
    <mergeCell ref="A134:B134"/>
    <mergeCell ref="D134:D135"/>
    <mergeCell ref="A137:A148"/>
    <mergeCell ref="B139:B143"/>
    <mergeCell ref="C139:C143"/>
    <mergeCell ref="E139:E143"/>
    <mergeCell ref="B144:B148"/>
    <mergeCell ref="C144:C148"/>
    <mergeCell ref="E144:E148"/>
    <mergeCell ref="B74:B76"/>
    <mergeCell ref="C74:C76"/>
    <mergeCell ref="A129:E129"/>
    <mergeCell ref="A131:E131"/>
    <mergeCell ref="A132:E132"/>
    <mergeCell ref="B108:B112"/>
    <mergeCell ref="C108:C112"/>
    <mergeCell ref="E108:E112"/>
    <mergeCell ref="B114:B118"/>
    <mergeCell ref="C114:C118"/>
    <mergeCell ref="E114:E118"/>
    <mergeCell ref="C58:C60"/>
    <mergeCell ref="E58:E60"/>
    <mergeCell ref="E62:E66"/>
    <mergeCell ref="B68:B72"/>
    <mergeCell ref="C68:C72"/>
    <mergeCell ref="B120:B124"/>
    <mergeCell ref="C120:C124"/>
    <mergeCell ref="E120:E124"/>
    <mergeCell ref="A82:A100"/>
    <mergeCell ref="B82:B86"/>
    <mergeCell ref="C82:C86"/>
    <mergeCell ref="E82:E86"/>
    <mergeCell ref="B88:B92"/>
    <mergeCell ref="C88:C92"/>
    <mergeCell ref="E88:E92"/>
    <mergeCell ref="B94:B96"/>
    <mergeCell ref="C94:C96"/>
    <mergeCell ref="E94:E96"/>
    <mergeCell ref="B98:B100"/>
    <mergeCell ref="C98:C100"/>
    <mergeCell ref="E98:E100"/>
    <mergeCell ref="B102:B106"/>
    <mergeCell ref="C102:C106"/>
    <mergeCell ref="E102:E106"/>
    <mergeCell ref="B42:B46"/>
    <mergeCell ref="C42:C46"/>
    <mergeCell ref="E42:E46"/>
    <mergeCell ref="B48:B52"/>
    <mergeCell ref="C48:C52"/>
    <mergeCell ref="E48:E52"/>
    <mergeCell ref="B54:B56"/>
    <mergeCell ref="C54:C56"/>
    <mergeCell ref="E54:E56"/>
    <mergeCell ref="B58:B60"/>
    <mergeCell ref="A62:A80"/>
    <mergeCell ref="B62:B66"/>
    <mergeCell ref="C62:C66"/>
    <mergeCell ref="E17:E21"/>
    <mergeCell ref="B22:B24"/>
    <mergeCell ref="C22:C24"/>
    <mergeCell ref="E22:E24"/>
    <mergeCell ref="B26:B28"/>
    <mergeCell ref="C26:C28"/>
    <mergeCell ref="E26:E28"/>
    <mergeCell ref="E74:E76"/>
    <mergeCell ref="B78:B80"/>
    <mergeCell ref="C78:C80"/>
    <mergeCell ref="E78:E80"/>
    <mergeCell ref="A30:A40"/>
    <mergeCell ref="B30:B34"/>
    <mergeCell ref="C30:C34"/>
    <mergeCell ref="E30:E34"/>
    <mergeCell ref="B36:B40"/>
    <mergeCell ref="C36:C40"/>
    <mergeCell ref="E36:E40"/>
    <mergeCell ref="E68:E72"/>
    <mergeCell ref="A42:A60"/>
    <mergeCell ref="D2:E2"/>
    <mergeCell ref="D3:E3"/>
    <mergeCell ref="A5:E5"/>
    <mergeCell ref="B8:B9"/>
    <mergeCell ref="A11:A28"/>
    <mergeCell ref="B11:B15"/>
    <mergeCell ref="C11:C15"/>
    <mergeCell ref="E11:E15"/>
    <mergeCell ref="B17:B21"/>
    <mergeCell ref="C17:C21"/>
  </mergeCells>
  <pageMargins left="0.2" right="0.15" top="0.21" bottom="0.2" header="0.21" footer="0.2"/>
  <pageSetup paperSize="9" orientation="landscape" horizontalDpi="300" verticalDpi="300" r:id="rId1"/>
  <headerFooter alignWithMargins="0"/>
  <legacyDrawing r:id="rId2"/>
</worksheet>
</file>

<file path=xl/worksheets/sheet14.xml><?xml version="1.0" encoding="utf-8"?>
<worksheet xmlns="http://schemas.openxmlformats.org/spreadsheetml/2006/main" xmlns:r="http://schemas.openxmlformats.org/officeDocument/2006/relationships">
  <dimension ref="A1:K317"/>
  <sheetViews>
    <sheetView topLeftCell="A315" workbookViewId="0">
      <selection sqref="A1:K317"/>
    </sheetView>
  </sheetViews>
  <sheetFormatPr defaultRowHeight="12.75"/>
  <cols>
    <col min="2" max="3" width="9.140625" customWidth="1"/>
  </cols>
  <sheetData>
    <row r="1" spans="1:11" ht="69">
      <c r="A1" s="516" t="s">
        <v>249</v>
      </c>
      <c r="B1" s="327" t="s">
        <v>137</v>
      </c>
      <c r="C1" s="328"/>
      <c r="D1" s="328"/>
      <c r="E1" s="517"/>
      <c r="F1" s="518"/>
      <c r="G1" s="308">
        <f>SUM(G2:G8)</f>
        <v>675560</v>
      </c>
      <c r="H1" s="309"/>
      <c r="I1" s="332"/>
      <c r="J1" s="332"/>
      <c r="K1" s="332"/>
    </row>
    <row r="2" spans="1:11" ht="34.5">
      <c r="A2" s="334" t="s">
        <v>548</v>
      </c>
      <c r="B2" s="313" t="s">
        <v>549</v>
      </c>
      <c r="C2" s="334" t="s">
        <v>144</v>
      </c>
      <c r="D2" s="334" t="s">
        <v>248</v>
      </c>
      <c r="E2" s="228">
        <f t="shared" ref="E2:E8" si="0">+G2/F2*1000</f>
        <v>2000000</v>
      </c>
      <c r="F2" s="463">
        <v>1</v>
      </c>
      <c r="G2" s="475">
        <v>2000</v>
      </c>
      <c r="H2" s="309">
        <v>4214</v>
      </c>
      <c r="I2" s="519" t="s">
        <v>560</v>
      </c>
      <c r="J2" s="310"/>
      <c r="K2" s="310"/>
    </row>
    <row r="3" spans="1:11" ht="120.75">
      <c r="A3" s="334" t="s">
        <v>550</v>
      </c>
      <c r="B3" s="313" t="s">
        <v>551</v>
      </c>
      <c r="C3" s="334" t="s">
        <v>143</v>
      </c>
      <c r="D3" s="334" t="s">
        <v>248</v>
      </c>
      <c r="E3" s="228">
        <f t="shared" si="0"/>
        <v>17000000</v>
      </c>
      <c r="F3" s="463">
        <v>1</v>
      </c>
      <c r="G3" s="475">
        <v>17000</v>
      </c>
      <c r="H3" s="309">
        <v>4214</v>
      </c>
      <c r="I3" s="519" t="s">
        <v>560</v>
      </c>
      <c r="J3" s="310"/>
      <c r="K3" s="310"/>
    </row>
    <row r="4" spans="1:11" ht="172.5">
      <c r="A4" s="334" t="s">
        <v>552</v>
      </c>
      <c r="B4" s="313" t="s">
        <v>553</v>
      </c>
      <c r="C4" s="334" t="s">
        <v>143</v>
      </c>
      <c r="D4" s="334" t="s">
        <v>248</v>
      </c>
      <c r="E4" s="228">
        <f t="shared" si="0"/>
        <v>650000000</v>
      </c>
      <c r="F4" s="463">
        <v>1</v>
      </c>
      <c r="G4" s="475">
        <f>520000+130000</f>
        <v>650000</v>
      </c>
      <c r="H4" s="309">
        <v>4214</v>
      </c>
      <c r="I4" s="519" t="s">
        <v>560</v>
      </c>
      <c r="J4" s="332"/>
      <c r="K4" s="332"/>
    </row>
    <row r="5" spans="1:11" ht="172.5">
      <c r="A5" s="334" t="s">
        <v>1298</v>
      </c>
      <c r="B5" s="313" t="s">
        <v>553</v>
      </c>
      <c r="C5" s="334" t="s">
        <v>143</v>
      </c>
      <c r="D5" s="334" t="s">
        <v>248</v>
      </c>
      <c r="E5" s="317">
        <f t="shared" si="0"/>
        <v>4000000</v>
      </c>
      <c r="F5" s="315">
        <v>1</v>
      </c>
      <c r="G5" s="464">
        <v>4000</v>
      </c>
      <c r="H5" s="309">
        <v>4214</v>
      </c>
      <c r="I5" s="320" t="s">
        <v>573</v>
      </c>
      <c r="J5" s="520"/>
      <c r="K5" s="520"/>
    </row>
    <row r="6" spans="1:11" ht="120.75">
      <c r="A6" s="334" t="s">
        <v>554</v>
      </c>
      <c r="B6" s="313" t="s">
        <v>555</v>
      </c>
      <c r="C6" s="334" t="s">
        <v>144</v>
      </c>
      <c r="D6" s="334" t="s">
        <v>248</v>
      </c>
      <c r="E6" s="228">
        <f t="shared" si="0"/>
        <v>800000</v>
      </c>
      <c r="F6" s="463">
        <v>1</v>
      </c>
      <c r="G6" s="475">
        <v>800</v>
      </c>
      <c r="H6" s="309">
        <v>4214</v>
      </c>
      <c r="I6" s="519" t="s">
        <v>560</v>
      </c>
      <c r="J6" s="332"/>
      <c r="K6" s="332"/>
    </row>
    <row r="7" spans="1:11" ht="224.25">
      <c r="A7" s="334" t="s">
        <v>556</v>
      </c>
      <c r="B7" s="313" t="s">
        <v>557</v>
      </c>
      <c r="C7" s="334" t="s">
        <v>475</v>
      </c>
      <c r="D7" s="334" t="s">
        <v>248</v>
      </c>
      <c r="E7" s="228">
        <f t="shared" si="0"/>
        <v>1260000</v>
      </c>
      <c r="F7" s="463">
        <v>1</v>
      </c>
      <c r="G7" s="475">
        <v>1260</v>
      </c>
      <c r="H7" s="309">
        <v>4214</v>
      </c>
      <c r="I7" s="519" t="s">
        <v>560</v>
      </c>
      <c r="J7" s="310"/>
      <c r="K7" s="310"/>
    </row>
    <row r="8" spans="1:11" ht="207">
      <c r="A8" s="334" t="s">
        <v>558</v>
      </c>
      <c r="B8" s="313" t="s">
        <v>559</v>
      </c>
      <c r="C8" s="334" t="s">
        <v>143</v>
      </c>
      <c r="D8" s="334" t="s">
        <v>248</v>
      </c>
      <c r="E8" s="228">
        <f t="shared" si="0"/>
        <v>500000</v>
      </c>
      <c r="F8" s="463">
        <v>1</v>
      </c>
      <c r="G8" s="475">
        <v>500</v>
      </c>
      <c r="H8" s="309">
        <v>4214</v>
      </c>
      <c r="I8" s="519" t="s">
        <v>560</v>
      </c>
      <c r="J8" s="310"/>
      <c r="K8" s="310"/>
    </row>
    <row r="9" spans="1:11" ht="86.25">
      <c r="A9" s="516" t="s">
        <v>250</v>
      </c>
      <c r="B9" s="327" t="s">
        <v>251</v>
      </c>
      <c r="C9" s="609"/>
      <c r="D9" s="609"/>
      <c r="E9" s="228"/>
      <c r="F9" s="307"/>
      <c r="G9" s="308">
        <f>SUM(G10:G15)</f>
        <v>34520.800000000003</v>
      </c>
      <c r="H9" s="309"/>
      <c r="I9" s="310"/>
      <c r="J9" s="310"/>
      <c r="K9" s="310"/>
    </row>
    <row r="10" spans="1:11" ht="155.25">
      <c r="A10" s="334" t="s">
        <v>562</v>
      </c>
      <c r="B10" s="313" t="s">
        <v>563</v>
      </c>
      <c r="C10" s="521" t="s">
        <v>143</v>
      </c>
      <c r="D10" s="334" t="s">
        <v>248</v>
      </c>
      <c r="E10" s="228">
        <f t="shared" ref="E10:E15" si="1">+G10/F10*1000</f>
        <v>5000000</v>
      </c>
      <c r="F10" s="307">
        <v>1</v>
      </c>
      <c r="G10" s="522">
        <v>5000</v>
      </c>
      <c r="H10" s="309" t="s">
        <v>250</v>
      </c>
      <c r="I10" s="519" t="s">
        <v>560</v>
      </c>
      <c r="J10" s="310"/>
      <c r="K10" s="310"/>
    </row>
    <row r="11" spans="1:11" ht="207">
      <c r="A11" s="334" t="s">
        <v>252</v>
      </c>
      <c r="B11" s="313" t="s">
        <v>253</v>
      </c>
      <c r="C11" s="521" t="s">
        <v>143</v>
      </c>
      <c r="D11" s="334" t="s">
        <v>248</v>
      </c>
      <c r="E11" s="228">
        <f t="shared" si="1"/>
        <v>20360100</v>
      </c>
      <c r="F11" s="307">
        <v>1</v>
      </c>
      <c r="G11" s="522">
        <v>20360.099999999999</v>
      </c>
      <c r="H11" s="309" t="s">
        <v>250</v>
      </c>
      <c r="I11" s="519" t="s">
        <v>560</v>
      </c>
      <c r="J11" s="310"/>
      <c r="K11" s="310"/>
    </row>
    <row r="12" spans="1:11" ht="207">
      <c r="A12" s="334" t="s">
        <v>564</v>
      </c>
      <c r="B12" s="313" t="s">
        <v>253</v>
      </c>
      <c r="C12" s="521" t="s">
        <v>143</v>
      </c>
      <c r="D12" s="334" t="s">
        <v>248</v>
      </c>
      <c r="E12" s="228">
        <f t="shared" si="1"/>
        <v>183000</v>
      </c>
      <c r="F12" s="307">
        <v>1</v>
      </c>
      <c r="G12" s="522">
        <v>183</v>
      </c>
      <c r="H12" s="309" t="s">
        <v>250</v>
      </c>
      <c r="I12" s="519" t="s">
        <v>560</v>
      </c>
      <c r="J12" s="310"/>
      <c r="K12" s="310"/>
    </row>
    <row r="13" spans="1:11" ht="207">
      <c r="A13" s="334" t="s">
        <v>565</v>
      </c>
      <c r="B13" s="313" t="s">
        <v>253</v>
      </c>
      <c r="C13" s="334" t="s">
        <v>143</v>
      </c>
      <c r="D13" s="334" t="s">
        <v>248</v>
      </c>
      <c r="E13" s="228">
        <f t="shared" si="1"/>
        <v>384000</v>
      </c>
      <c r="F13" s="230">
        <v>1</v>
      </c>
      <c r="G13" s="475">
        <v>384</v>
      </c>
      <c r="H13" s="309" t="s">
        <v>250</v>
      </c>
      <c r="I13" s="519" t="s">
        <v>560</v>
      </c>
      <c r="J13" s="310"/>
      <c r="K13" s="310"/>
    </row>
    <row r="14" spans="1:11" ht="207">
      <c r="A14" s="334" t="s">
        <v>566</v>
      </c>
      <c r="B14" s="313" t="s">
        <v>253</v>
      </c>
      <c r="C14" s="334" t="s">
        <v>143</v>
      </c>
      <c r="D14" s="334" t="s">
        <v>248</v>
      </c>
      <c r="E14" s="228">
        <f t="shared" si="1"/>
        <v>1686699.9999999998</v>
      </c>
      <c r="F14" s="523">
        <v>1</v>
      </c>
      <c r="G14" s="475">
        <f>953.3+733.4</f>
        <v>1686.6999999999998</v>
      </c>
      <c r="H14" s="309" t="s">
        <v>250</v>
      </c>
      <c r="I14" s="519" t="s">
        <v>560</v>
      </c>
      <c r="J14" s="310"/>
      <c r="K14" s="310"/>
    </row>
    <row r="15" spans="1:11" ht="207">
      <c r="A15" s="334" t="s">
        <v>561</v>
      </c>
      <c r="B15" s="313" t="s">
        <v>253</v>
      </c>
      <c r="C15" s="334" t="s">
        <v>143</v>
      </c>
      <c r="D15" s="334" t="s">
        <v>248</v>
      </c>
      <c r="E15" s="228">
        <f t="shared" si="1"/>
        <v>6907000</v>
      </c>
      <c r="F15" s="307">
        <v>1</v>
      </c>
      <c r="G15" s="475">
        <v>6907</v>
      </c>
      <c r="H15" s="309" t="s">
        <v>250</v>
      </c>
      <c r="I15" s="519" t="s">
        <v>560</v>
      </c>
      <c r="J15" s="310"/>
      <c r="K15" s="310"/>
    </row>
    <row r="16" spans="1:11" ht="17.25">
      <c r="A16" s="516" t="s">
        <v>254</v>
      </c>
      <c r="B16" s="524" t="s">
        <v>255</v>
      </c>
      <c r="C16" s="525"/>
      <c r="D16" s="525"/>
      <c r="E16" s="523"/>
      <c r="F16" s="526"/>
      <c r="G16" s="308">
        <f>SUM(G17:G20)</f>
        <v>43840</v>
      </c>
      <c r="H16" s="309"/>
      <c r="I16" s="310"/>
      <c r="J16" s="310"/>
      <c r="K16" s="310"/>
    </row>
    <row r="17" spans="1:11" ht="224.25">
      <c r="A17" s="334" t="s">
        <v>567</v>
      </c>
      <c r="B17" s="313" t="s">
        <v>568</v>
      </c>
      <c r="C17" s="334" t="s">
        <v>292</v>
      </c>
      <c r="D17" s="334" t="s">
        <v>248</v>
      </c>
      <c r="E17" s="228">
        <f>+G17/F17*1000</f>
        <v>40000000</v>
      </c>
      <c r="F17" s="527">
        <v>1</v>
      </c>
      <c r="G17" s="475">
        <v>40000</v>
      </c>
      <c r="H17" s="309" t="s">
        <v>254</v>
      </c>
      <c r="I17" s="519" t="s">
        <v>573</v>
      </c>
      <c r="J17" s="310"/>
      <c r="K17" s="310"/>
    </row>
    <row r="18" spans="1:11" ht="224.25">
      <c r="A18" s="334" t="s">
        <v>569</v>
      </c>
      <c r="B18" s="313" t="s">
        <v>570</v>
      </c>
      <c r="C18" s="334" t="s">
        <v>143</v>
      </c>
      <c r="D18" s="334" t="s">
        <v>248</v>
      </c>
      <c r="E18" s="228">
        <f>+G18/F18*1000</f>
        <v>1440000</v>
      </c>
      <c r="F18" s="527">
        <v>1</v>
      </c>
      <c r="G18" s="475">
        <v>1440</v>
      </c>
      <c r="H18" s="309" t="s">
        <v>254</v>
      </c>
      <c r="I18" s="519" t="s">
        <v>560</v>
      </c>
      <c r="J18" s="310"/>
      <c r="K18" s="310"/>
    </row>
    <row r="19" spans="1:11" ht="224.25">
      <c r="A19" s="334" t="s">
        <v>571</v>
      </c>
      <c r="B19" s="313" t="s">
        <v>570</v>
      </c>
      <c r="C19" s="334" t="s">
        <v>143</v>
      </c>
      <c r="D19" s="334" t="s">
        <v>248</v>
      </c>
      <c r="E19" s="228">
        <f>+G19/F19*1000</f>
        <v>1200000</v>
      </c>
      <c r="F19" s="527">
        <v>1</v>
      </c>
      <c r="G19" s="475">
        <v>1200</v>
      </c>
      <c r="H19" s="309" t="s">
        <v>254</v>
      </c>
      <c r="I19" s="519" t="s">
        <v>560</v>
      </c>
      <c r="J19" s="310"/>
      <c r="K19" s="310"/>
    </row>
    <row r="20" spans="1:11" ht="224.25">
      <c r="A20" s="334" t="s">
        <v>572</v>
      </c>
      <c r="B20" s="313" t="s">
        <v>570</v>
      </c>
      <c r="C20" s="334" t="s">
        <v>143</v>
      </c>
      <c r="D20" s="334" t="s">
        <v>248</v>
      </c>
      <c r="E20" s="228">
        <f>+G20/F20*1000</f>
        <v>1200000</v>
      </c>
      <c r="F20" s="463">
        <v>1</v>
      </c>
      <c r="G20" s="475">
        <v>1200</v>
      </c>
      <c r="H20" s="309" t="s">
        <v>254</v>
      </c>
      <c r="I20" s="519" t="s">
        <v>560</v>
      </c>
      <c r="J20" s="310"/>
      <c r="K20" s="310"/>
    </row>
    <row r="21" spans="1:11" ht="86.25">
      <c r="A21" s="304">
        <v>4231</v>
      </c>
      <c r="B21" s="528" t="s">
        <v>256</v>
      </c>
      <c r="C21" s="529" t="s">
        <v>144</v>
      </c>
      <c r="D21" s="530"/>
      <c r="E21" s="531"/>
      <c r="F21" s="532"/>
      <c r="G21" s="308">
        <f>SUM(G22:G23)</f>
        <v>950</v>
      </c>
      <c r="H21" s="309"/>
      <c r="I21" s="332"/>
      <c r="J21" s="332"/>
      <c r="K21" s="332"/>
    </row>
    <row r="22" spans="1:11" ht="138">
      <c r="A22" s="334" t="s">
        <v>574</v>
      </c>
      <c r="B22" s="313" t="s">
        <v>575</v>
      </c>
      <c r="C22" s="334" t="s">
        <v>144</v>
      </c>
      <c r="D22" s="334" t="s">
        <v>248</v>
      </c>
      <c r="E22" s="228">
        <f>+G22/F22*1000</f>
        <v>400000</v>
      </c>
      <c r="F22" s="230">
        <v>1</v>
      </c>
      <c r="G22" s="475">
        <v>400</v>
      </c>
      <c r="H22" s="309" t="s">
        <v>519</v>
      </c>
      <c r="I22" s="519" t="s">
        <v>560</v>
      </c>
      <c r="J22" s="332"/>
      <c r="K22" s="332"/>
    </row>
    <row r="23" spans="1:11" ht="103.5">
      <c r="A23" s="334" t="s">
        <v>576</v>
      </c>
      <c r="B23" s="313" t="s">
        <v>577</v>
      </c>
      <c r="C23" s="334" t="s">
        <v>144</v>
      </c>
      <c r="D23" s="334" t="s">
        <v>248</v>
      </c>
      <c r="E23" s="228">
        <f>+G23/F23*1000</f>
        <v>550000</v>
      </c>
      <c r="F23" s="463">
        <v>1</v>
      </c>
      <c r="G23" s="475">
        <v>550</v>
      </c>
      <c r="H23" s="309" t="s">
        <v>519</v>
      </c>
      <c r="I23" s="519" t="s">
        <v>560</v>
      </c>
      <c r="J23" s="310"/>
      <c r="K23" s="310"/>
    </row>
    <row r="24" spans="1:11" ht="103.5">
      <c r="A24" s="533">
        <v>4232</v>
      </c>
      <c r="B24" s="534" t="s">
        <v>578</v>
      </c>
      <c r="C24" s="535"/>
      <c r="D24" s="535"/>
      <c r="E24" s="531"/>
      <c r="F24" s="536"/>
      <c r="G24" s="537">
        <f>SUM(G25:G31)</f>
        <v>71052.600000000006</v>
      </c>
      <c r="H24" s="538"/>
      <c r="I24" s="539"/>
      <c r="J24" s="332"/>
      <c r="K24" s="332"/>
    </row>
    <row r="25" spans="1:11" ht="207">
      <c r="A25" s="334" t="s">
        <v>579</v>
      </c>
      <c r="B25" s="313" t="s">
        <v>580</v>
      </c>
      <c r="C25" s="334" t="s">
        <v>143</v>
      </c>
      <c r="D25" s="334" t="s">
        <v>293</v>
      </c>
      <c r="E25" s="228">
        <f t="shared" ref="E25:E31" si="2">+G25/F25*1000</f>
        <v>1500000</v>
      </c>
      <c r="F25" s="463">
        <v>1</v>
      </c>
      <c r="G25" s="475">
        <v>1500</v>
      </c>
      <c r="H25" s="309" t="s">
        <v>590</v>
      </c>
      <c r="I25" s="519" t="s">
        <v>573</v>
      </c>
      <c r="J25" s="310"/>
      <c r="K25" s="332"/>
    </row>
    <row r="26" spans="1:11" ht="172.5">
      <c r="A26" s="334" t="s">
        <v>581</v>
      </c>
      <c r="B26" s="313" t="s">
        <v>582</v>
      </c>
      <c r="C26" s="334" t="s">
        <v>144</v>
      </c>
      <c r="D26" s="334" t="s">
        <v>248</v>
      </c>
      <c r="E26" s="228">
        <f t="shared" si="2"/>
        <v>17000000</v>
      </c>
      <c r="F26" s="463">
        <v>1</v>
      </c>
      <c r="G26" s="475">
        <v>17000</v>
      </c>
      <c r="H26" s="309" t="s">
        <v>590</v>
      </c>
      <c r="I26" s="519" t="s">
        <v>560</v>
      </c>
      <c r="J26" s="332"/>
      <c r="K26" s="332"/>
    </row>
    <row r="27" spans="1:11" ht="172.5">
      <c r="A27" s="334" t="s">
        <v>583</v>
      </c>
      <c r="B27" s="313" t="s">
        <v>584</v>
      </c>
      <c r="C27" s="334" t="s">
        <v>144</v>
      </c>
      <c r="D27" s="334" t="s">
        <v>248</v>
      </c>
      <c r="E27" s="228">
        <f t="shared" si="2"/>
        <v>2000000</v>
      </c>
      <c r="F27" s="463">
        <v>1</v>
      </c>
      <c r="G27" s="475">
        <v>2000</v>
      </c>
      <c r="H27" s="309" t="s">
        <v>590</v>
      </c>
      <c r="I27" s="519" t="s">
        <v>560</v>
      </c>
      <c r="J27" s="332"/>
      <c r="K27" s="332"/>
    </row>
    <row r="28" spans="1:11" ht="103.5">
      <c r="A28" s="334" t="s">
        <v>585</v>
      </c>
      <c r="B28" s="313" t="s">
        <v>586</v>
      </c>
      <c r="C28" s="334" t="s">
        <v>144</v>
      </c>
      <c r="D28" s="334" t="s">
        <v>248</v>
      </c>
      <c r="E28" s="228">
        <f t="shared" si="2"/>
        <v>28348000</v>
      </c>
      <c r="F28" s="463">
        <v>1</v>
      </c>
      <c r="G28" s="475">
        <f>8000+7000+13368-20</f>
        <v>28348</v>
      </c>
      <c r="H28" s="309" t="s">
        <v>590</v>
      </c>
      <c r="I28" s="519" t="s">
        <v>560</v>
      </c>
      <c r="J28" s="332"/>
      <c r="K28" s="332"/>
    </row>
    <row r="29" spans="1:11" ht="189.75">
      <c r="A29" s="334" t="s">
        <v>1262</v>
      </c>
      <c r="B29" s="313" t="s">
        <v>589</v>
      </c>
      <c r="C29" s="334" t="s">
        <v>144</v>
      </c>
      <c r="D29" s="334" t="s">
        <v>248</v>
      </c>
      <c r="E29" s="228">
        <f t="shared" si="2"/>
        <v>12833600</v>
      </c>
      <c r="F29" s="463">
        <v>1</v>
      </c>
      <c r="G29" s="475">
        <v>12833.6</v>
      </c>
      <c r="H29" s="309" t="s">
        <v>590</v>
      </c>
      <c r="I29" s="519" t="s">
        <v>560</v>
      </c>
      <c r="J29" s="310"/>
      <c r="K29" s="310"/>
    </row>
    <row r="30" spans="1:11" ht="189.75">
      <c r="A30" s="334" t="s">
        <v>1264</v>
      </c>
      <c r="B30" s="313" t="s">
        <v>589</v>
      </c>
      <c r="C30" s="334" t="s">
        <v>144</v>
      </c>
      <c r="D30" s="334" t="s">
        <v>248</v>
      </c>
      <c r="E30" s="228">
        <f t="shared" si="2"/>
        <v>5940000</v>
      </c>
      <c r="F30" s="463">
        <v>1</v>
      </c>
      <c r="G30" s="475">
        <v>5940</v>
      </c>
      <c r="H30" s="309" t="s">
        <v>590</v>
      </c>
      <c r="I30" s="519" t="s">
        <v>560</v>
      </c>
      <c r="J30" s="310"/>
      <c r="K30" s="310"/>
    </row>
    <row r="31" spans="1:11" ht="189.75">
      <c r="A31" s="334" t="s">
        <v>1265</v>
      </c>
      <c r="B31" s="313" t="s">
        <v>589</v>
      </c>
      <c r="C31" s="334" t="s">
        <v>144</v>
      </c>
      <c r="D31" s="334" t="s">
        <v>248</v>
      </c>
      <c r="E31" s="228">
        <f t="shared" si="2"/>
        <v>3431000</v>
      </c>
      <c r="F31" s="463">
        <v>1</v>
      </c>
      <c r="G31" s="475">
        <v>3431</v>
      </c>
      <c r="H31" s="309" t="s">
        <v>590</v>
      </c>
      <c r="I31" s="519" t="s">
        <v>560</v>
      </c>
      <c r="J31" s="310"/>
      <c r="K31" s="310"/>
    </row>
    <row r="32" spans="1:11" ht="103.5">
      <c r="A32" s="304">
        <v>4234</v>
      </c>
      <c r="B32" s="305" t="s">
        <v>138</v>
      </c>
      <c r="C32" s="609"/>
      <c r="D32" s="609"/>
      <c r="E32" s="228"/>
      <c r="F32" s="307"/>
      <c r="G32" s="308">
        <f>SUM(G33:G34)</f>
        <v>210700</v>
      </c>
      <c r="H32" s="309"/>
      <c r="I32" s="310"/>
      <c r="J32" s="310"/>
      <c r="K32" s="310"/>
    </row>
    <row r="33" spans="1:11" ht="34.5">
      <c r="A33" s="334" t="s">
        <v>257</v>
      </c>
      <c r="B33" s="313" t="s">
        <v>258</v>
      </c>
      <c r="C33" s="334" t="s">
        <v>144</v>
      </c>
      <c r="D33" s="334" t="s">
        <v>248</v>
      </c>
      <c r="E33" s="228">
        <f>+G33/F33*1000</f>
        <v>700000</v>
      </c>
      <c r="F33" s="523">
        <v>1</v>
      </c>
      <c r="G33" s="475">
        <v>700</v>
      </c>
      <c r="H33" s="309" t="s">
        <v>520</v>
      </c>
      <c r="I33" s="519" t="s">
        <v>573</v>
      </c>
      <c r="J33" s="310"/>
      <c r="K33" s="310"/>
    </row>
    <row r="34" spans="1:11" ht="172.5">
      <c r="A34" s="334" t="s">
        <v>591</v>
      </c>
      <c r="B34" s="313" t="s">
        <v>592</v>
      </c>
      <c r="C34" s="600" t="s">
        <v>669</v>
      </c>
      <c r="D34" s="334" t="s">
        <v>248</v>
      </c>
      <c r="E34" s="228">
        <f>+G34/F34*1000</f>
        <v>210000000</v>
      </c>
      <c r="F34" s="523">
        <v>1</v>
      </c>
      <c r="G34" s="475">
        <v>210000</v>
      </c>
      <c r="H34" s="309" t="s">
        <v>520</v>
      </c>
      <c r="I34" s="519" t="s">
        <v>573</v>
      </c>
      <c r="J34" s="310"/>
      <c r="K34" s="310"/>
    </row>
    <row r="35" spans="1:11" ht="103.5">
      <c r="A35" s="533">
        <v>4235</v>
      </c>
      <c r="B35" s="534" t="s">
        <v>593</v>
      </c>
      <c r="C35" s="535"/>
      <c r="D35" s="535"/>
      <c r="E35" s="531"/>
      <c r="F35" s="540"/>
      <c r="G35" s="537">
        <f>+G36+G37</f>
        <v>5100</v>
      </c>
      <c r="H35" s="538"/>
      <c r="I35" s="539"/>
      <c r="J35" s="332"/>
      <c r="K35" s="332"/>
    </row>
    <row r="36" spans="1:11" ht="138">
      <c r="A36" s="315" t="s">
        <v>594</v>
      </c>
      <c r="B36" s="316" t="s">
        <v>595</v>
      </c>
      <c r="C36" s="315" t="s">
        <v>475</v>
      </c>
      <c r="D36" s="315" t="s">
        <v>248</v>
      </c>
      <c r="E36" s="317">
        <f>+G36/F36*1000</f>
        <v>3000000</v>
      </c>
      <c r="F36" s="318">
        <v>1</v>
      </c>
      <c r="G36" s="464">
        <v>3000</v>
      </c>
      <c r="H36" s="319" t="s">
        <v>598</v>
      </c>
      <c r="I36" s="320" t="s">
        <v>573</v>
      </c>
      <c r="J36" s="310"/>
      <c r="K36" s="321"/>
    </row>
    <row r="37" spans="1:11" ht="103.5">
      <c r="A37" s="315" t="s">
        <v>596</v>
      </c>
      <c r="B37" s="316" t="s">
        <v>597</v>
      </c>
      <c r="C37" s="315" t="s">
        <v>475</v>
      </c>
      <c r="D37" s="315" t="s">
        <v>248</v>
      </c>
      <c r="E37" s="317">
        <f>+G37/F37*1000</f>
        <v>2100000</v>
      </c>
      <c r="F37" s="318">
        <v>1</v>
      </c>
      <c r="G37" s="464">
        <v>2100</v>
      </c>
      <c r="H37" s="319" t="s">
        <v>598</v>
      </c>
      <c r="I37" s="320" t="s">
        <v>573</v>
      </c>
      <c r="J37" s="321"/>
      <c r="K37" s="321"/>
    </row>
    <row r="38" spans="1:11" ht="86.25">
      <c r="A38" s="304">
        <v>4237</v>
      </c>
      <c r="B38" s="305" t="s">
        <v>139</v>
      </c>
      <c r="C38" s="609"/>
      <c r="D38" s="609"/>
      <c r="E38" s="228"/>
      <c r="F38" s="307"/>
      <c r="G38" s="308">
        <f>SUM(G39:G39)</f>
        <v>14000</v>
      </c>
      <c r="H38" s="309"/>
      <c r="I38" s="310"/>
      <c r="J38" s="310"/>
      <c r="K38" s="310"/>
    </row>
    <row r="39" spans="1:11" ht="207">
      <c r="A39" s="468" t="s">
        <v>1260</v>
      </c>
      <c r="B39" s="541" t="s">
        <v>1261</v>
      </c>
      <c r="C39" s="315" t="s">
        <v>143</v>
      </c>
      <c r="D39" s="315" t="s">
        <v>248</v>
      </c>
      <c r="E39" s="317">
        <f>+G39/F39*1000</f>
        <v>14000000</v>
      </c>
      <c r="F39" s="311">
        <v>1</v>
      </c>
      <c r="G39" s="312">
        <v>14000</v>
      </c>
      <c r="H39" s="319" t="s">
        <v>521</v>
      </c>
      <c r="I39" s="320" t="s">
        <v>573</v>
      </c>
      <c r="J39" s="310"/>
      <c r="K39" s="321"/>
    </row>
    <row r="40" spans="1:11" ht="120.75">
      <c r="A40" s="304">
        <v>4239</v>
      </c>
      <c r="B40" s="305" t="s">
        <v>151</v>
      </c>
      <c r="C40" s="609"/>
      <c r="D40" s="609"/>
      <c r="E40" s="228"/>
      <c r="F40" s="307"/>
      <c r="G40" s="308">
        <f>+G41+G42</f>
        <v>24000</v>
      </c>
      <c r="H40" s="309"/>
      <c r="I40" s="310"/>
      <c r="J40" s="310"/>
      <c r="K40" s="310"/>
    </row>
    <row r="41" spans="1:11" ht="172.5">
      <c r="A41" s="334" t="s">
        <v>259</v>
      </c>
      <c r="B41" s="313" t="s">
        <v>260</v>
      </c>
      <c r="C41" s="334" t="s">
        <v>144</v>
      </c>
      <c r="D41" s="315" t="s">
        <v>248</v>
      </c>
      <c r="E41" s="317">
        <f>+G41/F41*1000</f>
        <v>20000000</v>
      </c>
      <c r="F41" s="463">
        <v>1</v>
      </c>
      <c r="G41" s="475">
        <v>20000</v>
      </c>
      <c r="H41" s="309" t="s">
        <v>522</v>
      </c>
      <c r="I41" s="519" t="s">
        <v>560</v>
      </c>
      <c r="J41" s="310"/>
      <c r="K41" s="310"/>
    </row>
    <row r="42" spans="1:11" ht="120.75">
      <c r="A42" s="334" t="s">
        <v>599</v>
      </c>
      <c r="B42" s="313" t="s">
        <v>600</v>
      </c>
      <c r="C42" s="334" t="s">
        <v>475</v>
      </c>
      <c r="D42" s="315" t="s">
        <v>248</v>
      </c>
      <c r="E42" s="317">
        <f>+G42/F42*1000</f>
        <v>4000000</v>
      </c>
      <c r="F42" s="229">
        <v>1</v>
      </c>
      <c r="G42" s="475">
        <v>4000</v>
      </c>
      <c r="H42" s="309" t="s">
        <v>522</v>
      </c>
      <c r="I42" s="542" t="s">
        <v>560</v>
      </c>
      <c r="J42" s="310"/>
      <c r="K42" s="310"/>
    </row>
    <row r="43" spans="1:11" ht="103.5">
      <c r="A43" s="304">
        <v>4241</v>
      </c>
      <c r="B43" s="528" t="s">
        <v>261</v>
      </c>
      <c r="C43" s="529"/>
      <c r="D43" s="530"/>
      <c r="E43" s="531"/>
      <c r="F43" s="543"/>
      <c r="G43" s="308">
        <f>SUM(G44:G53)</f>
        <v>141745</v>
      </c>
      <c r="H43" s="309"/>
      <c r="I43" s="310"/>
      <c r="J43" s="310"/>
      <c r="K43" s="310"/>
    </row>
    <row r="44" spans="1:11" ht="189.75">
      <c r="A44" s="334" t="s">
        <v>601</v>
      </c>
      <c r="B44" s="313" t="s">
        <v>602</v>
      </c>
      <c r="C44" s="334" t="s">
        <v>262</v>
      </c>
      <c r="D44" s="315" t="s">
        <v>248</v>
      </c>
      <c r="E44" s="317">
        <f t="shared" ref="E44:E53" si="3">+G44/F44*1000</f>
        <v>70000000</v>
      </c>
      <c r="F44" s="523">
        <v>1</v>
      </c>
      <c r="G44" s="475">
        <v>70000</v>
      </c>
      <c r="H44" s="309" t="s">
        <v>523</v>
      </c>
      <c r="I44" s="542" t="s">
        <v>560</v>
      </c>
      <c r="J44" s="310"/>
      <c r="K44" s="310"/>
    </row>
    <row r="45" spans="1:11" ht="189.75">
      <c r="A45" s="334" t="s">
        <v>603</v>
      </c>
      <c r="B45" s="313" t="s">
        <v>602</v>
      </c>
      <c r="C45" s="334" t="s">
        <v>292</v>
      </c>
      <c r="D45" s="315" t="s">
        <v>248</v>
      </c>
      <c r="E45" s="317">
        <f t="shared" si="3"/>
        <v>60000000</v>
      </c>
      <c r="F45" s="523">
        <v>1</v>
      </c>
      <c r="G45" s="475">
        <v>60000</v>
      </c>
      <c r="H45" s="309" t="s">
        <v>523</v>
      </c>
      <c r="I45" s="542" t="s">
        <v>560</v>
      </c>
      <c r="J45" s="310"/>
      <c r="K45" s="310"/>
    </row>
    <row r="46" spans="1:11" ht="224.25">
      <c r="A46" s="334" t="s">
        <v>604</v>
      </c>
      <c r="B46" s="313" t="s">
        <v>605</v>
      </c>
      <c r="C46" s="334" t="s">
        <v>143</v>
      </c>
      <c r="D46" s="315" t="s">
        <v>248</v>
      </c>
      <c r="E46" s="317">
        <f t="shared" si="3"/>
        <v>240000</v>
      </c>
      <c r="F46" s="523">
        <v>1</v>
      </c>
      <c r="G46" s="475">
        <v>240</v>
      </c>
      <c r="H46" s="309" t="s">
        <v>523</v>
      </c>
      <c r="I46" s="542" t="s">
        <v>560</v>
      </c>
      <c r="J46" s="310"/>
      <c r="K46" s="310"/>
    </row>
    <row r="47" spans="1:11" ht="224.25">
      <c r="A47" s="334" t="s">
        <v>1297</v>
      </c>
      <c r="B47" s="313" t="s">
        <v>605</v>
      </c>
      <c r="C47" s="334" t="s">
        <v>475</v>
      </c>
      <c r="D47" s="315" t="s">
        <v>248</v>
      </c>
      <c r="E47" s="317">
        <f t="shared" si="3"/>
        <v>720000</v>
      </c>
      <c r="F47" s="523">
        <v>1</v>
      </c>
      <c r="G47" s="475">
        <v>720</v>
      </c>
      <c r="H47" s="309" t="s">
        <v>523</v>
      </c>
      <c r="I47" s="542" t="s">
        <v>560</v>
      </c>
      <c r="J47" s="310"/>
      <c r="K47" s="310"/>
    </row>
    <row r="48" spans="1:11" ht="120.75">
      <c r="A48" s="334" t="s">
        <v>606</v>
      </c>
      <c r="B48" s="544" t="s">
        <v>607</v>
      </c>
      <c r="C48" s="334" t="s">
        <v>143</v>
      </c>
      <c r="D48" s="315" t="s">
        <v>248</v>
      </c>
      <c r="E48" s="317">
        <f t="shared" si="3"/>
        <v>350000</v>
      </c>
      <c r="F48" s="523">
        <v>1</v>
      </c>
      <c r="G48" s="475">
        <v>350</v>
      </c>
      <c r="H48" s="309" t="s">
        <v>523</v>
      </c>
      <c r="I48" s="542" t="s">
        <v>560</v>
      </c>
      <c r="J48" s="310"/>
      <c r="K48" s="310"/>
    </row>
    <row r="49" spans="1:11" ht="120.75">
      <c r="A49" s="334" t="s">
        <v>608</v>
      </c>
      <c r="B49" s="313" t="s">
        <v>609</v>
      </c>
      <c r="C49" s="334" t="s">
        <v>143</v>
      </c>
      <c r="D49" s="315" t="s">
        <v>248</v>
      </c>
      <c r="E49" s="317">
        <f t="shared" si="3"/>
        <v>700000</v>
      </c>
      <c r="F49" s="523">
        <v>1</v>
      </c>
      <c r="G49" s="475">
        <v>700</v>
      </c>
      <c r="H49" s="309" t="s">
        <v>523</v>
      </c>
      <c r="I49" s="542" t="s">
        <v>560</v>
      </c>
      <c r="J49" s="310"/>
      <c r="K49" s="310"/>
    </row>
    <row r="50" spans="1:11" ht="155.25">
      <c r="A50" s="334" t="s">
        <v>610</v>
      </c>
      <c r="B50" s="545" t="s">
        <v>611</v>
      </c>
      <c r="C50" s="334" t="s">
        <v>143</v>
      </c>
      <c r="D50" s="315" t="s">
        <v>248</v>
      </c>
      <c r="E50" s="317">
        <f t="shared" si="3"/>
        <v>135000</v>
      </c>
      <c r="F50" s="523">
        <v>1</v>
      </c>
      <c r="G50" s="475">
        <v>135</v>
      </c>
      <c r="H50" s="309" t="s">
        <v>523</v>
      </c>
      <c r="I50" s="542" t="s">
        <v>560</v>
      </c>
      <c r="J50" s="310"/>
      <c r="K50" s="310"/>
    </row>
    <row r="51" spans="1:11" ht="155.25">
      <c r="A51" s="334" t="s">
        <v>612</v>
      </c>
      <c r="B51" s="544" t="s">
        <v>613</v>
      </c>
      <c r="C51" s="334" t="s">
        <v>143</v>
      </c>
      <c r="D51" s="315" t="s">
        <v>248</v>
      </c>
      <c r="E51" s="317">
        <f t="shared" si="3"/>
        <v>100000</v>
      </c>
      <c r="F51" s="523">
        <v>1</v>
      </c>
      <c r="G51" s="475">
        <v>100</v>
      </c>
      <c r="H51" s="309" t="s">
        <v>523</v>
      </c>
      <c r="I51" s="542" t="s">
        <v>560</v>
      </c>
      <c r="J51" s="310"/>
      <c r="K51" s="310"/>
    </row>
    <row r="52" spans="1:11" ht="172.5">
      <c r="A52" s="315" t="s">
        <v>614</v>
      </c>
      <c r="B52" s="316" t="s">
        <v>615</v>
      </c>
      <c r="C52" s="315" t="s">
        <v>144</v>
      </c>
      <c r="D52" s="315" t="s">
        <v>248</v>
      </c>
      <c r="E52" s="317">
        <f t="shared" si="3"/>
        <v>7000000</v>
      </c>
      <c r="F52" s="318">
        <v>1</v>
      </c>
      <c r="G52" s="464">
        <v>7000</v>
      </c>
      <c r="H52" s="319" t="s">
        <v>523</v>
      </c>
      <c r="I52" s="320" t="s">
        <v>573</v>
      </c>
      <c r="J52" s="310"/>
      <c r="K52" s="321"/>
    </row>
    <row r="53" spans="1:11" ht="155.25">
      <c r="A53" s="334" t="s">
        <v>616</v>
      </c>
      <c r="B53" s="313" t="s">
        <v>617</v>
      </c>
      <c r="C53" s="334" t="s">
        <v>144</v>
      </c>
      <c r="D53" s="315" t="s">
        <v>248</v>
      </c>
      <c r="E53" s="317">
        <f t="shared" si="3"/>
        <v>2500000</v>
      </c>
      <c r="F53" s="523">
        <v>1</v>
      </c>
      <c r="G53" s="475">
        <v>2500</v>
      </c>
      <c r="H53" s="309" t="s">
        <v>523</v>
      </c>
      <c r="I53" s="519" t="s">
        <v>560</v>
      </c>
      <c r="J53" s="546"/>
      <c r="K53" s="547"/>
    </row>
    <row r="54" spans="1:11" ht="172.5">
      <c r="A54" s="304">
        <v>4251</v>
      </c>
      <c r="B54" s="305" t="s">
        <v>479</v>
      </c>
      <c r="C54" s="529"/>
      <c r="D54" s="529"/>
      <c r="E54" s="536"/>
      <c r="F54" s="532"/>
      <c r="G54" s="308">
        <f>SUM(G55:G68)</f>
        <v>188628</v>
      </c>
      <c r="H54" s="309"/>
      <c r="I54" s="332"/>
      <c r="J54" s="332"/>
      <c r="K54" s="332"/>
    </row>
    <row r="55" spans="1:11" ht="103.5">
      <c r="A55" s="315" t="s">
        <v>618</v>
      </c>
      <c r="B55" s="316" t="s">
        <v>619</v>
      </c>
      <c r="C55" s="315" t="s">
        <v>475</v>
      </c>
      <c r="D55" s="315" t="s">
        <v>248</v>
      </c>
      <c r="E55" s="317">
        <f t="shared" ref="E55:E68" si="4">+G55/F55*1000</f>
        <v>19000000</v>
      </c>
      <c r="F55" s="318">
        <v>1</v>
      </c>
      <c r="G55" s="464">
        <v>19000</v>
      </c>
      <c r="H55" s="319" t="s">
        <v>524</v>
      </c>
      <c r="I55" s="320" t="s">
        <v>573</v>
      </c>
      <c r="J55" s="549"/>
      <c r="K55" s="549"/>
    </row>
    <row r="56" spans="1:11" ht="103.5">
      <c r="A56" s="315" t="s">
        <v>620</v>
      </c>
      <c r="B56" s="316" t="s">
        <v>619</v>
      </c>
      <c r="C56" s="315" t="s">
        <v>475</v>
      </c>
      <c r="D56" s="315" t="s">
        <v>248</v>
      </c>
      <c r="E56" s="317">
        <f t="shared" si="4"/>
        <v>14000000</v>
      </c>
      <c r="F56" s="318">
        <v>1</v>
      </c>
      <c r="G56" s="464">
        <v>14000</v>
      </c>
      <c r="H56" s="319" t="s">
        <v>524</v>
      </c>
      <c r="I56" s="320" t="s">
        <v>573</v>
      </c>
      <c r="J56" s="549"/>
      <c r="K56" s="549"/>
    </row>
    <row r="57" spans="1:11" ht="103.5">
      <c r="A57" s="315" t="s">
        <v>621</v>
      </c>
      <c r="B57" s="316" t="s">
        <v>619</v>
      </c>
      <c r="C57" s="315" t="s">
        <v>475</v>
      </c>
      <c r="D57" s="315" t="s">
        <v>248</v>
      </c>
      <c r="E57" s="317">
        <f t="shared" si="4"/>
        <v>20000000</v>
      </c>
      <c r="F57" s="318">
        <v>1</v>
      </c>
      <c r="G57" s="464">
        <v>20000</v>
      </c>
      <c r="H57" s="319" t="s">
        <v>524</v>
      </c>
      <c r="I57" s="320" t="s">
        <v>573</v>
      </c>
      <c r="J57" s="549"/>
      <c r="K57" s="549"/>
    </row>
    <row r="58" spans="1:11" ht="103.5">
      <c r="A58" s="315" t="s">
        <v>622</v>
      </c>
      <c r="B58" s="316" t="s">
        <v>619</v>
      </c>
      <c r="C58" s="315" t="s">
        <v>475</v>
      </c>
      <c r="D58" s="315" t="s">
        <v>248</v>
      </c>
      <c r="E58" s="317">
        <f t="shared" si="4"/>
        <v>19000000</v>
      </c>
      <c r="F58" s="318">
        <v>1</v>
      </c>
      <c r="G58" s="464">
        <v>19000</v>
      </c>
      <c r="H58" s="319" t="s">
        <v>524</v>
      </c>
      <c r="I58" s="320" t="s">
        <v>573</v>
      </c>
      <c r="J58" s="549"/>
      <c r="K58" s="549"/>
    </row>
    <row r="59" spans="1:11" ht="103.5">
      <c r="A59" s="315" t="s">
        <v>623</v>
      </c>
      <c r="B59" s="316" t="s">
        <v>619</v>
      </c>
      <c r="C59" s="315" t="s">
        <v>475</v>
      </c>
      <c r="D59" s="315" t="s">
        <v>248</v>
      </c>
      <c r="E59" s="317">
        <f t="shared" si="4"/>
        <v>10000000</v>
      </c>
      <c r="F59" s="318">
        <v>1</v>
      </c>
      <c r="G59" s="464">
        <v>10000</v>
      </c>
      <c r="H59" s="319" t="s">
        <v>524</v>
      </c>
      <c r="I59" s="320" t="s">
        <v>573</v>
      </c>
      <c r="J59" s="549"/>
      <c r="K59" s="549"/>
    </row>
    <row r="60" spans="1:11" ht="103.5">
      <c r="A60" s="315" t="s">
        <v>624</v>
      </c>
      <c r="B60" s="316" t="s">
        <v>619</v>
      </c>
      <c r="C60" s="315" t="s">
        <v>475</v>
      </c>
      <c r="D60" s="315" t="s">
        <v>248</v>
      </c>
      <c r="E60" s="317">
        <f t="shared" si="4"/>
        <v>12000000</v>
      </c>
      <c r="F60" s="318">
        <v>1</v>
      </c>
      <c r="G60" s="464">
        <v>12000</v>
      </c>
      <c r="H60" s="319" t="s">
        <v>524</v>
      </c>
      <c r="I60" s="320" t="s">
        <v>573</v>
      </c>
      <c r="J60" s="549"/>
      <c r="K60" s="549"/>
    </row>
    <row r="61" spans="1:11" ht="103.5">
      <c r="A61" s="315" t="s">
        <v>625</v>
      </c>
      <c r="B61" s="316" t="s">
        <v>619</v>
      </c>
      <c r="C61" s="315" t="s">
        <v>475</v>
      </c>
      <c r="D61" s="315" t="s">
        <v>248</v>
      </c>
      <c r="E61" s="317">
        <f t="shared" si="4"/>
        <v>16500000</v>
      </c>
      <c r="F61" s="318">
        <v>1</v>
      </c>
      <c r="G61" s="464">
        <v>16500</v>
      </c>
      <c r="H61" s="319" t="s">
        <v>524</v>
      </c>
      <c r="I61" s="320" t="s">
        <v>573</v>
      </c>
      <c r="J61" s="549"/>
      <c r="K61" s="549"/>
    </row>
    <row r="62" spans="1:11" ht="103.5">
      <c r="A62" s="315" t="s">
        <v>626</v>
      </c>
      <c r="B62" s="316" t="s">
        <v>619</v>
      </c>
      <c r="C62" s="315" t="s">
        <v>475</v>
      </c>
      <c r="D62" s="315" t="s">
        <v>248</v>
      </c>
      <c r="E62" s="317">
        <f t="shared" si="4"/>
        <v>19000000</v>
      </c>
      <c r="F62" s="318">
        <v>1</v>
      </c>
      <c r="G62" s="464">
        <v>19000</v>
      </c>
      <c r="H62" s="319" t="s">
        <v>524</v>
      </c>
      <c r="I62" s="320" t="s">
        <v>573</v>
      </c>
      <c r="J62" s="549"/>
      <c r="K62" s="549"/>
    </row>
    <row r="63" spans="1:11" ht="103.5">
      <c r="A63" s="315" t="s">
        <v>627</v>
      </c>
      <c r="B63" s="316" t="s">
        <v>619</v>
      </c>
      <c r="C63" s="315" t="s">
        <v>475</v>
      </c>
      <c r="D63" s="315" t="s">
        <v>248</v>
      </c>
      <c r="E63" s="317">
        <f t="shared" si="4"/>
        <v>2600000</v>
      </c>
      <c r="F63" s="318">
        <v>1</v>
      </c>
      <c r="G63" s="464">
        <v>2600</v>
      </c>
      <c r="H63" s="319" t="s">
        <v>524</v>
      </c>
      <c r="I63" s="320" t="s">
        <v>573</v>
      </c>
      <c r="J63" s="549"/>
      <c r="K63" s="549"/>
    </row>
    <row r="64" spans="1:11" ht="103.5">
      <c r="A64" s="315" t="s">
        <v>628</v>
      </c>
      <c r="B64" s="316" t="s">
        <v>619</v>
      </c>
      <c r="C64" s="315" t="s">
        <v>475</v>
      </c>
      <c r="D64" s="315" t="s">
        <v>248</v>
      </c>
      <c r="E64" s="317">
        <f>+G64/F64*1000</f>
        <v>10500000</v>
      </c>
      <c r="F64" s="318">
        <v>1</v>
      </c>
      <c r="G64" s="464">
        <v>10500</v>
      </c>
      <c r="H64" s="319" t="s">
        <v>524</v>
      </c>
      <c r="I64" s="320" t="s">
        <v>573</v>
      </c>
      <c r="J64" s="549"/>
      <c r="K64" s="549"/>
    </row>
    <row r="65" spans="1:11" ht="207">
      <c r="A65" s="315" t="s">
        <v>480</v>
      </c>
      <c r="B65" s="316" t="s">
        <v>481</v>
      </c>
      <c r="C65" s="315" t="s">
        <v>475</v>
      </c>
      <c r="D65" s="315" t="s">
        <v>248</v>
      </c>
      <c r="E65" s="317">
        <f t="shared" si="4"/>
        <v>20000000</v>
      </c>
      <c r="F65" s="318">
        <v>1</v>
      </c>
      <c r="G65" s="464">
        <v>20000</v>
      </c>
      <c r="H65" s="319" t="s">
        <v>524</v>
      </c>
      <c r="I65" s="320" t="s">
        <v>560</v>
      </c>
      <c r="J65" s="549"/>
      <c r="K65" s="549"/>
    </row>
    <row r="66" spans="1:11" ht="207">
      <c r="A66" s="315" t="s">
        <v>629</v>
      </c>
      <c r="B66" s="316" t="s">
        <v>481</v>
      </c>
      <c r="C66" s="315" t="s">
        <v>475</v>
      </c>
      <c r="D66" s="315" t="s">
        <v>248</v>
      </c>
      <c r="E66" s="317">
        <f t="shared" si="4"/>
        <v>7000000</v>
      </c>
      <c r="F66" s="318">
        <v>1</v>
      </c>
      <c r="G66" s="464">
        <v>7000</v>
      </c>
      <c r="H66" s="319" t="s">
        <v>524</v>
      </c>
      <c r="I66" s="320" t="s">
        <v>573</v>
      </c>
      <c r="J66" s="549"/>
      <c r="K66" s="549"/>
    </row>
    <row r="67" spans="1:11" ht="120.75">
      <c r="A67" s="315" t="s">
        <v>630</v>
      </c>
      <c r="B67" s="316" t="s">
        <v>631</v>
      </c>
      <c r="C67" s="315" t="s">
        <v>475</v>
      </c>
      <c r="D67" s="315" t="s">
        <v>248</v>
      </c>
      <c r="E67" s="317">
        <f t="shared" si="4"/>
        <v>15600000</v>
      </c>
      <c r="F67" s="318">
        <v>1</v>
      </c>
      <c r="G67" s="464">
        <v>15600</v>
      </c>
      <c r="H67" s="319" t="s">
        <v>524</v>
      </c>
      <c r="I67" s="320" t="s">
        <v>573</v>
      </c>
      <c r="J67" s="549"/>
      <c r="K67" s="549"/>
    </row>
    <row r="68" spans="1:11" ht="138">
      <c r="A68" s="315" t="s">
        <v>632</v>
      </c>
      <c r="B68" s="316" t="s">
        <v>633</v>
      </c>
      <c r="C68" s="315" t="s">
        <v>475</v>
      </c>
      <c r="D68" s="315" t="s">
        <v>248</v>
      </c>
      <c r="E68" s="317">
        <f t="shared" si="4"/>
        <v>3428000</v>
      </c>
      <c r="F68" s="318">
        <v>1</v>
      </c>
      <c r="G68" s="464">
        <f>4128-700</f>
        <v>3428</v>
      </c>
      <c r="H68" s="319" t="s">
        <v>524</v>
      </c>
      <c r="I68" s="320" t="s">
        <v>573</v>
      </c>
      <c r="J68" s="549"/>
      <c r="K68" s="549"/>
    </row>
    <row r="69" spans="1:11" ht="207">
      <c r="A69" s="304">
        <v>4252</v>
      </c>
      <c r="B69" s="305" t="s">
        <v>140</v>
      </c>
      <c r="C69" s="609"/>
      <c r="D69" s="609"/>
      <c r="E69" s="228"/>
      <c r="F69" s="307"/>
      <c r="G69" s="308">
        <f>SUM(G70:G91)</f>
        <v>4750624.8</v>
      </c>
      <c r="H69" s="309"/>
      <c r="I69" s="310"/>
      <c r="J69" s="310"/>
      <c r="K69" s="310"/>
    </row>
    <row r="70" spans="1:11" ht="155.25">
      <c r="A70" s="315" t="s">
        <v>263</v>
      </c>
      <c r="B70" s="316" t="s">
        <v>634</v>
      </c>
      <c r="C70" s="315" t="s">
        <v>143</v>
      </c>
      <c r="D70" s="315" t="s">
        <v>248</v>
      </c>
      <c r="E70" s="317">
        <f t="shared" ref="E70:E90" si="5">+G70/F70*1000</f>
        <v>200000000</v>
      </c>
      <c r="F70" s="318">
        <v>1</v>
      </c>
      <c r="G70" s="475">
        <f>220000-20000</f>
        <v>200000</v>
      </c>
      <c r="H70" s="319" t="s">
        <v>525</v>
      </c>
      <c r="I70" s="320" t="s">
        <v>560</v>
      </c>
      <c r="J70" s="321"/>
      <c r="K70" s="321"/>
    </row>
    <row r="71" spans="1:11" ht="155.25">
      <c r="A71" s="315" t="s">
        <v>499</v>
      </c>
      <c r="B71" s="316" t="s">
        <v>634</v>
      </c>
      <c r="C71" s="315" t="s">
        <v>144</v>
      </c>
      <c r="D71" s="315" t="s">
        <v>248</v>
      </c>
      <c r="E71" s="317">
        <f t="shared" si="5"/>
        <v>10000000</v>
      </c>
      <c r="F71" s="318">
        <v>1</v>
      </c>
      <c r="G71" s="475">
        <v>10000</v>
      </c>
      <c r="H71" s="319" t="s">
        <v>525</v>
      </c>
      <c r="I71" s="320" t="s">
        <v>560</v>
      </c>
      <c r="J71" s="321"/>
      <c r="K71" s="321"/>
    </row>
    <row r="72" spans="1:11" ht="155.25">
      <c r="A72" s="315" t="s">
        <v>635</v>
      </c>
      <c r="B72" s="316" t="s">
        <v>634</v>
      </c>
      <c r="C72" s="315" t="s">
        <v>144</v>
      </c>
      <c r="D72" s="315" t="s">
        <v>248</v>
      </c>
      <c r="E72" s="317">
        <f t="shared" si="5"/>
        <v>23230000</v>
      </c>
      <c r="F72" s="318">
        <v>1</v>
      </c>
      <c r="G72" s="475">
        <f>4000+20000-770</f>
        <v>23230</v>
      </c>
      <c r="H72" s="319" t="s">
        <v>525</v>
      </c>
      <c r="I72" s="320" t="s">
        <v>560</v>
      </c>
      <c r="J72" s="321"/>
      <c r="K72" s="321"/>
    </row>
    <row r="73" spans="1:11" ht="155.25">
      <c r="A73" s="315" t="s">
        <v>636</v>
      </c>
      <c r="B73" s="316" t="s">
        <v>634</v>
      </c>
      <c r="C73" s="315" t="s">
        <v>143</v>
      </c>
      <c r="D73" s="315" t="s">
        <v>248</v>
      </c>
      <c r="E73" s="317">
        <f t="shared" si="5"/>
        <v>40000000</v>
      </c>
      <c r="F73" s="318">
        <v>1</v>
      </c>
      <c r="G73" s="464">
        <v>40000</v>
      </c>
      <c r="H73" s="319" t="s">
        <v>525</v>
      </c>
      <c r="I73" s="320" t="s">
        <v>573</v>
      </c>
      <c r="J73" s="310"/>
      <c r="K73" s="321"/>
    </row>
    <row r="74" spans="1:11" ht="155.25">
      <c r="A74" s="315" t="s">
        <v>637</v>
      </c>
      <c r="B74" s="316" t="s">
        <v>634</v>
      </c>
      <c r="C74" s="315" t="s">
        <v>144</v>
      </c>
      <c r="D74" s="315" t="s">
        <v>248</v>
      </c>
      <c r="E74" s="317">
        <f t="shared" si="5"/>
        <v>60000000</v>
      </c>
      <c r="F74" s="318">
        <v>1</v>
      </c>
      <c r="G74" s="464">
        <v>60000</v>
      </c>
      <c r="H74" s="319" t="s">
        <v>525</v>
      </c>
      <c r="I74" s="320" t="s">
        <v>573</v>
      </c>
      <c r="J74" s="321"/>
      <c r="K74" s="321"/>
    </row>
    <row r="75" spans="1:11" ht="172.5">
      <c r="A75" s="315" t="s">
        <v>638</v>
      </c>
      <c r="B75" s="316" t="s">
        <v>639</v>
      </c>
      <c r="C75" s="315" t="s">
        <v>143</v>
      </c>
      <c r="D75" s="315" t="s">
        <v>248</v>
      </c>
      <c r="E75" s="317">
        <f t="shared" si="5"/>
        <v>33003900</v>
      </c>
      <c r="F75" s="318">
        <v>1</v>
      </c>
      <c r="G75" s="475">
        <f>31200-1200+3003.9</f>
        <v>33003.9</v>
      </c>
      <c r="H75" s="319" t="s">
        <v>525</v>
      </c>
      <c r="I75" s="320" t="s">
        <v>560</v>
      </c>
      <c r="J75" s="321"/>
      <c r="K75" s="321"/>
    </row>
    <row r="76" spans="1:11" ht="172.5">
      <c r="A76" s="315" t="s">
        <v>640</v>
      </c>
      <c r="B76" s="316" t="s">
        <v>639</v>
      </c>
      <c r="C76" s="315" t="s">
        <v>144</v>
      </c>
      <c r="D76" s="315" t="s">
        <v>248</v>
      </c>
      <c r="E76" s="317">
        <f t="shared" si="5"/>
        <v>4500000</v>
      </c>
      <c r="F76" s="318">
        <v>1</v>
      </c>
      <c r="G76" s="464">
        <v>4500</v>
      </c>
      <c r="H76" s="319" t="s">
        <v>525</v>
      </c>
      <c r="I76" s="320" t="s">
        <v>573</v>
      </c>
      <c r="J76" s="321"/>
      <c r="K76" s="321"/>
    </row>
    <row r="77" spans="1:11" ht="172.5">
      <c r="A77" s="315" t="s">
        <v>641</v>
      </c>
      <c r="B77" s="322" t="s">
        <v>639</v>
      </c>
      <c r="C77" s="315" t="s">
        <v>144</v>
      </c>
      <c r="D77" s="315" t="s">
        <v>248</v>
      </c>
      <c r="E77" s="317">
        <f t="shared" si="5"/>
        <v>6000000</v>
      </c>
      <c r="F77" s="318">
        <v>1</v>
      </c>
      <c r="G77" s="475">
        <v>6000</v>
      </c>
      <c r="H77" s="319" t="s">
        <v>525</v>
      </c>
      <c r="I77" s="320" t="s">
        <v>560</v>
      </c>
      <c r="J77" s="321"/>
      <c r="K77" s="321"/>
    </row>
    <row r="78" spans="1:11" ht="172.5">
      <c r="A78" s="315" t="s">
        <v>642</v>
      </c>
      <c r="B78" s="322" t="s">
        <v>639</v>
      </c>
      <c r="C78" s="315" t="s">
        <v>144</v>
      </c>
      <c r="D78" s="315" t="s">
        <v>248</v>
      </c>
      <c r="E78" s="317">
        <f t="shared" si="5"/>
        <v>5000000</v>
      </c>
      <c r="F78" s="318">
        <v>1</v>
      </c>
      <c r="G78" s="475">
        <v>5000</v>
      </c>
      <c r="H78" s="319" t="s">
        <v>525</v>
      </c>
      <c r="I78" s="320" t="s">
        <v>560</v>
      </c>
      <c r="J78" s="321"/>
      <c r="K78" s="321"/>
    </row>
    <row r="79" spans="1:11" ht="258.75">
      <c r="A79" s="315" t="s">
        <v>643</v>
      </c>
      <c r="B79" s="322" t="s">
        <v>644</v>
      </c>
      <c r="C79" s="315" t="s">
        <v>144</v>
      </c>
      <c r="D79" s="315" t="s">
        <v>248</v>
      </c>
      <c r="E79" s="317">
        <f t="shared" si="5"/>
        <v>3180000</v>
      </c>
      <c r="F79" s="318">
        <v>1</v>
      </c>
      <c r="G79" s="475">
        <v>3180</v>
      </c>
      <c r="H79" s="319" t="s">
        <v>525</v>
      </c>
      <c r="I79" s="320" t="s">
        <v>560</v>
      </c>
      <c r="J79" s="321"/>
      <c r="K79" s="321"/>
    </row>
    <row r="80" spans="1:11" ht="155.25">
      <c r="A80" s="315" t="s">
        <v>645</v>
      </c>
      <c r="B80" s="322" t="s">
        <v>646</v>
      </c>
      <c r="C80" s="315" t="s">
        <v>475</v>
      </c>
      <c r="D80" s="315" t="s">
        <v>248</v>
      </c>
      <c r="E80" s="317">
        <f t="shared" si="5"/>
        <v>3000000</v>
      </c>
      <c r="F80" s="318">
        <v>1</v>
      </c>
      <c r="G80" s="464">
        <v>3000</v>
      </c>
      <c r="H80" s="319" t="s">
        <v>525</v>
      </c>
      <c r="I80" s="320" t="s">
        <v>573</v>
      </c>
      <c r="J80" s="321"/>
      <c r="K80" s="321"/>
    </row>
    <row r="81" spans="1:11" ht="276">
      <c r="A81" s="315" t="s">
        <v>264</v>
      </c>
      <c r="B81" s="316" t="s">
        <v>647</v>
      </c>
      <c r="C81" s="315" t="s">
        <v>144</v>
      </c>
      <c r="D81" s="315" t="s">
        <v>248</v>
      </c>
      <c r="E81" s="317">
        <f t="shared" si="5"/>
        <v>24000000</v>
      </c>
      <c r="F81" s="318">
        <v>1</v>
      </c>
      <c r="G81" s="475">
        <f>25000-1000</f>
        <v>24000</v>
      </c>
      <c r="H81" s="319" t="s">
        <v>525</v>
      </c>
      <c r="I81" s="320" t="s">
        <v>560</v>
      </c>
      <c r="J81" s="321"/>
      <c r="K81" s="321"/>
    </row>
    <row r="82" spans="1:11" ht="276">
      <c r="A82" s="315" t="s">
        <v>648</v>
      </c>
      <c r="B82" s="316" t="s">
        <v>647</v>
      </c>
      <c r="C82" s="315" t="s">
        <v>144</v>
      </c>
      <c r="D82" s="315" t="s">
        <v>248</v>
      </c>
      <c r="E82" s="317">
        <f t="shared" si="5"/>
        <v>10000000</v>
      </c>
      <c r="F82" s="318">
        <v>1</v>
      </c>
      <c r="G82" s="464">
        <v>10000</v>
      </c>
      <c r="H82" s="319" t="s">
        <v>525</v>
      </c>
      <c r="I82" s="320" t="s">
        <v>573</v>
      </c>
      <c r="J82" s="321"/>
      <c r="K82" s="321"/>
    </row>
    <row r="83" spans="1:11" ht="189.75">
      <c r="A83" s="315" t="s">
        <v>649</v>
      </c>
      <c r="B83" s="322" t="s">
        <v>650</v>
      </c>
      <c r="C83" s="315" t="s">
        <v>144</v>
      </c>
      <c r="D83" s="315" t="s">
        <v>248</v>
      </c>
      <c r="E83" s="317">
        <f t="shared" si="5"/>
        <v>14500000</v>
      </c>
      <c r="F83" s="318">
        <v>1</v>
      </c>
      <c r="G83" s="475">
        <f>16000-1500</f>
        <v>14500</v>
      </c>
      <c r="H83" s="319" t="s">
        <v>525</v>
      </c>
      <c r="I83" s="320" t="s">
        <v>560</v>
      </c>
      <c r="J83" s="321"/>
      <c r="K83" s="321"/>
    </row>
    <row r="84" spans="1:11" ht="155.25">
      <c r="A84" s="315" t="s">
        <v>651</v>
      </c>
      <c r="B84" s="316" t="s">
        <v>652</v>
      </c>
      <c r="C84" s="315" t="s">
        <v>144</v>
      </c>
      <c r="D84" s="315" t="s">
        <v>248</v>
      </c>
      <c r="E84" s="317">
        <f t="shared" si="5"/>
        <v>5000000</v>
      </c>
      <c r="F84" s="318">
        <v>1</v>
      </c>
      <c r="G84" s="475">
        <v>5000</v>
      </c>
      <c r="H84" s="319" t="s">
        <v>525</v>
      </c>
      <c r="I84" s="320" t="s">
        <v>560</v>
      </c>
      <c r="J84" s="321"/>
      <c r="K84" s="321"/>
    </row>
    <row r="85" spans="1:11" ht="207">
      <c r="A85" s="315" t="s">
        <v>653</v>
      </c>
      <c r="B85" s="316" t="s">
        <v>654</v>
      </c>
      <c r="C85" s="315" t="s">
        <v>144</v>
      </c>
      <c r="D85" s="315" t="s">
        <v>248</v>
      </c>
      <c r="E85" s="317">
        <f t="shared" si="5"/>
        <v>6000000</v>
      </c>
      <c r="F85" s="318">
        <v>1</v>
      </c>
      <c r="G85" s="475">
        <f>7000-1000</f>
        <v>6000</v>
      </c>
      <c r="H85" s="319" t="s">
        <v>525</v>
      </c>
      <c r="I85" s="320" t="s">
        <v>560</v>
      </c>
      <c r="J85" s="321"/>
      <c r="K85" s="321"/>
    </row>
    <row r="86" spans="1:11" ht="172.5">
      <c r="A86" s="315" t="s">
        <v>655</v>
      </c>
      <c r="B86" s="316" t="s">
        <v>656</v>
      </c>
      <c r="C86" s="315" t="s">
        <v>475</v>
      </c>
      <c r="D86" s="315" t="s">
        <v>248</v>
      </c>
      <c r="E86" s="317">
        <f t="shared" si="5"/>
        <v>3000000</v>
      </c>
      <c r="F86" s="318">
        <v>1</v>
      </c>
      <c r="G86" s="464">
        <v>3000</v>
      </c>
      <c r="H86" s="319" t="s">
        <v>525</v>
      </c>
      <c r="I86" s="320" t="s">
        <v>573</v>
      </c>
      <c r="J86" s="321"/>
      <c r="K86" s="321"/>
    </row>
    <row r="87" spans="1:11" ht="172.5">
      <c r="A87" s="315" t="s">
        <v>1163</v>
      </c>
      <c r="B87" s="316" t="s">
        <v>657</v>
      </c>
      <c r="C87" s="315" t="s">
        <v>144</v>
      </c>
      <c r="D87" s="315" t="s">
        <v>248</v>
      </c>
      <c r="E87" s="317">
        <f t="shared" si="5"/>
        <v>645000</v>
      </c>
      <c r="F87" s="318">
        <v>1</v>
      </c>
      <c r="G87" s="464">
        <v>645</v>
      </c>
      <c r="H87" s="319" t="s">
        <v>525</v>
      </c>
      <c r="I87" s="320" t="s">
        <v>573</v>
      </c>
      <c r="J87" s="323"/>
      <c r="K87" s="323"/>
    </row>
    <row r="88" spans="1:11" ht="310.5">
      <c r="A88" s="315" t="s">
        <v>658</v>
      </c>
      <c r="B88" s="316" t="s">
        <v>659</v>
      </c>
      <c r="C88" s="315" t="s">
        <v>262</v>
      </c>
      <c r="D88" s="315" t="s">
        <v>248</v>
      </c>
      <c r="E88" s="317">
        <f t="shared" si="5"/>
        <v>4294065899.9999995</v>
      </c>
      <c r="F88" s="314">
        <v>1</v>
      </c>
      <c r="G88" s="475">
        <f>4250000-30000+7750+2968+1295.8+16516.1+0.9-30.4-0.2+7+30907.8-10000+0.2+31.5+24619.2</f>
        <v>4294065.8999999994</v>
      </c>
      <c r="H88" s="319" t="s">
        <v>525</v>
      </c>
      <c r="I88" s="320" t="s">
        <v>560</v>
      </c>
      <c r="J88" s="323"/>
      <c r="K88" s="323"/>
    </row>
    <row r="89" spans="1:11" ht="172.5">
      <c r="A89" s="315" t="s">
        <v>660</v>
      </c>
      <c r="B89" s="316" t="s">
        <v>661</v>
      </c>
      <c r="C89" s="315" t="s">
        <v>144</v>
      </c>
      <c r="D89" s="315" t="s">
        <v>248</v>
      </c>
      <c r="E89" s="317">
        <f t="shared" si="5"/>
        <v>3000000</v>
      </c>
      <c r="F89" s="318">
        <v>1</v>
      </c>
      <c r="G89" s="464">
        <v>3000</v>
      </c>
      <c r="H89" s="319" t="s">
        <v>525</v>
      </c>
      <c r="I89" s="320" t="s">
        <v>573</v>
      </c>
      <c r="J89" s="323"/>
      <c r="K89" s="323"/>
    </row>
    <row r="90" spans="1:11" ht="189.75">
      <c r="A90" s="315" t="s">
        <v>662</v>
      </c>
      <c r="B90" s="322" t="s">
        <v>663</v>
      </c>
      <c r="C90" s="315" t="s">
        <v>143</v>
      </c>
      <c r="D90" s="315" t="s">
        <v>248</v>
      </c>
      <c r="E90" s="317">
        <f t="shared" si="5"/>
        <v>625000</v>
      </c>
      <c r="F90" s="318">
        <v>1</v>
      </c>
      <c r="G90" s="475">
        <v>625</v>
      </c>
      <c r="H90" s="319" t="s">
        <v>525</v>
      </c>
      <c r="I90" s="320" t="s">
        <v>560</v>
      </c>
      <c r="J90" s="323"/>
      <c r="K90" s="323"/>
    </row>
    <row r="91" spans="1:11" ht="189.75">
      <c r="A91" s="315" t="s">
        <v>1296</v>
      </c>
      <c r="B91" s="322" t="s">
        <v>663</v>
      </c>
      <c r="C91" s="315" t="s">
        <v>475</v>
      </c>
      <c r="D91" s="315" t="s">
        <v>248</v>
      </c>
      <c r="E91" s="317">
        <f>+G91/F91*1000</f>
        <v>1875000</v>
      </c>
      <c r="F91" s="318">
        <v>1</v>
      </c>
      <c r="G91" s="475">
        <f>4000-1500-625</f>
        <v>1875</v>
      </c>
      <c r="H91" s="319" t="s">
        <v>525</v>
      </c>
      <c r="I91" s="320" t="s">
        <v>560</v>
      </c>
      <c r="J91" s="323"/>
      <c r="K91" s="323"/>
    </row>
    <row r="92" spans="1:11" ht="120.75">
      <c r="A92" s="304">
        <v>4261</v>
      </c>
      <c r="B92" s="550" t="s">
        <v>482</v>
      </c>
      <c r="C92" s="551"/>
      <c r="D92" s="530"/>
      <c r="E92" s="536"/>
      <c r="F92" s="532"/>
      <c r="G92" s="308">
        <f>SUM(G93:G206)</f>
        <v>1023909.8</v>
      </c>
      <c r="H92" s="309"/>
      <c r="I92" s="552"/>
      <c r="J92" s="552"/>
      <c r="K92" s="552"/>
    </row>
    <row r="93" spans="1:11" ht="86.25">
      <c r="A93" s="315" t="s">
        <v>501</v>
      </c>
      <c r="B93" s="316" t="s">
        <v>478</v>
      </c>
      <c r="C93" s="315" t="s">
        <v>144</v>
      </c>
      <c r="D93" s="315" t="s">
        <v>248</v>
      </c>
      <c r="E93" s="317">
        <f t="shared" ref="E93:E156" si="6">+G93/F93*1000</f>
        <v>5000000</v>
      </c>
      <c r="F93" s="315">
        <v>1</v>
      </c>
      <c r="G93" s="464">
        <v>5000</v>
      </c>
      <c r="H93" s="319" t="s">
        <v>526</v>
      </c>
      <c r="I93" s="320" t="s">
        <v>573</v>
      </c>
      <c r="J93" s="520"/>
      <c r="K93" s="520"/>
    </row>
    <row r="94" spans="1:11" ht="51.75">
      <c r="A94" s="315" t="s">
        <v>265</v>
      </c>
      <c r="B94" s="316" t="s">
        <v>291</v>
      </c>
      <c r="C94" s="315" t="s">
        <v>669</v>
      </c>
      <c r="D94" s="315" t="s">
        <v>121</v>
      </c>
      <c r="E94" s="317">
        <f t="shared" si="6"/>
        <v>28000</v>
      </c>
      <c r="F94" s="315">
        <v>200</v>
      </c>
      <c r="G94" s="464">
        <v>5600</v>
      </c>
      <c r="H94" s="319" t="s">
        <v>526</v>
      </c>
      <c r="I94" s="320" t="s">
        <v>573</v>
      </c>
      <c r="J94" s="520"/>
      <c r="K94" s="520"/>
    </row>
    <row r="95" spans="1:11" ht="51.75">
      <c r="A95" s="315" t="s">
        <v>500</v>
      </c>
      <c r="B95" s="316" t="s">
        <v>291</v>
      </c>
      <c r="C95" s="315" t="s">
        <v>669</v>
      </c>
      <c r="D95" s="315" t="s">
        <v>121</v>
      </c>
      <c r="E95" s="317">
        <f t="shared" si="6"/>
        <v>27000</v>
      </c>
      <c r="F95" s="315">
        <v>1308</v>
      </c>
      <c r="G95" s="464">
        <v>35316</v>
      </c>
      <c r="H95" s="319" t="s">
        <v>526</v>
      </c>
      <c r="I95" s="320" t="s">
        <v>573</v>
      </c>
      <c r="J95" s="520"/>
      <c r="K95" s="520"/>
    </row>
    <row r="96" spans="1:11" ht="34.5">
      <c r="A96" s="315" t="s">
        <v>308</v>
      </c>
      <c r="B96" s="316" t="s">
        <v>314</v>
      </c>
      <c r="C96" s="315" t="s">
        <v>669</v>
      </c>
      <c r="D96" s="315" t="s">
        <v>121</v>
      </c>
      <c r="E96" s="317">
        <f t="shared" si="6"/>
        <v>12800</v>
      </c>
      <c r="F96" s="315">
        <v>300</v>
      </c>
      <c r="G96" s="464">
        <v>3840</v>
      </c>
      <c r="H96" s="319" t="s">
        <v>526</v>
      </c>
      <c r="I96" s="320" t="s">
        <v>573</v>
      </c>
      <c r="J96" s="520"/>
      <c r="K96" s="520"/>
    </row>
    <row r="97" spans="1:11" ht="34.5">
      <c r="A97" s="315" t="s">
        <v>266</v>
      </c>
      <c r="B97" s="316" t="s">
        <v>307</v>
      </c>
      <c r="C97" s="315" t="s">
        <v>669</v>
      </c>
      <c r="D97" s="315" t="s">
        <v>293</v>
      </c>
      <c r="E97" s="317">
        <f t="shared" si="6"/>
        <v>36500</v>
      </c>
      <c r="F97" s="315">
        <v>300</v>
      </c>
      <c r="G97" s="464">
        <v>10950</v>
      </c>
      <c r="H97" s="319" t="s">
        <v>526</v>
      </c>
      <c r="I97" s="320" t="s">
        <v>573</v>
      </c>
      <c r="J97" s="520"/>
      <c r="K97" s="520"/>
    </row>
    <row r="98" spans="1:11" ht="34.5">
      <c r="A98" s="315" t="s">
        <v>309</v>
      </c>
      <c r="B98" s="316" t="s">
        <v>307</v>
      </c>
      <c r="C98" s="315" t="s">
        <v>669</v>
      </c>
      <c r="D98" s="315" t="s">
        <v>293</v>
      </c>
      <c r="E98" s="317">
        <f t="shared" si="6"/>
        <v>14500</v>
      </c>
      <c r="F98" s="315">
        <v>2000</v>
      </c>
      <c r="G98" s="464">
        <v>29000</v>
      </c>
      <c r="H98" s="319" t="s">
        <v>526</v>
      </c>
      <c r="I98" s="320" t="s">
        <v>573</v>
      </c>
      <c r="J98" s="520"/>
      <c r="K98" s="520"/>
    </row>
    <row r="99" spans="1:11" ht="34.5">
      <c r="A99" s="315" t="s">
        <v>310</v>
      </c>
      <c r="B99" s="316" t="s">
        <v>307</v>
      </c>
      <c r="C99" s="315" t="s">
        <v>669</v>
      </c>
      <c r="D99" s="315" t="s">
        <v>293</v>
      </c>
      <c r="E99" s="317">
        <f t="shared" si="6"/>
        <v>29800</v>
      </c>
      <c r="F99" s="315">
        <v>1500</v>
      </c>
      <c r="G99" s="464">
        <v>44700</v>
      </c>
      <c r="H99" s="319" t="s">
        <v>526</v>
      </c>
      <c r="I99" s="320" t="s">
        <v>573</v>
      </c>
      <c r="J99" s="520"/>
      <c r="K99" s="520"/>
    </row>
    <row r="100" spans="1:11" ht="34.5">
      <c r="A100" s="315" t="s">
        <v>311</v>
      </c>
      <c r="B100" s="316" t="s">
        <v>307</v>
      </c>
      <c r="C100" s="315" t="s">
        <v>669</v>
      </c>
      <c r="D100" s="315" t="s">
        <v>293</v>
      </c>
      <c r="E100" s="317">
        <f t="shared" si="6"/>
        <v>16500</v>
      </c>
      <c r="F100" s="315">
        <v>502</v>
      </c>
      <c r="G100" s="464">
        <v>8283</v>
      </c>
      <c r="H100" s="319" t="s">
        <v>526</v>
      </c>
      <c r="I100" s="320" t="s">
        <v>573</v>
      </c>
      <c r="J100" s="520"/>
      <c r="K100" s="520"/>
    </row>
    <row r="101" spans="1:11" ht="34.5">
      <c r="A101" s="315" t="s">
        <v>664</v>
      </c>
      <c r="B101" s="316" t="s">
        <v>307</v>
      </c>
      <c r="C101" s="315" t="s">
        <v>669</v>
      </c>
      <c r="D101" s="315" t="s">
        <v>293</v>
      </c>
      <c r="E101" s="317">
        <f t="shared" si="6"/>
        <v>40000</v>
      </c>
      <c r="F101" s="315">
        <v>500</v>
      </c>
      <c r="G101" s="464">
        <v>20000</v>
      </c>
      <c r="H101" s="319" t="s">
        <v>526</v>
      </c>
      <c r="I101" s="320" t="s">
        <v>573</v>
      </c>
      <c r="J101" s="520"/>
      <c r="K101" s="520"/>
    </row>
    <row r="102" spans="1:11" ht="34.5">
      <c r="A102" s="315" t="s">
        <v>312</v>
      </c>
      <c r="B102" s="316" t="s">
        <v>315</v>
      </c>
      <c r="C102" s="315" t="s">
        <v>669</v>
      </c>
      <c r="D102" s="315" t="s">
        <v>121</v>
      </c>
      <c r="E102" s="317">
        <f t="shared" si="6"/>
        <v>10000</v>
      </c>
      <c r="F102" s="315">
        <v>2000</v>
      </c>
      <c r="G102" s="464">
        <v>20000</v>
      </c>
      <c r="H102" s="319" t="s">
        <v>526</v>
      </c>
      <c r="I102" s="320" t="s">
        <v>573</v>
      </c>
      <c r="J102" s="520"/>
      <c r="K102" s="520"/>
    </row>
    <row r="103" spans="1:11" ht="34.5">
      <c r="A103" s="315" t="s">
        <v>483</v>
      </c>
      <c r="B103" s="316" t="s">
        <v>484</v>
      </c>
      <c r="C103" s="315" t="s">
        <v>669</v>
      </c>
      <c r="D103" s="315" t="s">
        <v>121</v>
      </c>
      <c r="E103" s="317">
        <f t="shared" si="6"/>
        <v>12000</v>
      </c>
      <c r="F103" s="315">
        <v>1000</v>
      </c>
      <c r="G103" s="464">
        <v>12000</v>
      </c>
      <c r="H103" s="319" t="s">
        <v>526</v>
      </c>
      <c r="I103" s="320" t="s">
        <v>573</v>
      </c>
      <c r="J103" s="520"/>
      <c r="K103" s="520"/>
    </row>
    <row r="104" spans="1:11" ht="51.75">
      <c r="A104" s="315" t="s">
        <v>281</v>
      </c>
      <c r="B104" s="316" t="s">
        <v>301</v>
      </c>
      <c r="C104" s="315" t="s">
        <v>669</v>
      </c>
      <c r="D104" s="315" t="s">
        <v>121</v>
      </c>
      <c r="E104" s="317">
        <f t="shared" si="6"/>
        <v>1000</v>
      </c>
      <c r="F104" s="315">
        <v>1009</v>
      </c>
      <c r="G104" s="464">
        <v>1009</v>
      </c>
      <c r="H104" s="319" t="s">
        <v>526</v>
      </c>
      <c r="I104" s="320" t="s">
        <v>573</v>
      </c>
      <c r="J104" s="520"/>
      <c r="K104" s="520"/>
    </row>
    <row r="105" spans="1:11" ht="51.75">
      <c r="A105" s="315" t="s">
        <v>267</v>
      </c>
      <c r="B105" s="316" t="s">
        <v>294</v>
      </c>
      <c r="C105" s="315" t="s">
        <v>669</v>
      </c>
      <c r="D105" s="315" t="s">
        <v>121</v>
      </c>
      <c r="E105" s="317">
        <f t="shared" si="6"/>
        <v>5900</v>
      </c>
      <c r="F105" s="315">
        <v>2300</v>
      </c>
      <c r="G105" s="464">
        <v>13570</v>
      </c>
      <c r="H105" s="319" t="s">
        <v>526</v>
      </c>
      <c r="I105" s="320" t="s">
        <v>573</v>
      </c>
      <c r="J105" s="520"/>
      <c r="K105" s="520"/>
    </row>
    <row r="106" spans="1:11" ht="51.75">
      <c r="A106" s="315" t="s">
        <v>268</v>
      </c>
      <c r="B106" s="316" t="s">
        <v>294</v>
      </c>
      <c r="C106" s="315" t="s">
        <v>669</v>
      </c>
      <c r="D106" s="315" t="s">
        <v>121</v>
      </c>
      <c r="E106" s="317">
        <f t="shared" si="6"/>
        <v>5900</v>
      </c>
      <c r="F106" s="315">
        <v>500</v>
      </c>
      <c r="G106" s="464">
        <v>2950</v>
      </c>
      <c r="H106" s="319" t="s">
        <v>526</v>
      </c>
      <c r="I106" s="320" t="s">
        <v>573</v>
      </c>
      <c r="J106" s="520"/>
      <c r="K106" s="520"/>
    </row>
    <row r="107" spans="1:11" ht="51.75">
      <c r="A107" s="315" t="s">
        <v>269</v>
      </c>
      <c r="B107" s="316" t="s">
        <v>294</v>
      </c>
      <c r="C107" s="315" t="s">
        <v>669</v>
      </c>
      <c r="D107" s="315" t="s">
        <v>121</v>
      </c>
      <c r="E107" s="317">
        <f t="shared" si="6"/>
        <v>5600</v>
      </c>
      <c r="F107" s="315">
        <v>1700</v>
      </c>
      <c r="G107" s="464">
        <v>9520</v>
      </c>
      <c r="H107" s="319" t="s">
        <v>526</v>
      </c>
      <c r="I107" s="320" t="s">
        <v>573</v>
      </c>
      <c r="J107" s="520"/>
      <c r="K107" s="520"/>
    </row>
    <row r="108" spans="1:11" ht="34.5">
      <c r="A108" s="315" t="s">
        <v>270</v>
      </c>
      <c r="B108" s="316" t="s">
        <v>295</v>
      </c>
      <c r="C108" s="315" t="s">
        <v>669</v>
      </c>
      <c r="D108" s="315" t="s">
        <v>121</v>
      </c>
      <c r="E108" s="317">
        <f t="shared" si="6"/>
        <v>600</v>
      </c>
      <c r="F108" s="315">
        <v>2000</v>
      </c>
      <c r="G108" s="464">
        <v>1200</v>
      </c>
      <c r="H108" s="319" t="s">
        <v>526</v>
      </c>
      <c r="I108" s="320" t="s">
        <v>573</v>
      </c>
      <c r="J108" s="520"/>
      <c r="K108" s="520"/>
    </row>
    <row r="109" spans="1:11" ht="34.5">
      <c r="A109" s="315" t="s">
        <v>271</v>
      </c>
      <c r="B109" s="316" t="s">
        <v>296</v>
      </c>
      <c r="C109" s="315" t="s">
        <v>669</v>
      </c>
      <c r="D109" s="315" t="s">
        <v>121</v>
      </c>
      <c r="E109" s="317">
        <f t="shared" si="6"/>
        <v>7500</v>
      </c>
      <c r="F109" s="315">
        <v>2000</v>
      </c>
      <c r="G109" s="464">
        <v>15000</v>
      </c>
      <c r="H109" s="319" t="s">
        <v>526</v>
      </c>
      <c r="I109" s="320" t="s">
        <v>573</v>
      </c>
      <c r="J109" s="520"/>
      <c r="K109" s="520"/>
    </row>
    <row r="110" spans="1:11" ht="34.5">
      <c r="A110" s="315" t="s">
        <v>272</v>
      </c>
      <c r="B110" s="316" t="s">
        <v>296</v>
      </c>
      <c r="C110" s="315" t="s">
        <v>669</v>
      </c>
      <c r="D110" s="315" t="s">
        <v>121</v>
      </c>
      <c r="E110" s="317">
        <f t="shared" si="6"/>
        <v>8000</v>
      </c>
      <c r="F110" s="315">
        <v>550</v>
      </c>
      <c r="G110" s="464">
        <v>4400</v>
      </c>
      <c r="H110" s="319" t="s">
        <v>526</v>
      </c>
      <c r="I110" s="320" t="s">
        <v>573</v>
      </c>
      <c r="J110" s="520"/>
      <c r="K110" s="520"/>
    </row>
    <row r="111" spans="1:11" ht="34.5">
      <c r="A111" s="315" t="s">
        <v>313</v>
      </c>
      <c r="B111" s="316" t="s">
        <v>316</v>
      </c>
      <c r="C111" s="315" t="s">
        <v>669</v>
      </c>
      <c r="D111" s="315" t="s">
        <v>121</v>
      </c>
      <c r="E111" s="317">
        <f t="shared" si="6"/>
        <v>50</v>
      </c>
      <c r="F111" s="315">
        <v>9980</v>
      </c>
      <c r="G111" s="464">
        <v>499</v>
      </c>
      <c r="H111" s="319" t="s">
        <v>526</v>
      </c>
      <c r="I111" s="320" t="s">
        <v>573</v>
      </c>
      <c r="J111" s="520"/>
      <c r="K111" s="520"/>
    </row>
    <row r="112" spans="1:11" ht="69">
      <c r="A112" s="315" t="s">
        <v>273</v>
      </c>
      <c r="B112" s="316" t="s">
        <v>297</v>
      </c>
      <c r="C112" s="315" t="s">
        <v>669</v>
      </c>
      <c r="D112" s="315" t="s">
        <v>299</v>
      </c>
      <c r="E112" s="317">
        <f t="shared" si="6"/>
        <v>6500</v>
      </c>
      <c r="F112" s="315">
        <v>201</v>
      </c>
      <c r="G112" s="464">
        <v>1306.5</v>
      </c>
      <c r="H112" s="319" t="s">
        <v>526</v>
      </c>
      <c r="I112" s="320" t="s">
        <v>573</v>
      </c>
      <c r="J112" s="520"/>
      <c r="K112" s="520"/>
    </row>
    <row r="113" spans="1:11" ht="69">
      <c r="A113" s="315" t="s">
        <v>274</v>
      </c>
      <c r="B113" s="316" t="s">
        <v>297</v>
      </c>
      <c r="C113" s="315" t="s">
        <v>669</v>
      </c>
      <c r="D113" s="315" t="s">
        <v>299</v>
      </c>
      <c r="E113" s="317">
        <f t="shared" si="6"/>
        <v>8000</v>
      </c>
      <c r="F113" s="315">
        <v>2000</v>
      </c>
      <c r="G113" s="464">
        <v>16000</v>
      </c>
      <c r="H113" s="319" t="s">
        <v>526</v>
      </c>
      <c r="I113" s="320" t="s">
        <v>573</v>
      </c>
      <c r="J113" s="520"/>
      <c r="K113" s="520"/>
    </row>
    <row r="114" spans="1:11" ht="86.25">
      <c r="A114" s="315" t="s">
        <v>275</v>
      </c>
      <c r="B114" s="316" t="s">
        <v>317</v>
      </c>
      <c r="C114" s="315" t="s">
        <v>669</v>
      </c>
      <c r="D114" s="315" t="s">
        <v>299</v>
      </c>
      <c r="E114" s="317">
        <f t="shared" si="6"/>
        <v>13000</v>
      </c>
      <c r="F114" s="315">
        <v>1200</v>
      </c>
      <c r="G114" s="464">
        <v>15600</v>
      </c>
      <c r="H114" s="319" t="s">
        <v>526</v>
      </c>
      <c r="I114" s="320" t="s">
        <v>573</v>
      </c>
      <c r="J114" s="520"/>
      <c r="K114" s="520"/>
    </row>
    <row r="115" spans="1:11" ht="86.25">
      <c r="A115" s="315" t="s">
        <v>276</v>
      </c>
      <c r="B115" s="316" t="s">
        <v>317</v>
      </c>
      <c r="C115" s="315" t="s">
        <v>669</v>
      </c>
      <c r="D115" s="315" t="s">
        <v>299</v>
      </c>
      <c r="E115" s="317">
        <f t="shared" si="6"/>
        <v>15000</v>
      </c>
      <c r="F115" s="315">
        <v>1000</v>
      </c>
      <c r="G115" s="464">
        <v>15000</v>
      </c>
      <c r="H115" s="319" t="s">
        <v>526</v>
      </c>
      <c r="I115" s="320" t="s">
        <v>573</v>
      </c>
      <c r="J115" s="520"/>
      <c r="K115" s="520"/>
    </row>
    <row r="116" spans="1:11" ht="34.5">
      <c r="A116" s="315" t="s">
        <v>665</v>
      </c>
      <c r="B116" s="316" t="s">
        <v>666</v>
      </c>
      <c r="C116" s="315" t="s">
        <v>144</v>
      </c>
      <c r="D116" s="315" t="s">
        <v>121</v>
      </c>
      <c r="E116" s="317">
        <f t="shared" si="6"/>
        <v>9900</v>
      </c>
      <c r="F116" s="315">
        <v>100</v>
      </c>
      <c r="G116" s="464">
        <v>990</v>
      </c>
      <c r="H116" s="319" t="s">
        <v>526</v>
      </c>
      <c r="I116" s="320" t="s">
        <v>573</v>
      </c>
      <c r="J116" s="520"/>
      <c r="K116" s="520"/>
    </row>
    <row r="117" spans="1:11" ht="34.5">
      <c r="A117" s="315" t="s">
        <v>282</v>
      </c>
      <c r="B117" s="316" t="s">
        <v>302</v>
      </c>
      <c r="C117" s="315" t="s">
        <v>144</v>
      </c>
      <c r="D117" s="315" t="s">
        <v>121</v>
      </c>
      <c r="E117" s="317">
        <f t="shared" si="6"/>
        <v>550</v>
      </c>
      <c r="F117" s="315">
        <v>200</v>
      </c>
      <c r="G117" s="464">
        <v>110</v>
      </c>
      <c r="H117" s="319" t="s">
        <v>526</v>
      </c>
      <c r="I117" s="553" t="s">
        <v>560</v>
      </c>
      <c r="J117" s="520"/>
      <c r="K117" s="520"/>
    </row>
    <row r="118" spans="1:11" ht="189.75">
      <c r="A118" s="315" t="s">
        <v>667</v>
      </c>
      <c r="B118" s="316" t="s">
        <v>668</v>
      </c>
      <c r="C118" s="315" t="s">
        <v>669</v>
      </c>
      <c r="D118" s="315" t="s">
        <v>304</v>
      </c>
      <c r="E118" s="317">
        <f t="shared" si="6"/>
        <v>312950</v>
      </c>
      <c r="F118" s="315">
        <v>400</v>
      </c>
      <c r="G118" s="464">
        <v>125180</v>
      </c>
      <c r="H118" s="319" t="s">
        <v>526</v>
      </c>
      <c r="I118" s="553" t="s">
        <v>560</v>
      </c>
      <c r="J118" s="520"/>
      <c r="K118" s="520"/>
    </row>
    <row r="119" spans="1:11" ht="172.5">
      <c r="A119" s="315" t="s">
        <v>670</v>
      </c>
      <c r="B119" s="316" t="s">
        <v>671</v>
      </c>
      <c r="C119" s="315" t="s">
        <v>669</v>
      </c>
      <c r="D119" s="315" t="s">
        <v>304</v>
      </c>
      <c r="E119" s="317">
        <f t="shared" si="6"/>
        <v>96400</v>
      </c>
      <c r="F119" s="315">
        <v>160</v>
      </c>
      <c r="G119" s="464">
        <v>15424</v>
      </c>
      <c r="H119" s="319" t="s">
        <v>526</v>
      </c>
      <c r="I119" s="553" t="s">
        <v>560</v>
      </c>
      <c r="J119" s="520"/>
      <c r="K119" s="520"/>
    </row>
    <row r="120" spans="1:11" ht="172.5">
      <c r="A120" s="315" t="s">
        <v>672</v>
      </c>
      <c r="B120" s="316" t="s">
        <v>671</v>
      </c>
      <c r="C120" s="315" t="s">
        <v>669</v>
      </c>
      <c r="D120" s="315" t="s">
        <v>304</v>
      </c>
      <c r="E120" s="317">
        <f t="shared" si="6"/>
        <v>45900</v>
      </c>
      <c r="F120" s="315">
        <v>120</v>
      </c>
      <c r="G120" s="464">
        <v>5508</v>
      </c>
      <c r="H120" s="319" t="s">
        <v>526</v>
      </c>
      <c r="I120" s="553" t="s">
        <v>560</v>
      </c>
      <c r="J120" s="520"/>
      <c r="K120" s="520"/>
    </row>
    <row r="121" spans="1:11" ht="172.5">
      <c r="A121" s="315" t="s">
        <v>673</v>
      </c>
      <c r="B121" s="316" t="s">
        <v>671</v>
      </c>
      <c r="C121" s="315" t="s">
        <v>144</v>
      </c>
      <c r="D121" s="315" t="s">
        <v>304</v>
      </c>
      <c r="E121" s="317">
        <f t="shared" si="6"/>
        <v>100000</v>
      </c>
      <c r="F121" s="315">
        <v>30</v>
      </c>
      <c r="G121" s="464">
        <v>3000</v>
      </c>
      <c r="H121" s="319" t="s">
        <v>526</v>
      </c>
      <c r="I121" s="320" t="s">
        <v>573</v>
      </c>
      <c r="J121" s="520"/>
      <c r="K121" s="520"/>
    </row>
    <row r="122" spans="1:11" ht="241.5">
      <c r="A122" s="315" t="s">
        <v>674</v>
      </c>
      <c r="B122" s="316" t="s">
        <v>675</v>
      </c>
      <c r="C122" s="315" t="s">
        <v>669</v>
      </c>
      <c r="D122" s="315" t="s">
        <v>304</v>
      </c>
      <c r="E122" s="317">
        <f t="shared" si="6"/>
        <v>47250</v>
      </c>
      <c r="F122" s="315">
        <v>700</v>
      </c>
      <c r="G122" s="464">
        <v>33075</v>
      </c>
      <c r="H122" s="319" t="s">
        <v>526</v>
      </c>
      <c r="I122" s="553" t="s">
        <v>560</v>
      </c>
      <c r="J122" s="520"/>
      <c r="K122" s="520"/>
    </row>
    <row r="123" spans="1:11" ht="241.5">
      <c r="A123" s="315" t="s">
        <v>676</v>
      </c>
      <c r="B123" s="316" t="s">
        <v>675</v>
      </c>
      <c r="C123" s="315" t="s">
        <v>144</v>
      </c>
      <c r="D123" s="315" t="s">
        <v>304</v>
      </c>
      <c r="E123" s="317">
        <f t="shared" si="6"/>
        <v>30000</v>
      </c>
      <c r="F123" s="315">
        <v>100</v>
      </c>
      <c r="G123" s="464">
        <v>3000</v>
      </c>
      <c r="H123" s="319" t="s">
        <v>526</v>
      </c>
      <c r="I123" s="320" t="s">
        <v>573</v>
      </c>
      <c r="J123" s="520"/>
      <c r="K123" s="520"/>
    </row>
    <row r="124" spans="1:11" ht="69">
      <c r="A124" s="315" t="s">
        <v>677</v>
      </c>
      <c r="B124" s="316" t="s">
        <v>678</v>
      </c>
      <c r="C124" s="315" t="s">
        <v>144</v>
      </c>
      <c r="D124" s="315" t="s">
        <v>121</v>
      </c>
      <c r="E124" s="317">
        <f t="shared" si="6"/>
        <v>103000</v>
      </c>
      <c r="F124" s="315">
        <v>140</v>
      </c>
      <c r="G124" s="464">
        <v>14420</v>
      </c>
      <c r="H124" s="319" t="s">
        <v>526</v>
      </c>
      <c r="I124" s="553" t="s">
        <v>560</v>
      </c>
      <c r="J124" s="520"/>
      <c r="K124" s="520"/>
    </row>
    <row r="125" spans="1:11" ht="69">
      <c r="A125" s="315" t="s">
        <v>679</v>
      </c>
      <c r="B125" s="316" t="s">
        <v>678</v>
      </c>
      <c r="C125" s="315" t="s">
        <v>144</v>
      </c>
      <c r="D125" s="315" t="s">
        <v>121</v>
      </c>
      <c r="E125" s="317">
        <f t="shared" si="6"/>
        <v>63000</v>
      </c>
      <c r="F125" s="315">
        <v>6</v>
      </c>
      <c r="G125" s="464">
        <v>378</v>
      </c>
      <c r="H125" s="319" t="s">
        <v>526</v>
      </c>
      <c r="I125" s="553" t="s">
        <v>560</v>
      </c>
      <c r="J125" s="520"/>
      <c r="K125" s="520"/>
    </row>
    <row r="126" spans="1:11" ht="69">
      <c r="A126" s="315" t="s">
        <v>680</v>
      </c>
      <c r="B126" s="316" t="s">
        <v>678</v>
      </c>
      <c r="C126" s="315" t="s">
        <v>144</v>
      </c>
      <c r="D126" s="315" t="s">
        <v>121</v>
      </c>
      <c r="E126" s="317">
        <f t="shared" si="6"/>
        <v>70000</v>
      </c>
      <c r="F126" s="315">
        <v>20</v>
      </c>
      <c r="G126" s="464">
        <v>1400</v>
      </c>
      <c r="H126" s="319" t="s">
        <v>526</v>
      </c>
      <c r="I126" s="553" t="s">
        <v>560</v>
      </c>
      <c r="J126" s="520"/>
      <c r="K126" s="520"/>
    </row>
    <row r="127" spans="1:11" ht="69">
      <c r="A127" s="315" t="s">
        <v>681</v>
      </c>
      <c r="B127" s="316" t="s">
        <v>678</v>
      </c>
      <c r="C127" s="315" t="s">
        <v>144</v>
      </c>
      <c r="D127" s="315" t="s">
        <v>121</v>
      </c>
      <c r="E127" s="317">
        <f t="shared" si="6"/>
        <v>45000</v>
      </c>
      <c r="F127" s="315">
        <v>10</v>
      </c>
      <c r="G127" s="464">
        <v>450</v>
      </c>
      <c r="H127" s="319" t="s">
        <v>526</v>
      </c>
      <c r="I127" s="553" t="s">
        <v>560</v>
      </c>
      <c r="J127" s="520"/>
      <c r="K127" s="520"/>
    </row>
    <row r="128" spans="1:11" ht="69">
      <c r="A128" s="315" t="s">
        <v>682</v>
      </c>
      <c r="B128" s="316" t="s">
        <v>678</v>
      </c>
      <c r="C128" s="315" t="s">
        <v>144</v>
      </c>
      <c r="D128" s="315" t="s">
        <v>121</v>
      </c>
      <c r="E128" s="317">
        <f t="shared" si="6"/>
        <v>50000</v>
      </c>
      <c r="F128" s="315">
        <v>20</v>
      </c>
      <c r="G128" s="464">
        <v>1000</v>
      </c>
      <c r="H128" s="319" t="s">
        <v>526</v>
      </c>
      <c r="I128" s="553" t="s">
        <v>560</v>
      </c>
      <c r="J128" s="520"/>
      <c r="K128" s="520"/>
    </row>
    <row r="129" spans="1:11" ht="69">
      <c r="A129" s="315" t="s">
        <v>683</v>
      </c>
      <c r="B129" s="316" t="s">
        <v>678</v>
      </c>
      <c r="C129" s="315" t="s">
        <v>144</v>
      </c>
      <c r="D129" s="315" t="s">
        <v>121</v>
      </c>
      <c r="E129" s="317">
        <f t="shared" si="6"/>
        <v>30000</v>
      </c>
      <c r="F129" s="315">
        <v>10</v>
      </c>
      <c r="G129" s="464">
        <v>300</v>
      </c>
      <c r="H129" s="319" t="s">
        <v>526</v>
      </c>
      <c r="I129" s="553" t="s">
        <v>560</v>
      </c>
      <c r="J129" s="520"/>
      <c r="K129" s="520"/>
    </row>
    <row r="130" spans="1:11" ht="69">
      <c r="A130" s="315" t="s">
        <v>684</v>
      </c>
      <c r="B130" s="316" t="s">
        <v>678</v>
      </c>
      <c r="C130" s="315" t="s">
        <v>144</v>
      </c>
      <c r="D130" s="315" t="s">
        <v>121</v>
      </c>
      <c r="E130" s="317">
        <f t="shared" si="6"/>
        <v>35000</v>
      </c>
      <c r="F130" s="315">
        <v>80</v>
      </c>
      <c r="G130" s="464">
        <v>2800</v>
      </c>
      <c r="H130" s="319" t="s">
        <v>526</v>
      </c>
      <c r="I130" s="553" t="s">
        <v>560</v>
      </c>
      <c r="J130" s="520"/>
      <c r="K130" s="520"/>
    </row>
    <row r="131" spans="1:11" ht="69">
      <c r="A131" s="315" t="s">
        <v>685</v>
      </c>
      <c r="B131" s="316" t="s">
        <v>678</v>
      </c>
      <c r="C131" s="315" t="s">
        <v>144</v>
      </c>
      <c r="D131" s="315" t="s">
        <v>121</v>
      </c>
      <c r="E131" s="317">
        <f t="shared" si="6"/>
        <v>30000</v>
      </c>
      <c r="F131" s="315">
        <v>20</v>
      </c>
      <c r="G131" s="464">
        <v>600</v>
      </c>
      <c r="H131" s="319" t="s">
        <v>526</v>
      </c>
      <c r="I131" s="553" t="s">
        <v>560</v>
      </c>
      <c r="J131" s="520"/>
      <c r="K131" s="520"/>
    </row>
    <row r="132" spans="1:11" ht="69">
      <c r="A132" s="315" t="s">
        <v>686</v>
      </c>
      <c r="B132" s="316" t="s">
        <v>678</v>
      </c>
      <c r="C132" s="315" t="s">
        <v>144</v>
      </c>
      <c r="D132" s="315" t="s">
        <v>121</v>
      </c>
      <c r="E132" s="317">
        <f t="shared" si="6"/>
        <v>4500</v>
      </c>
      <c r="F132" s="315">
        <v>100</v>
      </c>
      <c r="G132" s="464">
        <v>450</v>
      </c>
      <c r="H132" s="319" t="s">
        <v>526</v>
      </c>
      <c r="I132" s="553" t="s">
        <v>560</v>
      </c>
      <c r="J132" s="520"/>
      <c r="K132" s="520"/>
    </row>
    <row r="133" spans="1:11" ht="69">
      <c r="A133" s="315" t="s">
        <v>687</v>
      </c>
      <c r="B133" s="316" t="s">
        <v>678</v>
      </c>
      <c r="C133" s="315" t="s">
        <v>144</v>
      </c>
      <c r="D133" s="315" t="s">
        <v>121</v>
      </c>
      <c r="E133" s="317">
        <f t="shared" si="6"/>
        <v>22400</v>
      </c>
      <c r="F133" s="315">
        <v>40</v>
      </c>
      <c r="G133" s="464">
        <v>896</v>
      </c>
      <c r="H133" s="319" t="s">
        <v>526</v>
      </c>
      <c r="I133" s="553" t="s">
        <v>560</v>
      </c>
      <c r="J133" s="520"/>
      <c r="K133" s="520"/>
    </row>
    <row r="134" spans="1:11" ht="69">
      <c r="A134" s="315" t="s">
        <v>688</v>
      </c>
      <c r="B134" s="316" t="s">
        <v>678</v>
      </c>
      <c r="C134" s="315" t="s">
        <v>144</v>
      </c>
      <c r="D134" s="315" t="s">
        <v>121</v>
      </c>
      <c r="E134" s="317">
        <f t="shared" si="6"/>
        <v>90000</v>
      </c>
      <c r="F134" s="315">
        <v>15</v>
      </c>
      <c r="G134" s="464">
        <v>1350</v>
      </c>
      <c r="H134" s="319" t="s">
        <v>526</v>
      </c>
      <c r="I134" s="553" t="s">
        <v>560</v>
      </c>
      <c r="J134" s="520"/>
      <c r="K134" s="520"/>
    </row>
    <row r="135" spans="1:11" ht="69">
      <c r="A135" s="315" t="s">
        <v>689</v>
      </c>
      <c r="B135" s="316" t="s">
        <v>678</v>
      </c>
      <c r="C135" s="315" t="s">
        <v>144</v>
      </c>
      <c r="D135" s="315" t="s">
        <v>121</v>
      </c>
      <c r="E135" s="317">
        <f t="shared" si="6"/>
        <v>30000</v>
      </c>
      <c r="F135" s="315">
        <v>40</v>
      </c>
      <c r="G135" s="464">
        <v>1200</v>
      </c>
      <c r="H135" s="319" t="s">
        <v>526</v>
      </c>
      <c r="I135" s="553" t="s">
        <v>560</v>
      </c>
      <c r="J135" s="520"/>
      <c r="K135" s="520"/>
    </row>
    <row r="136" spans="1:11" ht="69">
      <c r="A136" s="315" t="s">
        <v>690</v>
      </c>
      <c r="B136" s="316" t="s">
        <v>678</v>
      </c>
      <c r="C136" s="315" t="s">
        <v>144</v>
      </c>
      <c r="D136" s="315" t="s">
        <v>121</v>
      </c>
      <c r="E136" s="317">
        <f t="shared" si="6"/>
        <v>108000</v>
      </c>
      <c r="F136" s="315">
        <v>50</v>
      </c>
      <c r="G136" s="464">
        <v>5400</v>
      </c>
      <c r="H136" s="319" t="s">
        <v>526</v>
      </c>
      <c r="I136" s="553" t="s">
        <v>560</v>
      </c>
      <c r="J136" s="520"/>
      <c r="K136" s="520"/>
    </row>
    <row r="137" spans="1:11" ht="69">
      <c r="A137" s="315" t="s">
        <v>691</v>
      </c>
      <c r="B137" s="316" t="s">
        <v>678</v>
      </c>
      <c r="C137" s="315" t="s">
        <v>144</v>
      </c>
      <c r="D137" s="315" t="s">
        <v>121</v>
      </c>
      <c r="E137" s="317">
        <f t="shared" si="6"/>
        <v>30000</v>
      </c>
      <c r="F137" s="315">
        <v>70</v>
      </c>
      <c r="G137" s="464">
        <v>2100</v>
      </c>
      <c r="H137" s="319" t="s">
        <v>526</v>
      </c>
      <c r="I137" s="553" t="s">
        <v>560</v>
      </c>
      <c r="J137" s="520"/>
      <c r="K137" s="520"/>
    </row>
    <row r="138" spans="1:11" ht="69">
      <c r="A138" s="315" t="s">
        <v>692</v>
      </c>
      <c r="B138" s="316" t="s">
        <v>678</v>
      </c>
      <c r="C138" s="315" t="s">
        <v>144</v>
      </c>
      <c r="D138" s="315" t="s">
        <v>121</v>
      </c>
      <c r="E138" s="317">
        <f t="shared" si="6"/>
        <v>70000</v>
      </c>
      <c r="F138" s="315">
        <v>6</v>
      </c>
      <c r="G138" s="464">
        <v>420</v>
      </c>
      <c r="H138" s="319" t="s">
        <v>526</v>
      </c>
      <c r="I138" s="553" t="s">
        <v>560</v>
      </c>
      <c r="J138" s="520"/>
      <c r="K138" s="520"/>
    </row>
    <row r="139" spans="1:11" ht="69">
      <c r="A139" s="315" t="s">
        <v>693</v>
      </c>
      <c r="B139" s="316" t="s">
        <v>678</v>
      </c>
      <c r="C139" s="315" t="s">
        <v>144</v>
      </c>
      <c r="D139" s="315" t="s">
        <v>121</v>
      </c>
      <c r="E139" s="317">
        <f t="shared" si="6"/>
        <v>63000</v>
      </c>
      <c r="F139" s="315">
        <v>6</v>
      </c>
      <c r="G139" s="464">
        <v>378</v>
      </c>
      <c r="H139" s="319" t="s">
        <v>526</v>
      </c>
      <c r="I139" s="553" t="s">
        <v>560</v>
      </c>
      <c r="J139" s="520"/>
      <c r="K139" s="520"/>
    </row>
    <row r="140" spans="1:11" ht="69">
      <c r="A140" s="315" t="s">
        <v>694</v>
      </c>
      <c r="B140" s="316" t="s">
        <v>678</v>
      </c>
      <c r="C140" s="315" t="s">
        <v>144</v>
      </c>
      <c r="D140" s="315" t="s">
        <v>121</v>
      </c>
      <c r="E140" s="317">
        <f t="shared" si="6"/>
        <v>63000</v>
      </c>
      <c r="F140" s="315">
        <v>6</v>
      </c>
      <c r="G140" s="464">
        <v>378</v>
      </c>
      <c r="H140" s="319" t="s">
        <v>526</v>
      </c>
      <c r="I140" s="553" t="s">
        <v>560</v>
      </c>
      <c r="J140" s="520"/>
      <c r="K140" s="520"/>
    </row>
    <row r="141" spans="1:11" ht="51.75">
      <c r="A141" s="315" t="s">
        <v>695</v>
      </c>
      <c r="B141" s="316" t="s">
        <v>696</v>
      </c>
      <c r="C141" s="315" t="s">
        <v>669</v>
      </c>
      <c r="D141" s="315" t="s">
        <v>121</v>
      </c>
      <c r="E141" s="317">
        <f t="shared" si="6"/>
        <v>2150</v>
      </c>
      <c r="F141" s="315">
        <v>200000</v>
      </c>
      <c r="G141" s="464">
        <v>430000</v>
      </c>
      <c r="H141" s="319" t="s">
        <v>526</v>
      </c>
      <c r="I141" s="553" t="s">
        <v>560</v>
      </c>
      <c r="J141" s="520"/>
      <c r="K141" s="520"/>
    </row>
    <row r="142" spans="1:11" ht="51.75">
      <c r="A142" s="315" t="s">
        <v>697</v>
      </c>
      <c r="B142" s="316" t="s">
        <v>696</v>
      </c>
      <c r="C142" s="315" t="s">
        <v>144</v>
      </c>
      <c r="D142" s="315" t="s">
        <v>121</v>
      </c>
      <c r="E142" s="317">
        <f t="shared" si="6"/>
        <v>1000</v>
      </c>
      <c r="F142" s="315">
        <v>5000</v>
      </c>
      <c r="G142" s="464">
        <v>5000</v>
      </c>
      <c r="H142" s="319" t="s">
        <v>526</v>
      </c>
      <c r="I142" s="320" t="s">
        <v>573</v>
      </c>
      <c r="J142" s="520"/>
      <c r="K142" s="520"/>
    </row>
    <row r="143" spans="1:11" ht="51.75">
      <c r="A143" s="315" t="s">
        <v>698</v>
      </c>
      <c r="B143" s="316" t="s">
        <v>699</v>
      </c>
      <c r="C143" s="315" t="s">
        <v>144</v>
      </c>
      <c r="D143" s="315" t="s">
        <v>121</v>
      </c>
      <c r="E143" s="317">
        <f t="shared" si="6"/>
        <v>200</v>
      </c>
      <c r="F143" s="315">
        <v>1070</v>
      </c>
      <c r="G143" s="464">
        <v>214</v>
      </c>
      <c r="H143" s="319" t="s">
        <v>526</v>
      </c>
      <c r="I143" s="553" t="s">
        <v>560</v>
      </c>
      <c r="J143" s="520"/>
      <c r="K143" s="520"/>
    </row>
    <row r="144" spans="1:11" ht="86.25">
      <c r="A144" s="315" t="s">
        <v>700</v>
      </c>
      <c r="B144" s="316" t="s">
        <v>701</v>
      </c>
      <c r="C144" s="315" t="s">
        <v>144</v>
      </c>
      <c r="D144" s="315" t="s">
        <v>121</v>
      </c>
      <c r="E144" s="317">
        <f t="shared" si="6"/>
        <v>250</v>
      </c>
      <c r="F144" s="315">
        <v>1000</v>
      </c>
      <c r="G144" s="464">
        <v>250</v>
      </c>
      <c r="H144" s="319" t="s">
        <v>526</v>
      </c>
      <c r="I144" s="553" t="s">
        <v>560</v>
      </c>
      <c r="J144" s="520"/>
      <c r="K144" s="520"/>
    </row>
    <row r="145" spans="1:11" ht="51.75">
      <c r="A145" s="315" t="s">
        <v>283</v>
      </c>
      <c r="B145" s="316" t="s">
        <v>702</v>
      </c>
      <c r="C145" s="315" t="s">
        <v>144</v>
      </c>
      <c r="D145" s="315" t="s">
        <v>121</v>
      </c>
      <c r="E145" s="317">
        <f t="shared" si="6"/>
        <v>80</v>
      </c>
      <c r="F145" s="315">
        <v>4000</v>
      </c>
      <c r="G145" s="464">
        <v>320</v>
      </c>
      <c r="H145" s="319" t="s">
        <v>526</v>
      </c>
      <c r="I145" s="553" t="s">
        <v>560</v>
      </c>
      <c r="J145" s="520"/>
      <c r="K145" s="520"/>
    </row>
    <row r="146" spans="1:11" ht="51.75">
      <c r="A146" s="315" t="s">
        <v>284</v>
      </c>
      <c r="B146" s="316" t="s">
        <v>703</v>
      </c>
      <c r="C146" s="315" t="s">
        <v>144</v>
      </c>
      <c r="D146" s="315" t="s">
        <v>121</v>
      </c>
      <c r="E146" s="317">
        <f t="shared" si="6"/>
        <v>140</v>
      </c>
      <c r="F146" s="315">
        <v>800</v>
      </c>
      <c r="G146" s="464">
        <v>112</v>
      </c>
      <c r="H146" s="319" t="s">
        <v>526</v>
      </c>
      <c r="I146" s="553" t="s">
        <v>560</v>
      </c>
      <c r="J146" s="520"/>
      <c r="K146" s="520"/>
    </row>
    <row r="147" spans="1:11" ht="138">
      <c r="A147" s="315" t="s">
        <v>704</v>
      </c>
      <c r="B147" s="316" t="s">
        <v>705</v>
      </c>
      <c r="C147" s="315" t="s">
        <v>144</v>
      </c>
      <c r="D147" s="315" t="s">
        <v>121</v>
      </c>
      <c r="E147" s="317">
        <f t="shared" si="6"/>
        <v>25</v>
      </c>
      <c r="F147" s="315">
        <v>300</v>
      </c>
      <c r="G147" s="464">
        <v>7.5</v>
      </c>
      <c r="H147" s="319" t="s">
        <v>526</v>
      </c>
      <c r="I147" s="553" t="s">
        <v>560</v>
      </c>
      <c r="J147" s="520"/>
      <c r="K147" s="520"/>
    </row>
    <row r="148" spans="1:11" ht="86.25">
      <c r="A148" s="315" t="s">
        <v>706</v>
      </c>
      <c r="B148" s="316" t="s">
        <v>707</v>
      </c>
      <c r="C148" s="315" t="s">
        <v>144</v>
      </c>
      <c r="D148" s="315" t="s">
        <v>121</v>
      </c>
      <c r="E148" s="317">
        <f t="shared" si="6"/>
        <v>1500</v>
      </c>
      <c r="F148" s="315">
        <v>40</v>
      </c>
      <c r="G148" s="464">
        <v>60</v>
      </c>
      <c r="H148" s="319" t="s">
        <v>526</v>
      </c>
      <c r="I148" s="553" t="s">
        <v>560</v>
      </c>
      <c r="J148" s="520"/>
      <c r="K148" s="520"/>
    </row>
    <row r="149" spans="1:11" ht="34.5">
      <c r="A149" s="315" t="s">
        <v>708</v>
      </c>
      <c r="B149" s="316" t="s">
        <v>709</v>
      </c>
      <c r="C149" s="315" t="s">
        <v>144</v>
      </c>
      <c r="D149" s="315" t="s">
        <v>121</v>
      </c>
      <c r="E149" s="317">
        <f t="shared" si="6"/>
        <v>180</v>
      </c>
      <c r="F149" s="315">
        <v>400</v>
      </c>
      <c r="G149" s="464">
        <v>72</v>
      </c>
      <c r="H149" s="319" t="s">
        <v>526</v>
      </c>
      <c r="I149" s="553" t="s">
        <v>560</v>
      </c>
      <c r="J149" s="520"/>
      <c r="K149" s="520"/>
    </row>
    <row r="150" spans="1:11" ht="103.5">
      <c r="A150" s="315" t="s">
        <v>710</v>
      </c>
      <c r="B150" s="316" t="s">
        <v>711</v>
      </c>
      <c r="C150" s="315" t="s">
        <v>144</v>
      </c>
      <c r="D150" s="315" t="s">
        <v>121</v>
      </c>
      <c r="E150" s="317">
        <f t="shared" si="6"/>
        <v>80</v>
      </c>
      <c r="F150" s="315">
        <v>200</v>
      </c>
      <c r="G150" s="464">
        <v>16</v>
      </c>
      <c r="H150" s="319" t="s">
        <v>526</v>
      </c>
      <c r="I150" s="553" t="s">
        <v>560</v>
      </c>
      <c r="J150" s="520"/>
      <c r="K150" s="520"/>
    </row>
    <row r="151" spans="1:11" ht="34.5">
      <c r="A151" s="315" t="s">
        <v>712</v>
      </c>
      <c r="B151" s="316" t="s">
        <v>713</v>
      </c>
      <c r="C151" s="315" t="s">
        <v>144</v>
      </c>
      <c r="D151" s="315" t="s">
        <v>121</v>
      </c>
      <c r="E151" s="317">
        <f t="shared" si="6"/>
        <v>220</v>
      </c>
      <c r="F151" s="315">
        <v>50</v>
      </c>
      <c r="G151" s="464">
        <v>11</v>
      </c>
      <c r="H151" s="319" t="s">
        <v>526</v>
      </c>
      <c r="I151" s="553" t="s">
        <v>560</v>
      </c>
      <c r="J151" s="520"/>
      <c r="K151" s="520"/>
    </row>
    <row r="152" spans="1:11" ht="51.75">
      <c r="A152" s="315" t="s">
        <v>714</v>
      </c>
      <c r="B152" s="316" t="s">
        <v>715</v>
      </c>
      <c r="C152" s="315" t="s">
        <v>144</v>
      </c>
      <c r="D152" s="315" t="s">
        <v>121</v>
      </c>
      <c r="E152" s="317">
        <f t="shared" si="6"/>
        <v>120</v>
      </c>
      <c r="F152" s="315">
        <v>100</v>
      </c>
      <c r="G152" s="464">
        <v>12</v>
      </c>
      <c r="H152" s="319" t="s">
        <v>526</v>
      </c>
      <c r="I152" s="553" t="s">
        <v>560</v>
      </c>
      <c r="J152" s="520"/>
      <c r="K152" s="520"/>
    </row>
    <row r="153" spans="1:11" ht="51.75">
      <c r="A153" s="315" t="s">
        <v>716</v>
      </c>
      <c r="B153" s="316" t="s">
        <v>717</v>
      </c>
      <c r="C153" s="315" t="s">
        <v>144</v>
      </c>
      <c r="D153" s="315" t="s">
        <v>121</v>
      </c>
      <c r="E153" s="317">
        <f t="shared" si="6"/>
        <v>400</v>
      </c>
      <c r="F153" s="315">
        <v>100</v>
      </c>
      <c r="G153" s="464">
        <v>40</v>
      </c>
      <c r="H153" s="319" t="s">
        <v>526</v>
      </c>
      <c r="I153" s="553" t="s">
        <v>560</v>
      </c>
      <c r="J153" s="520"/>
      <c r="K153" s="520"/>
    </row>
    <row r="154" spans="1:11" ht="86.25">
      <c r="A154" s="315" t="s">
        <v>718</v>
      </c>
      <c r="B154" s="316" t="s">
        <v>719</v>
      </c>
      <c r="C154" s="315" t="s">
        <v>144</v>
      </c>
      <c r="D154" s="315" t="s">
        <v>121</v>
      </c>
      <c r="E154" s="317">
        <f t="shared" si="6"/>
        <v>90</v>
      </c>
      <c r="F154" s="315">
        <v>4000</v>
      </c>
      <c r="G154" s="464">
        <v>360</v>
      </c>
      <c r="H154" s="319" t="s">
        <v>526</v>
      </c>
      <c r="I154" s="553" t="s">
        <v>560</v>
      </c>
      <c r="J154" s="520"/>
      <c r="K154" s="520"/>
    </row>
    <row r="155" spans="1:11" ht="86.25">
      <c r="A155" s="315" t="s">
        <v>720</v>
      </c>
      <c r="B155" s="316" t="s">
        <v>721</v>
      </c>
      <c r="C155" s="315" t="s">
        <v>144</v>
      </c>
      <c r="D155" s="315" t="s">
        <v>121</v>
      </c>
      <c r="E155" s="317">
        <f t="shared" si="6"/>
        <v>190</v>
      </c>
      <c r="F155" s="315">
        <v>2000</v>
      </c>
      <c r="G155" s="464">
        <v>380</v>
      </c>
      <c r="H155" s="319" t="s">
        <v>526</v>
      </c>
      <c r="I155" s="553" t="s">
        <v>560</v>
      </c>
      <c r="J155" s="520"/>
      <c r="K155" s="520"/>
    </row>
    <row r="156" spans="1:11" ht="120.75">
      <c r="A156" s="315" t="s">
        <v>285</v>
      </c>
      <c r="B156" s="316" t="s">
        <v>722</v>
      </c>
      <c r="C156" s="315" t="s">
        <v>144</v>
      </c>
      <c r="D156" s="315" t="s">
        <v>121</v>
      </c>
      <c r="E156" s="317">
        <f t="shared" si="6"/>
        <v>10</v>
      </c>
      <c r="F156" s="315">
        <v>18000</v>
      </c>
      <c r="G156" s="464">
        <v>180</v>
      </c>
      <c r="H156" s="319" t="s">
        <v>526</v>
      </c>
      <c r="I156" s="553" t="s">
        <v>560</v>
      </c>
      <c r="J156" s="520"/>
      <c r="K156" s="520"/>
    </row>
    <row r="157" spans="1:11" ht="103.5">
      <c r="A157" s="315" t="s">
        <v>286</v>
      </c>
      <c r="B157" s="316" t="s">
        <v>723</v>
      </c>
      <c r="C157" s="315" t="s">
        <v>144</v>
      </c>
      <c r="D157" s="315" t="s">
        <v>121</v>
      </c>
      <c r="E157" s="317">
        <f t="shared" ref="E157:E206" si="7">+G157/F157*1000</f>
        <v>80</v>
      </c>
      <c r="F157" s="315">
        <v>12000</v>
      </c>
      <c r="G157" s="464">
        <v>960</v>
      </c>
      <c r="H157" s="319" t="s">
        <v>526</v>
      </c>
      <c r="I157" s="553" t="s">
        <v>560</v>
      </c>
      <c r="J157" s="520"/>
      <c r="K157" s="520"/>
    </row>
    <row r="158" spans="1:11" ht="86.25">
      <c r="A158" s="315" t="s">
        <v>287</v>
      </c>
      <c r="B158" s="316" t="s">
        <v>724</v>
      </c>
      <c r="C158" s="315" t="s">
        <v>144</v>
      </c>
      <c r="D158" s="315" t="s">
        <v>121</v>
      </c>
      <c r="E158" s="317">
        <f t="shared" si="7"/>
        <v>80</v>
      </c>
      <c r="F158" s="315">
        <v>1000</v>
      </c>
      <c r="G158" s="464">
        <v>80</v>
      </c>
      <c r="H158" s="319" t="s">
        <v>526</v>
      </c>
      <c r="I158" s="553" t="s">
        <v>560</v>
      </c>
      <c r="J158" s="520"/>
      <c r="K158" s="520"/>
    </row>
    <row r="159" spans="1:11" ht="86.25">
      <c r="A159" s="315" t="s">
        <v>725</v>
      </c>
      <c r="B159" s="316" t="s">
        <v>726</v>
      </c>
      <c r="C159" s="315" t="s">
        <v>144</v>
      </c>
      <c r="D159" s="315" t="s">
        <v>121</v>
      </c>
      <c r="E159" s="317">
        <f t="shared" si="7"/>
        <v>670</v>
      </c>
      <c r="F159" s="315">
        <v>400</v>
      </c>
      <c r="G159" s="464">
        <v>268</v>
      </c>
      <c r="H159" s="319" t="s">
        <v>526</v>
      </c>
      <c r="I159" s="553" t="s">
        <v>560</v>
      </c>
      <c r="J159" s="520"/>
      <c r="K159" s="520"/>
    </row>
    <row r="160" spans="1:11" ht="69">
      <c r="A160" s="315" t="s">
        <v>727</v>
      </c>
      <c r="B160" s="316" t="s">
        <v>728</v>
      </c>
      <c r="C160" s="554" t="s">
        <v>144</v>
      </c>
      <c r="D160" s="315" t="s">
        <v>121</v>
      </c>
      <c r="E160" s="317">
        <f t="shared" si="7"/>
        <v>850</v>
      </c>
      <c r="F160" s="315">
        <v>300</v>
      </c>
      <c r="G160" s="464">
        <v>255</v>
      </c>
      <c r="H160" s="319" t="s">
        <v>526</v>
      </c>
      <c r="I160" s="553" t="s">
        <v>560</v>
      </c>
      <c r="J160" s="520"/>
      <c r="K160" s="520"/>
    </row>
    <row r="161" spans="1:11" ht="86.25">
      <c r="A161" s="315" t="s">
        <v>729</v>
      </c>
      <c r="B161" s="316" t="s">
        <v>730</v>
      </c>
      <c r="C161" s="554" t="s">
        <v>144</v>
      </c>
      <c r="D161" s="315" t="s">
        <v>121</v>
      </c>
      <c r="E161" s="317">
        <f t="shared" si="7"/>
        <v>12200</v>
      </c>
      <c r="F161" s="315">
        <v>5</v>
      </c>
      <c r="G161" s="464">
        <v>61</v>
      </c>
      <c r="H161" s="319" t="s">
        <v>526</v>
      </c>
      <c r="I161" s="553" t="s">
        <v>560</v>
      </c>
      <c r="J161" s="520"/>
      <c r="K161" s="520"/>
    </row>
    <row r="162" spans="1:11" ht="51.75">
      <c r="A162" s="315" t="s">
        <v>731</v>
      </c>
      <c r="B162" s="316" t="s">
        <v>732</v>
      </c>
      <c r="C162" s="554" t="s">
        <v>144</v>
      </c>
      <c r="D162" s="315" t="s">
        <v>121</v>
      </c>
      <c r="E162" s="317">
        <f t="shared" si="7"/>
        <v>1500</v>
      </c>
      <c r="F162" s="315">
        <v>50</v>
      </c>
      <c r="G162" s="464">
        <v>75</v>
      </c>
      <c r="H162" s="319" t="s">
        <v>526</v>
      </c>
      <c r="I162" s="553" t="s">
        <v>560</v>
      </c>
      <c r="J162" s="520"/>
      <c r="K162" s="520"/>
    </row>
    <row r="163" spans="1:11" ht="103.5">
      <c r="A163" s="315" t="s">
        <v>733</v>
      </c>
      <c r="B163" s="316" t="s">
        <v>734</v>
      </c>
      <c r="C163" s="554" t="s">
        <v>144</v>
      </c>
      <c r="D163" s="315" t="s">
        <v>304</v>
      </c>
      <c r="E163" s="317">
        <f t="shared" si="7"/>
        <v>1750</v>
      </c>
      <c r="F163" s="315">
        <v>3017</v>
      </c>
      <c r="G163" s="464">
        <v>5279.75</v>
      </c>
      <c r="H163" s="319" t="s">
        <v>526</v>
      </c>
      <c r="I163" s="320" t="s">
        <v>573</v>
      </c>
      <c r="J163" s="520"/>
      <c r="K163" s="520"/>
    </row>
    <row r="164" spans="1:11" ht="103.5">
      <c r="A164" s="315" t="s">
        <v>450</v>
      </c>
      <c r="B164" s="316" t="s">
        <v>305</v>
      </c>
      <c r="C164" s="554" t="s">
        <v>144</v>
      </c>
      <c r="D164" s="315" t="s">
        <v>304</v>
      </c>
      <c r="E164" s="317">
        <f t="shared" si="7"/>
        <v>1750</v>
      </c>
      <c r="F164" s="315">
        <v>13000</v>
      </c>
      <c r="G164" s="464">
        <v>22750</v>
      </c>
      <c r="H164" s="319" t="s">
        <v>526</v>
      </c>
      <c r="I164" s="553" t="s">
        <v>560</v>
      </c>
      <c r="J164" s="520"/>
      <c r="K164" s="520"/>
    </row>
    <row r="165" spans="1:11" ht="69">
      <c r="A165" s="315" t="s">
        <v>735</v>
      </c>
      <c r="B165" s="316" t="s">
        <v>736</v>
      </c>
      <c r="C165" s="554" t="s">
        <v>144</v>
      </c>
      <c r="D165" s="315" t="s">
        <v>121</v>
      </c>
      <c r="E165" s="317">
        <f t="shared" si="7"/>
        <v>600</v>
      </c>
      <c r="F165" s="315">
        <v>400</v>
      </c>
      <c r="G165" s="464">
        <v>240</v>
      </c>
      <c r="H165" s="319" t="s">
        <v>526</v>
      </c>
      <c r="I165" s="553" t="s">
        <v>560</v>
      </c>
      <c r="J165" s="520"/>
      <c r="K165" s="520"/>
    </row>
    <row r="166" spans="1:11" ht="69">
      <c r="A166" s="315" t="s">
        <v>737</v>
      </c>
      <c r="B166" s="316" t="s">
        <v>736</v>
      </c>
      <c r="C166" s="554" t="s">
        <v>144</v>
      </c>
      <c r="D166" s="315" t="s">
        <v>121</v>
      </c>
      <c r="E166" s="317">
        <f t="shared" si="7"/>
        <v>600</v>
      </c>
      <c r="F166" s="315">
        <v>1200</v>
      </c>
      <c r="G166" s="464">
        <v>720</v>
      </c>
      <c r="H166" s="319" t="s">
        <v>526</v>
      </c>
      <c r="I166" s="320" t="s">
        <v>573</v>
      </c>
      <c r="J166" s="520"/>
      <c r="K166" s="520"/>
    </row>
    <row r="167" spans="1:11" ht="86.25">
      <c r="A167" s="315" t="s">
        <v>288</v>
      </c>
      <c r="B167" s="316" t="s">
        <v>743</v>
      </c>
      <c r="C167" s="554" t="s">
        <v>144</v>
      </c>
      <c r="D167" s="315" t="s">
        <v>121</v>
      </c>
      <c r="E167" s="317">
        <f t="shared" si="7"/>
        <v>55</v>
      </c>
      <c r="F167" s="315">
        <v>1500</v>
      </c>
      <c r="G167" s="464">
        <v>82.5</v>
      </c>
      <c r="H167" s="319" t="s">
        <v>526</v>
      </c>
      <c r="I167" s="553" t="s">
        <v>560</v>
      </c>
      <c r="J167" s="520"/>
      <c r="K167" s="520"/>
    </row>
    <row r="168" spans="1:11" ht="34.5">
      <c r="A168" s="315" t="s">
        <v>485</v>
      </c>
      <c r="B168" s="316" t="s">
        <v>738</v>
      </c>
      <c r="C168" s="554" t="s">
        <v>144</v>
      </c>
      <c r="D168" s="315" t="s">
        <v>121</v>
      </c>
      <c r="E168" s="317">
        <f t="shared" si="7"/>
        <v>20</v>
      </c>
      <c r="F168" s="315">
        <v>5000</v>
      </c>
      <c r="G168" s="464">
        <v>100</v>
      </c>
      <c r="H168" s="319" t="s">
        <v>526</v>
      </c>
      <c r="I168" s="553" t="s">
        <v>560</v>
      </c>
      <c r="J168" s="520"/>
      <c r="K168" s="520"/>
    </row>
    <row r="169" spans="1:11" ht="34.5">
      <c r="A169" s="315" t="s">
        <v>739</v>
      </c>
      <c r="B169" s="316" t="s">
        <v>738</v>
      </c>
      <c r="C169" s="554" t="s">
        <v>144</v>
      </c>
      <c r="D169" s="315" t="s">
        <v>121</v>
      </c>
      <c r="E169" s="317">
        <f t="shared" si="7"/>
        <v>15</v>
      </c>
      <c r="F169" s="315">
        <v>20000</v>
      </c>
      <c r="G169" s="464">
        <v>300</v>
      </c>
      <c r="H169" s="319" t="s">
        <v>526</v>
      </c>
      <c r="I169" s="553" t="s">
        <v>560</v>
      </c>
      <c r="J169" s="520"/>
      <c r="K169" s="520"/>
    </row>
    <row r="170" spans="1:11" ht="34.5">
      <c r="A170" s="315" t="s">
        <v>740</v>
      </c>
      <c r="B170" s="316" t="s">
        <v>738</v>
      </c>
      <c r="C170" s="554" t="s">
        <v>144</v>
      </c>
      <c r="D170" s="315" t="s">
        <v>121</v>
      </c>
      <c r="E170" s="317">
        <f t="shared" si="7"/>
        <v>10</v>
      </c>
      <c r="F170" s="315">
        <v>40000</v>
      </c>
      <c r="G170" s="464">
        <v>400</v>
      </c>
      <c r="H170" s="319" t="s">
        <v>526</v>
      </c>
      <c r="I170" s="553" t="s">
        <v>560</v>
      </c>
      <c r="J170" s="520"/>
      <c r="K170" s="520"/>
    </row>
    <row r="171" spans="1:11" ht="34.5">
      <c r="A171" s="315" t="s">
        <v>741</v>
      </c>
      <c r="B171" s="316" t="s">
        <v>738</v>
      </c>
      <c r="C171" s="554" t="s">
        <v>144</v>
      </c>
      <c r="D171" s="315" t="s">
        <v>121</v>
      </c>
      <c r="E171" s="317">
        <f t="shared" si="7"/>
        <v>40</v>
      </c>
      <c r="F171" s="315">
        <v>1500</v>
      </c>
      <c r="G171" s="464">
        <v>60</v>
      </c>
      <c r="H171" s="319" t="s">
        <v>526</v>
      </c>
      <c r="I171" s="553" t="s">
        <v>560</v>
      </c>
      <c r="J171" s="520"/>
      <c r="K171" s="520"/>
    </row>
    <row r="172" spans="1:11" ht="34.5">
      <c r="A172" s="315" t="s">
        <v>742</v>
      </c>
      <c r="B172" s="316" t="s">
        <v>738</v>
      </c>
      <c r="C172" s="554" t="s">
        <v>144</v>
      </c>
      <c r="D172" s="315" t="s">
        <v>121</v>
      </c>
      <c r="E172" s="317">
        <f t="shared" si="7"/>
        <v>50</v>
      </c>
      <c r="F172" s="315">
        <v>1500</v>
      </c>
      <c r="G172" s="464">
        <v>75</v>
      </c>
      <c r="H172" s="319" t="s">
        <v>526</v>
      </c>
      <c r="I172" s="553" t="s">
        <v>560</v>
      </c>
      <c r="J172" s="520"/>
      <c r="K172" s="520"/>
    </row>
    <row r="173" spans="1:11" ht="120.75">
      <c r="A173" s="315" t="s">
        <v>744</v>
      </c>
      <c r="B173" s="316" t="s">
        <v>745</v>
      </c>
      <c r="C173" s="554" t="s">
        <v>144</v>
      </c>
      <c r="D173" s="315" t="s">
        <v>121</v>
      </c>
      <c r="E173" s="317">
        <f t="shared" si="7"/>
        <v>290</v>
      </c>
      <c r="F173" s="315">
        <v>200</v>
      </c>
      <c r="G173" s="464">
        <v>58</v>
      </c>
      <c r="H173" s="319" t="s">
        <v>526</v>
      </c>
      <c r="I173" s="553" t="s">
        <v>560</v>
      </c>
      <c r="J173" s="520"/>
      <c r="K173" s="520"/>
    </row>
    <row r="174" spans="1:11" ht="86.25">
      <c r="A174" s="315" t="s">
        <v>746</v>
      </c>
      <c r="B174" s="316" t="s">
        <v>747</v>
      </c>
      <c r="C174" s="554" t="s">
        <v>144</v>
      </c>
      <c r="D174" s="315" t="s">
        <v>121</v>
      </c>
      <c r="E174" s="317">
        <f t="shared" si="7"/>
        <v>220</v>
      </c>
      <c r="F174" s="315">
        <v>200</v>
      </c>
      <c r="G174" s="464">
        <v>44</v>
      </c>
      <c r="H174" s="319" t="s">
        <v>526</v>
      </c>
      <c r="I174" s="553" t="s">
        <v>560</v>
      </c>
      <c r="J174" s="520"/>
      <c r="K174" s="520"/>
    </row>
    <row r="175" spans="1:11" ht="34.5">
      <c r="A175" s="315" t="s">
        <v>748</v>
      </c>
      <c r="B175" s="316" t="s">
        <v>749</v>
      </c>
      <c r="C175" s="554" t="s">
        <v>144</v>
      </c>
      <c r="D175" s="315" t="s">
        <v>121</v>
      </c>
      <c r="E175" s="317">
        <f t="shared" si="7"/>
        <v>100</v>
      </c>
      <c r="F175" s="315">
        <v>3000</v>
      </c>
      <c r="G175" s="464">
        <v>300</v>
      </c>
      <c r="H175" s="319" t="s">
        <v>526</v>
      </c>
      <c r="I175" s="553" t="s">
        <v>560</v>
      </c>
      <c r="J175" s="520"/>
      <c r="K175" s="520"/>
    </row>
    <row r="176" spans="1:11" ht="120.75">
      <c r="A176" s="315" t="s">
        <v>750</v>
      </c>
      <c r="B176" s="316" t="s">
        <v>751</v>
      </c>
      <c r="C176" s="554" t="s">
        <v>144</v>
      </c>
      <c r="D176" s="315" t="s">
        <v>121</v>
      </c>
      <c r="E176" s="317">
        <f t="shared" si="7"/>
        <v>90</v>
      </c>
      <c r="F176" s="315">
        <v>1200</v>
      </c>
      <c r="G176" s="464">
        <v>108</v>
      </c>
      <c r="H176" s="319" t="s">
        <v>526</v>
      </c>
      <c r="I176" s="553" t="s">
        <v>560</v>
      </c>
      <c r="J176" s="520"/>
      <c r="K176" s="520"/>
    </row>
    <row r="177" spans="1:11" ht="120.75">
      <c r="A177" s="315" t="s">
        <v>752</v>
      </c>
      <c r="B177" s="316" t="s">
        <v>751</v>
      </c>
      <c r="C177" s="554" t="s">
        <v>144</v>
      </c>
      <c r="D177" s="315" t="s">
        <v>121</v>
      </c>
      <c r="E177" s="317">
        <f t="shared" si="7"/>
        <v>150</v>
      </c>
      <c r="F177" s="315">
        <v>37</v>
      </c>
      <c r="G177" s="464">
        <v>5.55</v>
      </c>
      <c r="H177" s="319" t="s">
        <v>526</v>
      </c>
      <c r="I177" s="320" t="s">
        <v>573</v>
      </c>
      <c r="J177" s="520"/>
      <c r="K177" s="520"/>
    </row>
    <row r="178" spans="1:11" ht="120.75">
      <c r="A178" s="315" t="s">
        <v>753</v>
      </c>
      <c r="B178" s="316" t="s">
        <v>754</v>
      </c>
      <c r="C178" s="554" t="s">
        <v>144</v>
      </c>
      <c r="D178" s="315" t="s">
        <v>121</v>
      </c>
      <c r="E178" s="317">
        <f t="shared" si="7"/>
        <v>120</v>
      </c>
      <c r="F178" s="315">
        <v>100</v>
      </c>
      <c r="G178" s="464">
        <v>12</v>
      </c>
      <c r="H178" s="319" t="s">
        <v>526</v>
      </c>
      <c r="I178" s="553" t="s">
        <v>560</v>
      </c>
      <c r="J178" s="520"/>
      <c r="K178" s="520"/>
    </row>
    <row r="179" spans="1:11" ht="120.75">
      <c r="A179" s="315" t="s">
        <v>755</v>
      </c>
      <c r="B179" s="316" t="s">
        <v>754</v>
      </c>
      <c r="C179" s="554" t="s">
        <v>144</v>
      </c>
      <c r="D179" s="315" t="s">
        <v>121</v>
      </c>
      <c r="E179" s="317">
        <f t="shared" si="7"/>
        <v>99.999999999999986</v>
      </c>
      <c r="F179" s="315">
        <v>51</v>
      </c>
      <c r="G179" s="464">
        <v>5.0999999999999996</v>
      </c>
      <c r="H179" s="319" t="s">
        <v>526</v>
      </c>
      <c r="I179" s="320" t="s">
        <v>573</v>
      </c>
      <c r="J179" s="520"/>
      <c r="K179" s="520"/>
    </row>
    <row r="180" spans="1:11" ht="69">
      <c r="A180" s="315" t="s">
        <v>756</v>
      </c>
      <c r="B180" s="316" t="s">
        <v>757</v>
      </c>
      <c r="C180" s="554" t="s">
        <v>144</v>
      </c>
      <c r="D180" s="315" t="s">
        <v>121</v>
      </c>
      <c r="E180" s="317">
        <f t="shared" si="7"/>
        <v>2500</v>
      </c>
      <c r="F180" s="315">
        <v>20</v>
      </c>
      <c r="G180" s="464">
        <v>50</v>
      </c>
      <c r="H180" s="319" t="s">
        <v>526</v>
      </c>
      <c r="I180" s="553" t="s">
        <v>560</v>
      </c>
      <c r="J180" s="520"/>
      <c r="K180" s="520"/>
    </row>
    <row r="181" spans="1:11" ht="69">
      <c r="A181" s="315" t="s">
        <v>758</v>
      </c>
      <c r="B181" s="316" t="s">
        <v>759</v>
      </c>
      <c r="C181" s="554" t="s">
        <v>144</v>
      </c>
      <c r="D181" s="315" t="s">
        <v>121</v>
      </c>
      <c r="E181" s="317">
        <f t="shared" si="7"/>
        <v>3600</v>
      </c>
      <c r="F181" s="315">
        <v>48</v>
      </c>
      <c r="G181" s="464">
        <v>172.8</v>
      </c>
      <c r="H181" s="319" t="s">
        <v>526</v>
      </c>
      <c r="I181" s="320" t="s">
        <v>573</v>
      </c>
      <c r="J181" s="520"/>
      <c r="K181" s="520"/>
    </row>
    <row r="182" spans="1:11" ht="69">
      <c r="A182" s="315" t="s">
        <v>760</v>
      </c>
      <c r="B182" s="316" t="s">
        <v>759</v>
      </c>
      <c r="C182" s="554" t="s">
        <v>144</v>
      </c>
      <c r="D182" s="315" t="s">
        <v>121</v>
      </c>
      <c r="E182" s="317">
        <f t="shared" si="7"/>
        <v>3600</v>
      </c>
      <c r="F182" s="315">
        <v>30</v>
      </c>
      <c r="G182" s="464">
        <v>108</v>
      </c>
      <c r="H182" s="319" t="s">
        <v>526</v>
      </c>
      <c r="I182" s="553" t="s">
        <v>560</v>
      </c>
      <c r="J182" s="520"/>
      <c r="K182" s="520"/>
    </row>
    <row r="183" spans="1:11" ht="69">
      <c r="A183" s="315" t="s">
        <v>761</v>
      </c>
      <c r="B183" s="316" t="s">
        <v>762</v>
      </c>
      <c r="C183" s="554" t="s">
        <v>144</v>
      </c>
      <c r="D183" s="315" t="s">
        <v>121</v>
      </c>
      <c r="E183" s="317">
        <f t="shared" si="7"/>
        <v>5900</v>
      </c>
      <c r="F183" s="315">
        <v>20</v>
      </c>
      <c r="G183" s="464">
        <v>118</v>
      </c>
      <c r="H183" s="319" t="s">
        <v>526</v>
      </c>
      <c r="I183" s="553" t="s">
        <v>560</v>
      </c>
      <c r="J183" s="520"/>
      <c r="K183" s="520"/>
    </row>
    <row r="184" spans="1:11" ht="69">
      <c r="A184" s="315" t="s">
        <v>763</v>
      </c>
      <c r="B184" s="316" t="s">
        <v>764</v>
      </c>
      <c r="C184" s="554" t="s">
        <v>144</v>
      </c>
      <c r="D184" s="315" t="s">
        <v>121</v>
      </c>
      <c r="E184" s="317">
        <f t="shared" si="7"/>
        <v>15000</v>
      </c>
      <c r="F184" s="315">
        <v>3</v>
      </c>
      <c r="G184" s="464">
        <v>45</v>
      </c>
      <c r="H184" s="319" t="s">
        <v>526</v>
      </c>
      <c r="I184" s="320" t="s">
        <v>573</v>
      </c>
      <c r="J184" s="520"/>
      <c r="K184" s="520"/>
    </row>
    <row r="185" spans="1:11" ht="69">
      <c r="A185" s="315" t="s">
        <v>765</v>
      </c>
      <c r="B185" s="316" t="s">
        <v>764</v>
      </c>
      <c r="C185" s="554" t="s">
        <v>144</v>
      </c>
      <c r="D185" s="315" t="s">
        <v>121</v>
      </c>
      <c r="E185" s="317">
        <f t="shared" si="7"/>
        <v>28000</v>
      </c>
      <c r="F185" s="315">
        <v>4</v>
      </c>
      <c r="G185" s="464">
        <v>112</v>
      </c>
      <c r="H185" s="319" t="s">
        <v>526</v>
      </c>
      <c r="I185" s="320" t="s">
        <v>573</v>
      </c>
      <c r="J185" s="520"/>
      <c r="K185" s="520"/>
    </row>
    <row r="186" spans="1:11" ht="86.25">
      <c r="A186" s="315" t="s">
        <v>766</v>
      </c>
      <c r="B186" s="316" t="s">
        <v>767</v>
      </c>
      <c r="C186" s="554" t="s">
        <v>144</v>
      </c>
      <c r="D186" s="315" t="s">
        <v>121</v>
      </c>
      <c r="E186" s="317">
        <f t="shared" si="7"/>
        <v>1200</v>
      </c>
      <c r="F186" s="315">
        <v>50</v>
      </c>
      <c r="G186" s="464">
        <v>60</v>
      </c>
      <c r="H186" s="319" t="s">
        <v>526</v>
      </c>
      <c r="I186" s="553" t="s">
        <v>560</v>
      </c>
      <c r="J186" s="520"/>
      <c r="K186" s="520"/>
    </row>
    <row r="187" spans="1:11" ht="86.25">
      <c r="A187" s="315" t="s">
        <v>768</v>
      </c>
      <c r="B187" s="316" t="s">
        <v>767</v>
      </c>
      <c r="C187" s="554" t="s">
        <v>144</v>
      </c>
      <c r="D187" s="315" t="s">
        <v>121</v>
      </c>
      <c r="E187" s="317">
        <f t="shared" si="7"/>
        <v>2200</v>
      </c>
      <c r="F187" s="315">
        <v>46</v>
      </c>
      <c r="G187" s="464">
        <v>101.2</v>
      </c>
      <c r="H187" s="319" t="s">
        <v>526</v>
      </c>
      <c r="I187" s="320" t="s">
        <v>573</v>
      </c>
      <c r="J187" s="520"/>
      <c r="K187" s="520"/>
    </row>
    <row r="188" spans="1:11" ht="103.5">
      <c r="A188" s="315" t="s">
        <v>769</v>
      </c>
      <c r="B188" s="316" t="s">
        <v>770</v>
      </c>
      <c r="C188" s="554" t="s">
        <v>144</v>
      </c>
      <c r="D188" s="315" t="s">
        <v>121</v>
      </c>
      <c r="E188" s="317">
        <f t="shared" si="7"/>
        <v>5000</v>
      </c>
      <c r="F188" s="315">
        <v>29</v>
      </c>
      <c r="G188" s="464">
        <v>145</v>
      </c>
      <c r="H188" s="319" t="s">
        <v>526</v>
      </c>
      <c r="I188" s="320" t="s">
        <v>573</v>
      </c>
      <c r="J188" s="520"/>
      <c r="K188" s="520"/>
    </row>
    <row r="189" spans="1:11" ht="120.75">
      <c r="A189" s="315" t="s">
        <v>771</v>
      </c>
      <c r="B189" s="316" t="s">
        <v>772</v>
      </c>
      <c r="C189" s="554" t="s">
        <v>144</v>
      </c>
      <c r="D189" s="315" t="s">
        <v>121</v>
      </c>
      <c r="E189" s="317">
        <f t="shared" si="7"/>
        <v>2200</v>
      </c>
      <c r="F189" s="315">
        <v>30</v>
      </c>
      <c r="G189" s="464">
        <v>66</v>
      </c>
      <c r="H189" s="319" t="s">
        <v>526</v>
      </c>
      <c r="I189" s="553" t="s">
        <v>560</v>
      </c>
      <c r="J189" s="323"/>
      <c r="K189" s="323"/>
    </row>
    <row r="190" spans="1:11" ht="69">
      <c r="A190" s="315" t="s">
        <v>773</v>
      </c>
      <c r="B190" s="316" t="s">
        <v>774</v>
      </c>
      <c r="C190" s="554" t="s">
        <v>144</v>
      </c>
      <c r="D190" s="315" t="s">
        <v>121</v>
      </c>
      <c r="E190" s="317">
        <f t="shared" si="7"/>
        <v>500</v>
      </c>
      <c r="F190" s="315">
        <v>200</v>
      </c>
      <c r="G190" s="464">
        <v>100</v>
      </c>
      <c r="H190" s="319" t="s">
        <v>526</v>
      </c>
      <c r="I190" s="320" t="s">
        <v>573</v>
      </c>
      <c r="J190" s="323"/>
      <c r="K190" s="323"/>
    </row>
    <row r="191" spans="1:11" ht="120.75">
      <c r="A191" s="315" t="s">
        <v>775</v>
      </c>
      <c r="B191" s="316" t="s">
        <v>776</v>
      </c>
      <c r="C191" s="554" t="s">
        <v>144</v>
      </c>
      <c r="D191" s="315" t="s">
        <v>121</v>
      </c>
      <c r="E191" s="317">
        <f t="shared" si="7"/>
        <v>8400</v>
      </c>
      <c r="F191" s="315">
        <v>1</v>
      </c>
      <c r="G191" s="464">
        <v>8.4</v>
      </c>
      <c r="H191" s="319" t="s">
        <v>526</v>
      </c>
      <c r="I191" s="320" t="s">
        <v>573</v>
      </c>
      <c r="J191" s="323"/>
      <c r="K191" s="323"/>
    </row>
    <row r="192" spans="1:11" ht="86.25">
      <c r="A192" s="315" t="s">
        <v>777</v>
      </c>
      <c r="B192" s="316" t="s">
        <v>778</v>
      </c>
      <c r="C192" s="315" t="s">
        <v>669</v>
      </c>
      <c r="D192" s="315" t="s">
        <v>121</v>
      </c>
      <c r="E192" s="317">
        <f t="shared" si="7"/>
        <v>11500</v>
      </c>
      <c r="F192" s="315">
        <v>400</v>
      </c>
      <c r="G192" s="464">
        <v>4600</v>
      </c>
      <c r="H192" s="319" t="s">
        <v>526</v>
      </c>
      <c r="I192" s="320" t="s">
        <v>573</v>
      </c>
      <c r="J192" s="323"/>
      <c r="K192" s="323"/>
    </row>
    <row r="193" spans="1:11" ht="34.5">
      <c r="A193" s="315" t="s">
        <v>277</v>
      </c>
      <c r="B193" s="316" t="s">
        <v>298</v>
      </c>
      <c r="C193" s="315" t="s">
        <v>669</v>
      </c>
      <c r="D193" s="315" t="s">
        <v>299</v>
      </c>
      <c r="E193" s="317">
        <f t="shared" si="7"/>
        <v>720</v>
      </c>
      <c r="F193" s="315">
        <v>1000</v>
      </c>
      <c r="G193" s="464">
        <v>720</v>
      </c>
      <c r="H193" s="319" t="s">
        <v>526</v>
      </c>
      <c r="I193" s="320" t="s">
        <v>573</v>
      </c>
      <c r="J193" s="323"/>
      <c r="K193" s="323"/>
    </row>
    <row r="194" spans="1:11" ht="34.5">
      <c r="A194" s="315" t="s">
        <v>278</v>
      </c>
      <c r="B194" s="316" t="s">
        <v>298</v>
      </c>
      <c r="C194" s="315" t="s">
        <v>669</v>
      </c>
      <c r="D194" s="315" t="s">
        <v>299</v>
      </c>
      <c r="E194" s="317">
        <f t="shared" si="7"/>
        <v>600</v>
      </c>
      <c r="F194" s="315">
        <v>6009</v>
      </c>
      <c r="G194" s="464">
        <v>3605.4</v>
      </c>
      <c r="H194" s="319" t="s">
        <v>526</v>
      </c>
      <c r="I194" s="320" t="s">
        <v>573</v>
      </c>
      <c r="J194" s="323"/>
      <c r="K194" s="323"/>
    </row>
    <row r="195" spans="1:11" ht="34.5">
      <c r="A195" s="315" t="s">
        <v>279</v>
      </c>
      <c r="B195" s="316" t="s">
        <v>300</v>
      </c>
      <c r="C195" s="315" t="s">
        <v>669</v>
      </c>
      <c r="D195" s="315" t="s">
        <v>121</v>
      </c>
      <c r="E195" s="317">
        <f t="shared" si="7"/>
        <v>60</v>
      </c>
      <c r="F195" s="315">
        <v>3000</v>
      </c>
      <c r="G195" s="464">
        <v>180</v>
      </c>
      <c r="H195" s="319" t="s">
        <v>526</v>
      </c>
      <c r="I195" s="320" t="s">
        <v>573</v>
      </c>
      <c r="J195" s="323"/>
      <c r="K195" s="323"/>
    </row>
    <row r="196" spans="1:11" ht="34.5">
      <c r="A196" s="315" t="s">
        <v>280</v>
      </c>
      <c r="B196" s="316" t="s">
        <v>300</v>
      </c>
      <c r="C196" s="315" t="s">
        <v>669</v>
      </c>
      <c r="D196" s="315" t="s">
        <v>121</v>
      </c>
      <c r="E196" s="317">
        <f t="shared" si="7"/>
        <v>50</v>
      </c>
      <c r="F196" s="315">
        <v>7022</v>
      </c>
      <c r="G196" s="464">
        <v>351.1</v>
      </c>
      <c r="H196" s="319" t="s">
        <v>526</v>
      </c>
      <c r="I196" s="320" t="s">
        <v>573</v>
      </c>
      <c r="J196" s="323"/>
      <c r="K196" s="323"/>
    </row>
    <row r="197" spans="1:11" ht="86.25">
      <c r="A197" s="315" t="s">
        <v>289</v>
      </c>
      <c r="B197" s="316" t="s">
        <v>318</v>
      </c>
      <c r="C197" s="315" t="s">
        <v>669</v>
      </c>
      <c r="D197" s="315" t="s">
        <v>121</v>
      </c>
      <c r="E197" s="317">
        <f t="shared" si="7"/>
        <v>600</v>
      </c>
      <c r="F197" s="315">
        <v>8000</v>
      </c>
      <c r="G197" s="464">
        <v>4800</v>
      </c>
      <c r="H197" s="319" t="s">
        <v>526</v>
      </c>
      <c r="I197" s="320" t="s">
        <v>573</v>
      </c>
      <c r="J197" s="323"/>
      <c r="K197" s="323"/>
    </row>
    <row r="198" spans="1:11" ht="138">
      <c r="A198" s="315" t="s">
        <v>779</v>
      </c>
      <c r="B198" s="316" t="s">
        <v>780</v>
      </c>
      <c r="C198" s="315" t="s">
        <v>475</v>
      </c>
      <c r="D198" s="315" t="s">
        <v>304</v>
      </c>
      <c r="E198" s="317">
        <f t="shared" si="7"/>
        <v>610</v>
      </c>
      <c r="F198" s="315">
        <v>32750</v>
      </c>
      <c r="G198" s="464">
        <v>19977.5</v>
      </c>
      <c r="H198" s="319" t="s">
        <v>526</v>
      </c>
      <c r="I198" s="553" t="s">
        <v>560</v>
      </c>
      <c r="J198" s="555"/>
      <c r="K198" s="556"/>
    </row>
    <row r="199" spans="1:11" ht="138">
      <c r="A199" s="315" t="s">
        <v>781</v>
      </c>
      <c r="B199" s="316" t="s">
        <v>780</v>
      </c>
      <c r="C199" s="315" t="s">
        <v>475</v>
      </c>
      <c r="D199" s="315" t="s">
        <v>121</v>
      </c>
      <c r="E199" s="317">
        <f t="shared" si="7"/>
        <v>190</v>
      </c>
      <c r="F199" s="315">
        <v>37250</v>
      </c>
      <c r="G199" s="464">
        <v>7077.5</v>
      </c>
      <c r="H199" s="319" t="s">
        <v>526</v>
      </c>
      <c r="I199" s="553" t="s">
        <v>560</v>
      </c>
      <c r="J199" s="323"/>
      <c r="K199" s="323"/>
    </row>
    <row r="200" spans="1:11" ht="207">
      <c r="A200" s="315" t="s">
        <v>290</v>
      </c>
      <c r="B200" s="316" t="s">
        <v>306</v>
      </c>
      <c r="C200" s="554" t="s">
        <v>144</v>
      </c>
      <c r="D200" s="315" t="s">
        <v>121</v>
      </c>
      <c r="E200" s="317">
        <f t="shared" si="7"/>
        <v>700</v>
      </c>
      <c r="F200" s="315">
        <v>50</v>
      </c>
      <c r="G200" s="464">
        <v>35</v>
      </c>
      <c r="H200" s="319" t="s">
        <v>526</v>
      </c>
      <c r="I200" s="553" t="s">
        <v>560</v>
      </c>
      <c r="J200" s="323"/>
      <c r="K200" s="323"/>
    </row>
    <row r="201" spans="1:11" ht="86.25">
      <c r="A201" s="315" t="s">
        <v>782</v>
      </c>
      <c r="B201" s="316" t="s">
        <v>783</v>
      </c>
      <c r="C201" s="554" t="s">
        <v>144</v>
      </c>
      <c r="D201" s="315" t="s">
        <v>121</v>
      </c>
      <c r="E201" s="317">
        <f t="shared" si="7"/>
        <v>170</v>
      </c>
      <c r="F201" s="315">
        <v>1000</v>
      </c>
      <c r="G201" s="464">
        <v>170</v>
      </c>
      <c r="H201" s="319" t="s">
        <v>526</v>
      </c>
      <c r="I201" s="553" t="s">
        <v>560</v>
      </c>
      <c r="J201" s="323"/>
      <c r="K201" s="323"/>
    </row>
    <row r="202" spans="1:11" ht="51.75">
      <c r="A202" s="315" t="s">
        <v>784</v>
      </c>
      <c r="B202" s="316" t="s">
        <v>785</v>
      </c>
      <c r="C202" s="554" t="s">
        <v>144</v>
      </c>
      <c r="D202" s="315" t="s">
        <v>121</v>
      </c>
      <c r="E202" s="317">
        <f t="shared" si="7"/>
        <v>25</v>
      </c>
      <c r="F202" s="315">
        <v>4200</v>
      </c>
      <c r="G202" s="464">
        <v>105</v>
      </c>
      <c r="H202" s="319" t="s">
        <v>526</v>
      </c>
      <c r="I202" s="553" t="s">
        <v>560</v>
      </c>
      <c r="J202" s="323"/>
      <c r="K202" s="323"/>
    </row>
    <row r="203" spans="1:11" ht="51.75">
      <c r="A203" s="315" t="s">
        <v>786</v>
      </c>
      <c r="B203" s="316" t="s">
        <v>787</v>
      </c>
      <c r="C203" s="554" t="s">
        <v>144</v>
      </c>
      <c r="D203" s="315" t="s">
        <v>121</v>
      </c>
      <c r="E203" s="317">
        <f t="shared" si="7"/>
        <v>55</v>
      </c>
      <c r="F203" s="315">
        <v>3000</v>
      </c>
      <c r="G203" s="464">
        <v>165</v>
      </c>
      <c r="H203" s="319" t="s">
        <v>526</v>
      </c>
      <c r="I203" s="553" t="s">
        <v>560</v>
      </c>
      <c r="J203" s="323"/>
      <c r="K203" s="323"/>
    </row>
    <row r="204" spans="1:11" ht="34.5">
      <c r="A204" s="315" t="s">
        <v>788</v>
      </c>
      <c r="B204" s="316" t="s">
        <v>789</v>
      </c>
      <c r="C204" s="554" t="s">
        <v>144</v>
      </c>
      <c r="D204" s="315" t="s">
        <v>121</v>
      </c>
      <c r="E204" s="317">
        <f t="shared" si="7"/>
        <v>75</v>
      </c>
      <c r="F204" s="315">
        <v>2400</v>
      </c>
      <c r="G204" s="464">
        <v>180</v>
      </c>
      <c r="H204" s="319" t="s">
        <v>526</v>
      </c>
      <c r="I204" s="553" t="s">
        <v>560</v>
      </c>
      <c r="J204" s="323"/>
      <c r="K204" s="323"/>
    </row>
    <row r="205" spans="1:11" ht="86.25">
      <c r="A205" s="315" t="s">
        <v>790</v>
      </c>
      <c r="B205" s="316" t="s">
        <v>791</v>
      </c>
      <c r="C205" s="554" t="s">
        <v>144</v>
      </c>
      <c r="D205" s="315" t="s">
        <v>121</v>
      </c>
      <c r="E205" s="317">
        <f t="shared" si="7"/>
        <v>660</v>
      </c>
      <c r="F205" s="315">
        <v>50</v>
      </c>
      <c r="G205" s="464">
        <v>33</v>
      </c>
      <c r="H205" s="319" t="s">
        <v>526</v>
      </c>
      <c r="I205" s="553" t="s">
        <v>560</v>
      </c>
      <c r="J205" s="323"/>
      <c r="K205" s="323"/>
    </row>
    <row r="206" spans="1:11" ht="138">
      <c r="A206" s="315" t="s">
        <v>792</v>
      </c>
      <c r="B206" s="316" t="s">
        <v>793</v>
      </c>
      <c r="C206" s="554" t="s">
        <v>144</v>
      </c>
      <c r="D206" s="315" t="s">
        <v>121</v>
      </c>
      <c r="E206" s="317">
        <f t="shared" si="7"/>
        <v>150</v>
      </c>
      <c r="F206" s="315">
        <v>4000</v>
      </c>
      <c r="G206" s="464">
        <v>600</v>
      </c>
      <c r="H206" s="319" t="s">
        <v>526</v>
      </c>
      <c r="I206" s="553" t="s">
        <v>560</v>
      </c>
      <c r="J206" s="323"/>
      <c r="K206" s="323"/>
    </row>
    <row r="207" spans="1:11" ht="86.25">
      <c r="A207" s="304">
        <v>4264</v>
      </c>
      <c r="B207" s="305" t="s">
        <v>319</v>
      </c>
      <c r="C207" s="609"/>
      <c r="D207" s="557"/>
      <c r="E207" s="228"/>
      <c r="F207" s="558"/>
      <c r="G207" s="308">
        <f>SUM(G208:G253)</f>
        <v>924828.70000000007</v>
      </c>
      <c r="H207" s="309"/>
      <c r="I207" s="559"/>
      <c r="J207" s="559">
        <v>949447.9</v>
      </c>
      <c r="K207" s="599">
        <f>+G207-J207</f>
        <v>-24619.199999999953</v>
      </c>
    </row>
    <row r="208" spans="1:11" ht="69">
      <c r="A208" s="560" t="s">
        <v>794</v>
      </c>
      <c r="B208" s="316" t="s">
        <v>795</v>
      </c>
      <c r="C208" s="315" t="s">
        <v>144</v>
      </c>
      <c r="D208" s="315" t="s">
        <v>341</v>
      </c>
      <c r="E208" s="317">
        <f t="shared" ref="E208:E253" si="8">+G208/F208*1000</f>
        <v>395</v>
      </c>
      <c r="F208" s="315">
        <v>500</v>
      </c>
      <c r="G208" s="464">
        <v>197.5</v>
      </c>
      <c r="H208" s="319" t="s">
        <v>527</v>
      </c>
      <c r="I208" s="320" t="s">
        <v>573</v>
      </c>
      <c r="J208" s="310"/>
      <c r="K208" s="323"/>
    </row>
    <row r="209" spans="1:11" ht="69">
      <c r="A209" s="560" t="s">
        <v>1288</v>
      </c>
      <c r="B209" s="316" t="s">
        <v>795</v>
      </c>
      <c r="C209" s="315" t="s">
        <v>144</v>
      </c>
      <c r="D209" s="315" t="s">
        <v>341</v>
      </c>
      <c r="E209" s="317">
        <f t="shared" si="8"/>
        <v>385</v>
      </c>
      <c r="F209" s="315">
        <v>19500</v>
      </c>
      <c r="G209" s="464">
        <v>7507.5</v>
      </c>
      <c r="H209" s="319" t="s">
        <v>527</v>
      </c>
      <c r="I209" s="320" t="s">
        <v>573</v>
      </c>
      <c r="J209" s="310"/>
      <c r="K209" s="323"/>
    </row>
    <row r="210" spans="1:11" ht="69">
      <c r="A210" s="560" t="s">
        <v>320</v>
      </c>
      <c r="B210" s="316" t="s">
        <v>342</v>
      </c>
      <c r="C210" s="315" t="s">
        <v>144</v>
      </c>
      <c r="D210" s="315" t="s">
        <v>341</v>
      </c>
      <c r="E210" s="317">
        <f t="shared" si="8"/>
        <v>350</v>
      </c>
      <c r="F210" s="315">
        <f>1720000-300000-100000-70000+300000+59600-F211</f>
        <v>1204600</v>
      </c>
      <c r="G210" s="561">
        <f>611648-171969-18069</f>
        <v>421610</v>
      </c>
      <c r="H210" s="319" t="s">
        <v>527</v>
      </c>
      <c r="I210" s="553" t="s">
        <v>560</v>
      </c>
      <c r="J210" s="323"/>
      <c r="K210" s="323"/>
    </row>
    <row r="211" spans="1:11" ht="69">
      <c r="A211" s="560" t="s">
        <v>451</v>
      </c>
      <c r="B211" s="316" t="s">
        <v>342</v>
      </c>
      <c r="C211" s="315" t="s">
        <v>144</v>
      </c>
      <c r="D211" s="315" t="s">
        <v>341</v>
      </c>
      <c r="E211" s="317">
        <f t="shared" si="8"/>
        <v>375</v>
      </c>
      <c r="F211" s="315">
        <v>405000</v>
      </c>
      <c r="G211" s="561">
        <f>405*375</f>
        <v>151875</v>
      </c>
      <c r="H211" s="319" t="s">
        <v>527</v>
      </c>
      <c r="I211" s="553" t="s">
        <v>560</v>
      </c>
      <c r="J211" s="323"/>
      <c r="K211" s="323"/>
    </row>
    <row r="212" spans="1:11" ht="69">
      <c r="A212" s="560" t="s">
        <v>1263</v>
      </c>
      <c r="B212" s="316" t="s">
        <v>342</v>
      </c>
      <c r="C212" s="315" t="s">
        <v>144</v>
      </c>
      <c r="D212" s="315" t="s">
        <v>341</v>
      </c>
      <c r="E212" s="317">
        <f t="shared" si="8"/>
        <v>375</v>
      </c>
      <c r="F212" s="315">
        <v>145556</v>
      </c>
      <c r="G212" s="464">
        <v>54583.5</v>
      </c>
      <c r="H212" s="319" t="s">
        <v>527</v>
      </c>
      <c r="I212" s="320" t="s">
        <v>573</v>
      </c>
      <c r="J212" s="323"/>
      <c r="K212" s="323"/>
    </row>
    <row r="213" spans="1:11" ht="69">
      <c r="A213" s="560" t="s">
        <v>1289</v>
      </c>
      <c r="B213" s="316" t="s">
        <v>342</v>
      </c>
      <c r="C213" s="315" t="s">
        <v>144</v>
      </c>
      <c r="D213" s="315" t="s">
        <v>341</v>
      </c>
      <c r="E213" s="317">
        <f t="shared" si="8"/>
        <v>350</v>
      </c>
      <c r="F213" s="315">
        <v>436680</v>
      </c>
      <c r="G213" s="464">
        <f>159388.2-6550.2</f>
        <v>152838</v>
      </c>
      <c r="H213" s="319" t="s">
        <v>527</v>
      </c>
      <c r="I213" s="320" t="s">
        <v>573</v>
      </c>
      <c r="J213" s="323"/>
      <c r="K213" s="323"/>
    </row>
    <row r="214" spans="1:11" ht="103.5">
      <c r="A214" s="560" t="s">
        <v>796</v>
      </c>
      <c r="B214" s="316" t="s">
        <v>797</v>
      </c>
      <c r="C214" s="315" t="s">
        <v>144</v>
      </c>
      <c r="D214" s="315" t="s">
        <v>341</v>
      </c>
      <c r="E214" s="317">
        <v>375</v>
      </c>
      <c r="F214" s="334">
        <v>2100</v>
      </c>
      <c r="G214" s="464">
        <f>+E214*F214/1000</f>
        <v>787.5</v>
      </c>
      <c r="H214" s="319" t="s">
        <v>527</v>
      </c>
      <c r="I214" s="553" t="s">
        <v>560</v>
      </c>
      <c r="J214" s="323"/>
      <c r="K214" s="323"/>
    </row>
    <row r="215" spans="1:11" ht="103.5">
      <c r="A215" s="560" t="s">
        <v>798</v>
      </c>
      <c r="B215" s="316" t="s">
        <v>797</v>
      </c>
      <c r="C215" s="315" t="s">
        <v>144</v>
      </c>
      <c r="D215" s="315" t="s">
        <v>341</v>
      </c>
      <c r="E215" s="317">
        <v>350</v>
      </c>
      <c r="F215" s="334">
        <v>6300</v>
      </c>
      <c r="G215" s="464">
        <f>+E215*F215/1000</f>
        <v>2205</v>
      </c>
      <c r="H215" s="319" t="s">
        <v>527</v>
      </c>
      <c r="I215" s="553" t="s">
        <v>560</v>
      </c>
      <c r="J215" s="323"/>
      <c r="K215" s="323"/>
    </row>
    <row r="216" spans="1:11" ht="103.5">
      <c r="A216" s="560" t="s">
        <v>799</v>
      </c>
      <c r="B216" s="316" t="s">
        <v>797</v>
      </c>
      <c r="C216" s="315" t="s">
        <v>144</v>
      </c>
      <c r="D216" s="315" t="s">
        <v>341</v>
      </c>
      <c r="E216" s="317">
        <f t="shared" si="8"/>
        <v>360</v>
      </c>
      <c r="F216" s="315">
        <v>13000</v>
      </c>
      <c r="G216" s="464">
        <v>4680</v>
      </c>
      <c r="H216" s="319" t="s">
        <v>527</v>
      </c>
      <c r="I216" s="320" t="s">
        <v>573</v>
      </c>
      <c r="J216" s="323"/>
      <c r="K216" s="323"/>
    </row>
    <row r="217" spans="1:11" ht="103.5">
      <c r="A217" s="560" t="s">
        <v>1290</v>
      </c>
      <c r="B217" s="316" t="s">
        <v>797</v>
      </c>
      <c r="C217" s="315" t="s">
        <v>144</v>
      </c>
      <c r="D217" s="315" t="s">
        <v>341</v>
      </c>
      <c r="E217" s="317">
        <f t="shared" si="8"/>
        <v>350</v>
      </c>
      <c r="F217" s="315">
        <v>42000</v>
      </c>
      <c r="G217" s="464">
        <v>14700</v>
      </c>
      <c r="H217" s="319" t="s">
        <v>527</v>
      </c>
      <c r="I217" s="320" t="s">
        <v>573</v>
      </c>
      <c r="J217" s="323"/>
      <c r="K217" s="323"/>
    </row>
    <row r="218" spans="1:11" ht="103.5">
      <c r="A218" s="560" t="s">
        <v>1291</v>
      </c>
      <c r="B218" s="316" t="s">
        <v>797</v>
      </c>
      <c r="C218" s="315" t="s">
        <v>144</v>
      </c>
      <c r="D218" s="315" t="s">
        <v>341</v>
      </c>
      <c r="E218" s="317">
        <f t="shared" si="8"/>
        <v>355</v>
      </c>
      <c r="F218" s="315">
        <v>2500</v>
      </c>
      <c r="G218" s="464">
        <v>887.5</v>
      </c>
      <c r="H218" s="319" t="s">
        <v>527</v>
      </c>
      <c r="I218" s="320" t="s">
        <v>573</v>
      </c>
      <c r="J218" s="323"/>
      <c r="K218" s="323"/>
    </row>
    <row r="219" spans="1:11" ht="103.5">
      <c r="A219" s="560" t="s">
        <v>1292</v>
      </c>
      <c r="B219" s="316" t="s">
        <v>797</v>
      </c>
      <c r="C219" s="315" t="s">
        <v>144</v>
      </c>
      <c r="D219" s="315" t="s">
        <v>341</v>
      </c>
      <c r="E219" s="317">
        <f t="shared" si="8"/>
        <v>350</v>
      </c>
      <c r="F219" s="315">
        <v>7500</v>
      </c>
      <c r="G219" s="464">
        <v>2625</v>
      </c>
      <c r="H219" s="319" t="s">
        <v>527</v>
      </c>
      <c r="I219" s="320" t="s">
        <v>573</v>
      </c>
      <c r="J219" s="323"/>
      <c r="K219" s="323"/>
    </row>
    <row r="220" spans="1:11" ht="86.25">
      <c r="A220" s="560" t="s">
        <v>321</v>
      </c>
      <c r="B220" s="316" t="s">
        <v>337</v>
      </c>
      <c r="C220" s="315" t="s">
        <v>144</v>
      </c>
      <c r="D220" s="315" t="s">
        <v>341</v>
      </c>
      <c r="E220" s="317">
        <f t="shared" si="8"/>
        <v>2000</v>
      </c>
      <c r="F220" s="315">
        <v>400</v>
      </c>
      <c r="G220" s="464">
        <v>800</v>
      </c>
      <c r="H220" s="319" t="s">
        <v>527</v>
      </c>
      <c r="I220" s="553" t="s">
        <v>560</v>
      </c>
      <c r="J220" s="323"/>
      <c r="K220" s="323"/>
    </row>
    <row r="221" spans="1:11" ht="86.25">
      <c r="A221" s="560" t="s">
        <v>452</v>
      </c>
      <c r="B221" s="316" t="s">
        <v>337</v>
      </c>
      <c r="C221" s="315" t="s">
        <v>144</v>
      </c>
      <c r="D221" s="315" t="s">
        <v>341</v>
      </c>
      <c r="E221" s="317">
        <f t="shared" si="8"/>
        <v>1300</v>
      </c>
      <c r="F221" s="315">
        <v>1000</v>
      </c>
      <c r="G221" s="464">
        <v>1300</v>
      </c>
      <c r="H221" s="319" t="s">
        <v>527</v>
      </c>
      <c r="I221" s="320" t="s">
        <v>573</v>
      </c>
      <c r="J221" s="323"/>
      <c r="K221" s="323"/>
    </row>
    <row r="222" spans="1:11" ht="86.25">
      <c r="A222" s="560" t="s">
        <v>533</v>
      </c>
      <c r="B222" s="316" t="s">
        <v>337</v>
      </c>
      <c r="C222" s="315" t="s">
        <v>144</v>
      </c>
      <c r="D222" s="315" t="s">
        <v>341</v>
      </c>
      <c r="E222" s="317">
        <f t="shared" si="8"/>
        <v>1100</v>
      </c>
      <c r="F222" s="315">
        <v>1000</v>
      </c>
      <c r="G222" s="464">
        <v>1100</v>
      </c>
      <c r="H222" s="319" t="s">
        <v>527</v>
      </c>
      <c r="I222" s="320" t="s">
        <v>573</v>
      </c>
      <c r="J222" s="323"/>
      <c r="K222" s="323"/>
    </row>
    <row r="223" spans="1:11" ht="86.25">
      <c r="A223" s="560" t="s">
        <v>1198</v>
      </c>
      <c r="B223" s="316" t="s">
        <v>337</v>
      </c>
      <c r="C223" s="315" t="s">
        <v>144</v>
      </c>
      <c r="D223" s="315" t="s">
        <v>341</v>
      </c>
      <c r="E223" s="317">
        <f t="shared" si="8"/>
        <v>1100</v>
      </c>
      <c r="F223" s="315">
        <v>700</v>
      </c>
      <c r="G223" s="464">
        <v>770</v>
      </c>
      <c r="H223" s="319" t="s">
        <v>527</v>
      </c>
      <c r="I223" s="553" t="s">
        <v>560</v>
      </c>
      <c r="J223" s="323"/>
      <c r="K223" s="323"/>
    </row>
    <row r="224" spans="1:11" ht="69">
      <c r="A224" s="560" t="s">
        <v>322</v>
      </c>
      <c r="B224" s="316" t="s">
        <v>486</v>
      </c>
      <c r="C224" s="315" t="s">
        <v>144</v>
      </c>
      <c r="D224" s="315" t="s">
        <v>341</v>
      </c>
      <c r="E224" s="317">
        <f t="shared" si="8"/>
        <v>3000</v>
      </c>
      <c r="F224" s="315">
        <v>500</v>
      </c>
      <c r="G224" s="464">
        <v>1500</v>
      </c>
      <c r="H224" s="319" t="s">
        <v>527</v>
      </c>
      <c r="I224" s="553" t="s">
        <v>560</v>
      </c>
      <c r="J224" s="323"/>
      <c r="K224" s="323"/>
    </row>
    <row r="225" spans="1:11" ht="34.5">
      <c r="A225" s="560" t="s">
        <v>800</v>
      </c>
      <c r="B225" s="316" t="s">
        <v>801</v>
      </c>
      <c r="C225" s="315" t="s">
        <v>144</v>
      </c>
      <c r="D225" s="315" t="s">
        <v>802</v>
      </c>
      <c r="E225" s="317">
        <f t="shared" si="8"/>
        <v>200</v>
      </c>
      <c r="F225" s="315">
        <v>50000</v>
      </c>
      <c r="G225" s="464">
        <v>10000</v>
      </c>
      <c r="H225" s="319" t="s">
        <v>527</v>
      </c>
      <c r="I225" s="320" t="s">
        <v>573</v>
      </c>
      <c r="J225" s="323"/>
      <c r="K225" s="323"/>
    </row>
    <row r="226" spans="1:11" ht="409.5">
      <c r="A226" s="315" t="s">
        <v>323</v>
      </c>
      <c r="B226" s="316" t="s">
        <v>803</v>
      </c>
      <c r="C226" s="315" t="s">
        <v>144</v>
      </c>
      <c r="D226" s="315" t="s">
        <v>341</v>
      </c>
      <c r="E226" s="317">
        <f t="shared" si="8"/>
        <v>900</v>
      </c>
      <c r="F226" s="315">
        <v>300</v>
      </c>
      <c r="G226" s="464">
        <v>270</v>
      </c>
      <c r="H226" s="319" t="s">
        <v>527</v>
      </c>
      <c r="I226" s="553" t="s">
        <v>560</v>
      </c>
      <c r="J226" s="323"/>
      <c r="K226" s="323"/>
    </row>
    <row r="227" spans="1:11" ht="409.5">
      <c r="A227" s="560" t="s">
        <v>502</v>
      </c>
      <c r="B227" s="316" t="s">
        <v>803</v>
      </c>
      <c r="C227" s="315" t="s">
        <v>144</v>
      </c>
      <c r="D227" s="315" t="s">
        <v>341</v>
      </c>
      <c r="E227" s="317">
        <f t="shared" si="8"/>
        <v>600</v>
      </c>
      <c r="F227" s="315">
        <v>6000</v>
      </c>
      <c r="G227" s="464">
        <v>3600</v>
      </c>
      <c r="H227" s="319" t="s">
        <v>527</v>
      </c>
      <c r="I227" s="320" t="s">
        <v>573</v>
      </c>
      <c r="J227" s="323"/>
      <c r="K227" s="323"/>
    </row>
    <row r="228" spans="1:11" ht="69">
      <c r="A228" s="315" t="s">
        <v>324</v>
      </c>
      <c r="B228" s="316" t="s">
        <v>338</v>
      </c>
      <c r="C228" s="315" t="s">
        <v>144</v>
      </c>
      <c r="D228" s="315" t="s">
        <v>121</v>
      </c>
      <c r="E228" s="317">
        <f t="shared" si="8"/>
        <v>20000</v>
      </c>
      <c r="F228" s="315">
        <v>40</v>
      </c>
      <c r="G228" s="464">
        <v>800</v>
      </c>
      <c r="H228" s="319" t="s">
        <v>527</v>
      </c>
      <c r="I228" s="320" t="s">
        <v>573</v>
      </c>
      <c r="J228" s="323"/>
      <c r="K228" s="323"/>
    </row>
    <row r="229" spans="1:11" ht="69">
      <c r="A229" s="315" t="s">
        <v>325</v>
      </c>
      <c r="B229" s="562" t="s">
        <v>338</v>
      </c>
      <c r="C229" s="315" t="s">
        <v>144</v>
      </c>
      <c r="D229" s="315" t="s">
        <v>121</v>
      </c>
      <c r="E229" s="317">
        <f t="shared" si="8"/>
        <v>24000</v>
      </c>
      <c r="F229" s="315">
        <v>40</v>
      </c>
      <c r="G229" s="464">
        <v>960</v>
      </c>
      <c r="H229" s="319" t="s">
        <v>527</v>
      </c>
      <c r="I229" s="320" t="s">
        <v>573</v>
      </c>
      <c r="J229" s="323"/>
      <c r="K229" s="323"/>
    </row>
    <row r="230" spans="1:11" ht="69">
      <c r="A230" s="315" t="s">
        <v>326</v>
      </c>
      <c r="B230" s="562" t="s">
        <v>338</v>
      </c>
      <c r="C230" s="315" t="s">
        <v>144</v>
      </c>
      <c r="D230" s="315" t="s">
        <v>121</v>
      </c>
      <c r="E230" s="317">
        <f t="shared" si="8"/>
        <v>28000</v>
      </c>
      <c r="F230" s="315">
        <v>40</v>
      </c>
      <c r="G230" s="464">
        <v>1120</v>
      </c>
      <c r="H230" s="319" t="s">
        <v>527</v>
      </c>
      <c r="I230" s="320" t="s">
        <v>573</v>
      </c>
      <c r="J230" s="323"/>
      <c r="K230" s="323"/>
    </row>
    <row r="231" spans="1:11" ht="69">
      <c r="A231" s="315" t="s">
        <v>804</v>
      </c>
      <c r="B231" s="562" t="s">
        <v>805</v>
      </c>
      <c r="C231" s="315" t="s">
        <v>144</v>
      </c>
      <c r="D231" s="315" t="s">
        <v>121</v>
      </c>
      <c r="E231" s="317">
        <f t="shared" si="8"/>
        <v>25000</v>
      </c>
      <c r="F231" s="315">
        <v>150</v>
      </c>
      <c r="G231" s="464">
        <v>3750</v>
      </c>
      <c r="H231" s="319" t="s">
        <v>527</v>
      </c>
      <c r="I231" s="553" t="s">
        <v>560</v>
      </c>
      <c r="J231" s="323"/>
      <c r="K231" s="323"/>
    </row>
    <row r="232" spans="1:11" ht="69">
      <c r="A232" s="315" t="s">
        <v>806</v>
      </c>
      <c r="B232" s="562" t="s">
        <v>805</v>
      </c>
      <c r="C232" s="315" t="s">
        <v>144</v>
      </c>
      <c r="D232" s="315" t="s">
        <v>121</v>
      </c>
      <c r="E232" s="317">
        <f t="shared" si="8"/>
        <v>29400.000000000004</v>
      </c>
      <c r="F232" s="315">
        <v>6</v>
      </c>
      <c r="G232" s="464">
        <v>176.4</v>
      </c>
      <c r="H232" s="319" t="s">
        <v>527</v>
      </c>
      <c r="I232" s="553" t="s">
        <v>560</v>
      </c>
      <c r="J232" s="323"/>
      <c r="K232" s="323"/>
    </row>
    <row r="233" spans="1:11" ht="86.25">
      <c r="A233" s="315" t="s">
        <v>327</v>
      </c>
      <c r="B233" s="562" t="s">
        <v>339</v>
      </c>
      <c r="C233" s="315" t="s">
        <v>144</v>
      </c>
      <c r="D233" s="315" t="s">
        <v>121</v>
      </c>
      <c r="E233" s="317">
        <f t="shared" si="8"/>
        <v>46000</v>
      </c>
      <c r="F233" s="315">
        <v>280</v>
      </c>
      <c r="G233" s="464">
        <v>12880</v>
      </c>
      <c r="H233" s="319" t="s">
        <v>527</v>
      </c>
      <c r="I233" s="553" t="s">
        <v>560</v>
      </c>
      <c r="J233" s="563"/>
      <c r="K233" s="323"/>
    </row>
    <row r="234" spans="1:11" ht="86.25">
      <c r="A234" s="315" t="s">
        <v>328</v>
      </c>
      <c r="B234" s="562" t="s">
        <v>339</v>
      </c>
      <c r="C234" s="315" t="s">
        <v>144</v>
      </c>
      <c r="D234" s="315" t="s">
        <v>121</v>
      </c>
      <c r="E234" s="317">
        <f t="shared" si="8"/>
        <v>66000</v>
      </c>
      <c r="F234" s="315">
        <v>8</v>
      </c>
      <c r="G234" s="464">
        <v>528</v>
      </c>
      <c r="H234" s="319" t="s">
        <v>527</v>
      </c>
      <c r="I234" s="553" t="s">
        <v>560</v>
      </c>
      <c r="J234" s="323"/>
      <c r="K234" s="323"/>
    </row>
    <row r="235" spans="1:11" ht="86.25">
      <c r="A235" s="315" t="s">
        <v>329</v>
      </c>
      <c r="B235" s="562" t="s">
        <v>339</v>
      </c>
      <c r="C235" s="315" t="s">
        <v>144</v>
      </c>
      <c r="D235" s="315" t="s">
        <v>121</v>
      </c>
      <c r="E235" s="317">
        <f t="shared" si="8"/>
        <v>24000</v>
      </c>
      <c r="F235" s="315">
        <v>32</v>
      </c>
      <c r="G235" s="464">
        <v>768</v>
      </c>
      <c r="H235" s="319" t="s">
        <v>527</v>
      </c>
      <c r="I235" s="553" t="s">
        <v>560</v>
      </c>
      <c r="J235" s="323"/>
      <c r="K235" s="323"/>
    </row>
    <row r="236" spans="1:11" ht="86.25">
      <c r="A236" s="315" t="s">
        <v>330</v>
      </c>
      <c r="B236" s="562" t="s">
        <v>339</v>
      </c>
      <c r="C236" s="315" t="s">
        <v>144</v>
      </c>
      <c r="D236" s="315" t="s">
        <v>121</v>
      </c>
      <c r="E236" s="317">
        <f t="shared" si="8"/>
        <v>55000</v>
      </c>
      <c r="F236" s="315">
        <v>160</v>
      </c>
      <c r="G236" s="464">
        <v>8800</v>
      </c>
      <c r="H236" s="319" t="s">
        <v>527</v>
      </c>
      <c r="I236" s="553" t="s">
        <v>560</v>
      </c>
      <c r="J236" s="323"/>
      <c r="K236" s="323"/>
    </row>
    <row r="237" spans="1:11" ht="86.25">
      <c r="A237" s="315" t="s">
        <v>331</v>
      </c>
      <c r="B237" s="562" t="s">
        <v>339</v>
      </c>
      <c r="C237" s="315" t="s">
        <v>144</v>
      </c>
      <c r="D237" s="315" t="s">
        <v>121</v>
      </c>
      <c r="E237" s="317">
        <f t="shared" si="8"/>
        <v>36000</v>
      </c>
      <c r="F237" s="315">
        <v>120</v>
      </c>
      <c r="G237" s="464">
        <v>4320</v>
      </c>
      <c r="H237" s="319" t="s">
        <v>527</v>
      </c>
      <c r="I237" s="553" t="s">
        <v>560</v>
      </c>
      <c r="J237" s="323"/>
      <c r="K237" s="323"/>
    </row>
    <row r="238" spans="1:11" ht="86.25">
      <c r="A238" s="315" t="s">
        <v>332</v>
      </c>
      <c r="B238" s="562" t="s">
        <v>339</v>
      </c>
      <c r="C238" s="315" t="s">
        <v>144</v>
      </c>
      <c r="D238" s="315" t="s">
        <v>121</v>
      </c>
      <c r="E238" s="317">
        <f t="shared" si="8"/>
        <v>36000</v>
      </c>
      <c r="F238" s="315">
        <v>280</v>
      </c>
      <c r="G238" s="464">
        <v>10080</v>
      </c>
      <c r="H238" s="319" t="s">
        <v>527</v>
      </c>
      <c r="I238" s="553" t="s">
        <v>560</v>
      </c>
      <c r="J238" s="323"/>
      <c r="K238" s="323"/>
    </row>
    <row r="239" spans="1:11" ht="86.25">
      <c r="A239" s="315" t="s">
        <v>333</v>
      </c>
      <c r="B239" s="562" t="s">
        <v>339</v>
      </c>
      <c r="C239" s="315" t="s">
        <v>144</v>
      </c>
      <c r="D239" s="315" t="s">
        <v>121</v>
      </c>
      <c r="E239" s="317">
        <f t="shared" si="8"/>
        <v>92000</v>
      </c>
      <c r="F239" s="315">
        <v>16</v>
      </c>
      <c r="G239" s="464">
        <v>1472</v>
      </c>
      <c r="H239" s="319" t="s">
        <v>527</v>
      </c>
      <c r="I239" s="553" t="s">
        <v>560</v>
      </c>
      <c r="J239" s="323"/>
      <c r="K239" s="323"/>
    </row>
    <row r="240" spans="1:11" ht="86.25">
      <c r="A240" s="315" t="s">
        <v>334</v>
      </c>
      <c r="B240" s="562" t="s">
        <v>339</v>
      </c>
      <c r="C240" s="315" t="s">
        <v>144</v>
      </c>
      <c r="D240" s="315" t="s">
        <v>121</v>
      </c>
      <c r="E240" s="317">
        <f t="shared" si="8"/>
        <v>100000</v>
      </c>
      <c r="F240" s="315">
        <v>8</v>
      </c>
      <c r="G240" s="464">
        <v>800</v>
      </c>
      <c r="H240" s="319" t="s">
        <v>527</v>
      </c>
      <c r="I240" s="553" t="s">
        <v>560</v>
      </c>
      <c r="J240" s="323"/>
      <c r="K240" s="323"/>
    </row>
    <row r="241" spans="1:11" ht="86.25">
      <c r="A241" s="315" t="s">
        <v>335</v>
      </c>
      <c r="B241" s="562" t="s">
        <v>339</v>
      </c>
      <c r="C241" s="315" t="s">
        <v>144</v>
      </c>
      <c r="D241" s="315" t="s">
        <v>121</v>
      </c>
      <c r="E241" s="317">
        <f t="shared" si="8"/>
        <v>100000</v>
      </c>
      <c r="F241" s="315">
        <v>16</v>
      </c>
      <c r="G241" s="464">
        <v>1600</v>
      </c>
      <c r="H241" s="319" t="s">
        <v>527</v>
      </c>
      <c r="I241" s="553" t="s">
        <v>560</v>
      </c>
      <c r="J241" s="323"/>
      <c r="K241" s="323"/>
    </row>
    <row r="242" spans="1:11" ht="86.25">
      <c r="A242" s="315" t="s">
        <v>807</v>
      </c>
      <c r="B242" s="562" t="s">
        <v>339</v>
      </c>
      <c r="C242" s="315" t="s">
        <v>144</v>
      </c>
      <c r="D242" s="315" t="s">
        <v>121</v>
      </c>
      <c r="E242" s="317">
        <f t="shared" si="8"/>
        <v>56000</v>
      </c>
      <c r="F242" s="315">
        <v>8</v>
      </c>
      <c r="G242" s="464">
        <v>448</v>
      </c>
      <c r="H242" s="319" t="s">
        <v>527</v>
      </c>
      <c r="I242" s="553" t="s">
        <v>560</v>
      </c>
      <c r="J242" s="323"/>
      <c r="K242" s="323"/>
    </row>
    <row r="243" spans="1:11" ht="86.25">
      <c r="A243" s="315" t="s">
        <v>808</v>
      </c>
      <c r="B243" s="562" t="s">
        <v>339</v>
      </c>
      <c r="C243" s="315" t="s">
        <v>144</v>
      </c>
      <c r="D243" s="315" t="s">
        <v>121</v>
      </c>
      <c r="E243" s="317">
        <f t="shared" si="8"/>
        <v>17000</v>
      </c>
      <c r="F243" s="315">
        <v>80</v>
      </c>
      <c r="G243" s="464">
        <v>1360</v>
      </c>
      <c r="H243" s="319" t="s">
        <v>527</v>
      </c>
      <c r="I243" s="320" t="s">
        <v>573</v>
      </c>
      <c r="J243" s="323"/>
      <c r="K243" s="323"/>
    </row>
    <row r="244" spans="1:11" ht="86.25">
      <c r="A244" s="315" t="s">
        <v>809</v>
      </c>
      <c r="B244" s="562" t="s">
        <v>339</v>
      </c>
      <c r="C244" s="315" t="s">
        <v>144</v>
      </c>
      <c r="D244" s="315" t="s">
        <v>121</v>
      </c>
      <c r="E244" s="317">
        <f t="shared" si="8"/>
        <v>26000</v>
      </c>
      <c r="F244" s="315">
        <v>60</v>
      </c>
      <c r="G244" s="464">
        <v>1560</v>
      </c>
      <c r="H244" s="319" t="s">
        <v>527</v>
      </c>
      <c r="I244" s="320" t="s">
        <v>573</v>
      </c>
      <c r="J244" s="323"/>
      <c r="K244" s="323"/>
    </row>
    <row r="245" spans="1:11" ht="86.25">
      <c r="A245" s="315" t="s">
        <v>810</v>
      </c>
      <c r="B245" s="562" t="s">
        <v>339</v>
      </c>
      <c r="C245" s="315" t="s">
        <v>144</v>
      </c>
      <c r="D245" s="315" t="s">
        <v>121</v>
      </c>
      <c r="E245" s="317">
        <f t="shared" si="8"/>
        <v>20000</v>
      </c>
      <c r="F245" s="315">
        <v>120</v>
      </c>
      <c r="G245" s="464">
        <v>2400</v>
      </c>
      <c r="H245" s="319" t="s">
        <v>527</v>
      </c>
      <c r="I245" s="320" t="s">
        <v>573</v>
      </c>
      <c r="J245" s="323"/>
      <c r="K245" s="323"/>
    </row>
    <row r="246" spans="1:11" ht="86.25">
      <c r="A246" s="315" t="s">
        <v>811</v>
      </c>
      <c r="B246" s="562" t="s">
        <v>339</v>
      </c>
      <c r="C246" s="315" t="s">
        <v>144</v>
      </c>
      <c r="D246" s="315" t="s">
        <v>121</v>
      </c>
      <c r="E246" s="317">
        <f t="shared" si="8"/>
        <v>32000</v>
      </c>
      <c r="F246" s="315">
        <v>60</v>
      </c>
      <c r="G246" s="464">
        <v>1920</v>
      </c>
      <c r="H246" s="319" t="s">
        <v>527</v>
      </c>
      <c r="I246" s="320" t="s">
        <v>573</v>
      </c>
      <c r="J246" s="323"/>
      <c r="K246" s="323"/>
    </row>
    <row r="247" spans="1:11" ht="86.25">
      <c r="A247" s="315" t="s">
        <v>812</v>
      </c>
      <c r="B247" s="562" t="s">
        <v>339</v>
      </c>
      <c r="C247" s="315" t="s">
        <v>144</v>
      </c>
      <c r="D247" s="315" t="s">
        <v>121</v>
      </c>
      <c r="E247" s="317">
        <f t="shared" si="8"/>
        <v>36000</v>
      </c>
      <c r="F247" s="315">
        <v>40</v>
      </c>
      <c r="G247" s="464">
        <v>1440</v>
      </c>
      <c r="H247" s="319" t="s">
        <v>527</v>
      </c>
      <c r="I247" s="320" t="s">
        <v>573</v>
      </c>
      <c r="J247" s="323"/>
      <c r="K247" s="323"/>
    </row>
    <row r="248" spans="1:11" ht="86.25">
      <c r="A248" s="315" t="s">
        <v>813</v>
      </c>
      <c r="B248" s="562" t="s">
        <v>339</v>
      </c>
      <c r="C248" s="315" t="s">
        <v>144</v>
      </c>
      <c r="D248" s="315" t="s">
        <v>121</v>
      </c>
      <c r="E248" s="317">
        <f t="shared" si="8"/>
        <v>25000</v>
      </c>
      <c r="F248" s="315">
        <v>60</v>
      </c>
      <c r="G248" s="464">
        <v>1500</v>
      </c>
      <c r="H248" s="319" t="s">
        <v>527</v>
      </c>
      <c r="I248" s="320" t="s">
        <v>573</v>
      </c>
      <c r="J248" s="323"/>
      <c r="K248" s="323"/>
    </row>
    <row r="249" spans="1:11" ht="86.25">
      <c r="A249" s="315" t="s">
        <v>814</v>
      </c>
      <c r="B249" s="562" t="s">
        <v>339</v>
      </c>
      <c r="C249" s="315" t="s">
        <v>144</v>
      </c>
      <c r="D249" s="315" t="s">
        <v>121</v>
      </c>
      <c r="E249" s="317">
        <f t="shared" si="8"/>
        <v>35000</v>
      </c>
      <c r="F249" s="315">
        <v>40</v>
      </c>
      <c r="G249" s="464">
        <v>1400</v>
      </c>
      <c r="H249" s="319" t="s">
        <v>527</v>
      </c>
      <c r="I249" s="320" t="s">
        <v>573</v>
      </c>
      <c r="J249" s="323"/>
      <c r="K249" s="323"/>
    </row>
    <row r="250" spans="1:11" ht="86.25">
      <c r="A250" s="315" t="s">
        <v>815</v>
      </c>
      <c r="B250" s="562" t="s">
        <v>339</v>
      </c>
      <c r="C250" s="315" t="s">
        <v>144</v>
      </c>
      <c r="D250" s="315" t="s">
        <v>121</v>
      </c>
      <c r="E250" s="317">
        <f t="shared" si="8"/>
        <v>32000</v>
      </c>
      <c r="F250" s="315">
        <v>100</v>
      </c>
      <c r="G250" s="464">
        <v>3200</v>
      </c>
      <c r="H250" s="319" t="s">
        <v>527</v>
      </c>
      <c r="I250" s="320" t="s">
        <v>573</v>
      </c>
      <c r="J250" s="323"/>
      <c r="K250" s="323"/>
    </row>
    <row r="251" spans="1:11" ht="86.25">
      <c r="A251" s="315" t="s">
        <v>816</v>
      </c>
      <c r="B251" s="562" t="s">
        <v>339</v>
      </c>
      <c r="C251" s="315" t="s">
        <v>144</v>
      </c>
      <c r="D251" s="315" t="s">
        <v>121</v>
      </c>
      <c r="E251" s="317">
        <f t="shared" si="8"/>
        <v>25000</v>
      </c>
      <c r="F251" s="315">
        <v>60</v>
      </c>
      <c r="G251" s="464">
        <v>1500</v>
      </c>
      <c r="H251" s="319" t="s">
        <v>527</v>
      </c>
      <c r="I251" s="320" t="s">
        <v>573</v>
      </c>
      <c r="J251" s="323"/>
      <c r="K251" s="323"/>
    </row>
    <row r="252" spans="1:11" ht="86.25">
      <c r="A252" s="315" t="s">
        <v>817</v>
      </c>
      <c r="B252" s="562" t="s">
        <v>339</v>
      </c>
      <c r="C252" s="315" t="s">
        <v>144</v>
      </c>
      <c r="D252" s="315" t="s">
        <v>121</v>
      </c>
      <c r="E252" s="317">
        <f t="shared" si="8"/>
        <v>15000</v>
      </c>
      <c r="F252" s="315">
        <v>200</v>
      </c>
      <c r="G252" s="464">
        <v>3000</v>
      </c>
      <c r="H252" s="319" t="s">
        <v>527</v>
      </c>
      <c r="I252" s="320" t="s">
        <v>573</v>
      </c>
      <c r="J252" s="323"/>
      <c r="K252" s="323"/>
    </row>
    <row r="253" spans="1:11" ht="86.25">
      <c r="A253" s="560" t="s">
        <v>336</v>
      </c>
      <c r="B253" s="562" t="s">
        <v>340</v>
      </c>
      <c r="C253" s="315" t="s">
        <v>144</v>
      </c>
      <c r="D253" s="315" t="s">
        <v>248</v>
      </c>
      <c r="E253" s="317">
        <f t="shared" si="8"/>
        <v>23209800</v>
      </c>
      <c r="F253" s="315">
        <v>1</v>
      </c>
      <c r="G253" s="464">
        <f>23655.6-445.8</f>
        <v>23209.8</v>
      </c>
      <c r="H253" s="319" t="s">
        <v>527</v>
      </c>
      <c r="I253" s="320" t="s">
        <v>573</v>
      </c>
      <c r="J253" s="323"/>
      <c r="K253" s="323"/>
    </row>
    <row r="254" spans="1:11" ht="138">
      <c r="A254" s="565"/>
      <c r="B254" s="305" t="s">
        <v>145</v>
      </c>
      <c r="C254" s="609"/>
      <c r="D254" s="557"/>
      <c r="E254" s="228"/>
      <c r="F254" s="558"/>
      <c r="G254" s="308">
        <f>SUM(G255:G295)</f>
        <v>8051.4000000000005</v>
      </c>
      <c r="H254" s="309"/>
      <c r="I254" s="559"/>
      <c r="J254" s="559"/>
      <c r="K254" s="559"/>
    </row>
    <row r="255" spans="1:11" ht="103.5">
      <c r="A255" s="315" t="s">
        <v>818</v>
      </c>
      <c r="B255" s="316" t="s">
        <v>819</v>
      </c>
      <c r="C255" s="315" t="s">
        <v>144</v>
      </c>
      <c r="D255" s="315" t="s">
        <v>121</v>
      </c>
      <c r="E255" s="317">
        <f t="shared" ref="E255:E295" si="9">+G255/F255*1000</f>
        <v>9</v>
      </c>
      <c r="F255" s="315">
        <v>10000</v>
      </c>
      <c r="G255" s="312">
        <v>90</v>
      </c>
      <c r="H255" s="309" t="s">
        <v>528</v>
      </c>
      <c r="I255" s="553" t="s">
        <v>560</v>
      </c>
      <c r="J255" s="559"/>
      <c r="K255" s="559"/>
    </row>
    <row r="256" spans="1:11" ht="189.75">
      <c r="A256" s="315" t="s">
        <v>820</v>
      </c>
      <c r="B256" s="316" t="s">
        <v>821</v>
      </c>
      <c r="C256" s="315" t="s">
        <v>144</v>
      </c>
      <c r="D256" s="315" t="s">
        <v>121</v>
      </c>
      <c r="E256" s="317">
        <f t="shared" si="9"/>
        <v>220</v>
      </c>
      <c r="F256" s="315">
        <v>200</v>
      </c>
      <c r="G256" s="312">
        <v>44</v>
      </c>
      <c r="H256" s="309" t="s">
        <v>528</v>
      </c>
      <c r="I256" s="553" t="s">
        <v>560</v>
      </c>
      <c r="J256" s="559"/>
      <c r="K256" s="559"/>
    </row>
    <row r="257" spans="1:11" ht="103.5">
      <c r="A257" s="315" t="s">
        <v>822</v>
      </c>
      <c r="B257" s="316" t="s">
        <v>823</v>
      </c>
      <c r="C257" s="315" t="s">
        <v>144</v>
      </c>
      <c r="D257" s="315" t="s">
        <v>121</v>
      </c>
      <c r="E257" s="317">
        <f t="shared" si="9"/>
        <v>1500</v>
      </c>
      <c r="F257" s="315">
        <v>104</v>
      </c>
      <c r="G257" s="312">
        <v>156</v>
      </c>
      <c r="H257" s="309" t="s">
        <v>528</v>
      </c>
      <c r="I257" s="553" t="s">
        <v>560</v>
      </c>
      <c r="J257" s="559"/>
      <c r="K257" s="559"/>
    </row>
    <row r="258" spans="1:11" ht="51.75">
      <c r="A258" s="315" t="s">
        <v>824</v>
      </c>
      <c r="B258" s="316" t="s">
        <v>825</v>
      </c>
      <c r="C258" s="315" t="s">
        <v>144</v>
      </c>
      <c r="D258" s="315" t="s">
        <v>121</v>
      </c>
      <c r="E258" s="317">
        <f t="shared" si="9"/>
        <v>2900</v>
      </c>
      <c r="F258" s="315">
        <v>20</v>
      </c>
      <c r="G258" s="312">
        <v>58</v>
      </c>
      <c r="H258" s="309" t="s">
        <v>528</v>
      </c>
      <c r="I258" s="553" t="s">
        <v>560</v>
      </c>
      <c r="J258" s="559"/>
      <c r="K258" s="559"/>
    </row>
    <row r="259" spans="1:11" ht="51.75">
      <c r="A259" s="315" t="s">
        <v>826</v>
      </c>
      <c r="B259" s="316" t="s">
        <v>827</v>
      </c>
      <c r="C259" s="315" t="s">
        <v>144</v>
      </c>
      <c r="D259" s="315" t="s">
        <v>121</v>
      </c>
      <c r="E259" s="317">
        <f t="shared" si="9"/>
        <v>3400</v>
      </c>
      <c r="F259" s="315">
        <v>20</v>
      </c>
      <c r="G259" s="312">
        <v>68</v>
      </c>
      <c r="H259" s="309" t="s">
        <v>528</v>
      </c>
      <c r="I259" s="553" t="s">
        <v>560</v>
      </c>
      <c r="J259" s="559"/>
      <c r="K259" s="559"/>
    </row>
    <row r="260" spans="1:11" ht="103.5">
      <c r="A260" s="315" t="s">
        <v>343</v>
      </c>
      <c r="B260" s="316" t="s">
        <v>828</v>
      </c>
      <c r="C260" s="315" t="s">
        <v>144</v>
      </c>
      <c r="D260" s="315" t="s">
        <v>121</v>
      </c>
      <c r="E260" s="317">
        <f t="shared" si="9"/>
        <v>66.666666666666671</v>
      </c>
      <c r="F260" s="315">
        <v>300</v>
      </c>
      <c r="G260" s="312">
        <v>20</v>
      </c>
      <c r="H260" s="309" t="s">
        <v>528</v>
      </c>
      <c r="I260" s="553" t="s">
        <v>560</v>
      </c>
      <c r="J260" s="559"/>
      <c r="K260" s="559"/>
    </row>
    <row r="261" spans="1:11" ht="103.5">
      <c r="A261" s="315" t="s">
        <v>829</v>
      </c>
      <c r="B261" s="316" t="s">
        <v>828</v>
      </c>
      <c r="C261" s="315" t="s">
        <v>144</v>
      </c>
      <c r="D261" s="315" t="s">
        <v>121</v>
      </c>
      <c r="E261" s="317">
        <f t="shared" si="9"/>
        <v>100</v>
      </c>
      <c r="F261" s="315">
        <v>2000</v>
      </c>
      <c r="G261" s="312">
        <v>200</v>
      </c>
      <c r="H261" s="309" t="s">
        <v>528</v>
      </c>
      <c r="I261" s="320" t="s">
        <v>573</v>
      </c>
      <c r="J261" s="559"/>
      <c r="K261" s="559"/>
    </row>
    <row r="262" spans="1:11" ht="69">
      <c r="A262" s="315" t="s">
        <v>344</v>
      </c>
      <c r="B262" s="316" t="s">
        <v>347</v>
      </c>
      <c r="C262" s="315" t="s">
        <v>144</v>
      </c>
      <c r="D262" s="315" t="s">
        <v>121</v>
      </c>
      <c r="E262" s="317">
        <f t="shared" si="9"/>
        <v>2000</v>
      </c>
      <c r="F262" s="315">
        <v>200</v>
      </c>
      <c r="G262" s="312">
        <v>400</v>
      </c>
      <c r="H262" s="309" t="s">
        <v>528</v>
      </c>
      <c r="I262" s="553" t="s">
        <v>560</v>
      </c>
      <c r="J262" s="559"/>
      <c r="K262" s="559"/>
    </row>
    <row r="263" spans="1:11" ht="69">
      <c r="A263" s="315" t="s">
        <v>830</v>
      </c>
      <c r="B263" s="316" t="s">
        <v>347</v>
      </c>
      <c r="C263" s="315" t="s">
        <v>144</v>
      </c>
      <c r="D263" s="315" t="s">
        <v>121</v>
      </c>
      <c r="E263" s="317">
        <f t="shared" si="9"/>
        <v>2700</v>
      </c>
      <c r="F263" s="315">
        <v>300</v>
      </c>
      <c r="G263" s="312">
        <v>810</v>
      </c>
      <c r="H263" s="309" t="s">
        <v>528</v>
      </c>
      <c r="I263" s="320" t="s">
        <v>573</v>
      </c>
      <c r="J263" s="559"/>
      <c r="K263" s="559"/>
    </row>
    <row r="264" spans="1:11" ht="69">
      <c r="A264" s="315" t="s">
        <v>487</v>
      </c>
      <c r="B264" s="316" t="s">
        <v>831</v>
      </c>
      <c r="C264" s="315" t="s">
        <v>144</v>
      </c>
      <c r="D264" s="315" t="s">
        <v>121</v>
      </c>
      <c r="E264" s="317">
        <f t="shared" si="9"/>
        <v>290</v>
      </c>
      <c r="F264" s="315">
        <v>400</v>
      </c>
      <c r="G264" s="312">
        <v>116</v>
      </c>
      <c r="H264" s="309" t="s">
        <v>528</v>
      </c>
      <c r="I264" s="553" t="s">
        <v>560</v>
      </c>
      <c r="J264" s="559"/>
      <c r="K264" s="559"/>
    </row>
    <row r="265" spans="1:11" ht="69">
      <c r="A265" s="315" t="s">
        <v>488</v>
      </c>
      <c r="B265" s="316" t="s">
        <v>832</v>
      </c>
      <c r="C265" s="315" t="s">
        <v>144</v>
      </c>
      <c r="D265" s="315" t="s">
        <v>121</v>
      </c>
      <c r="E265" s="317">
        <f t="shared" si="9"/>
        <v>390</v>
      </c>
      <c r="F265" s="315">
        <v>600</v>
      </c>
      <c r="G265" s="312">
        <v>234</v>
      </c>
      <c r="H265" s="309" t="s">
        <v>528</v>
      </c>
      <c r="I265" s="553" t="s">
        <v>560</v>
      </c>
      <c r="J265" s="559"/>
      <c r="K265" s="559"/>
    </row>
    <row r="266" spans="1:11" ht="103.5">
      <c r="A266" s="315" t="s">
        <v>833</v>
      </c>
      <c r="B266" s="316" t="s">
        <v>834</v>
      </c>
      <c r="C266" s="315" t="s">
        <v>144</v>
      </c>
      <c r="D266" s="315" t="s">
        <v>121</v>
      </c>
      <c r="E266" s="317">
        <f t="shared" si="9"/>
        <v>120</v>
      </c>
      <c r="F266" s="315">
        <v>20</v>
      </c>
      <c r="G266" s="312">
        <v>2.4</v>
      </c>
      <c r="H266" s="309" t="s">
        <v>528</v>
      </c>
      <c r="I266" s="553" t="s">
        <v>560</v>
      </c>
      <c r="J266" s="559"/>
      <c r="K266" s="559"/>
    </row>
    <row r="267" spans="1:11" ht="86.25">
      <c r="A267" s="315" t="s">
        <v>835</v>
      </c>
      <c r="B267" s="316" t="s">
        <v>836</v>
      </c>
      <c r="C267" s="315" t="s">
        <v>144</v>
      </c>
      <c r="D267" s="315" t="s">
        <v>121</v>
      </c>
      <c r="E267" s="317">
        <f t="shared" si="9"/>
        <v>1550</v>
      </c>
      <c r="F267" s="315">
        <v>40</v>
      </c>
      <c r="G267" s="312">
        <v>62</v>
      </c>
      <c r="H267" s="309" t="s">
        <v>528</v>
      </c>
      <c r="I267" s="553" t="s">
        <v>560</v>
      </c>
      <c r="J267" s="559"/>
      <c r="K267" s="559"/>
    </row>
    <row r="268" spans="1:11" ht="86.25">
      <c r="A268" s="315" t="s">
        <v>837</v>
      </c>
      <c r="B268" s="316" t="s">
        <v>838</v>
      </c>
      <c r="C268" s="315" t="s">
        <v>144</v>
      </c>
      <c r="D268" s="315" t="s">
        <v>121</v>
      </c>
      <c r="E268" s="317">
        <f t="shared" si="9"/>
        <v>80</v>
      </c>
      <c r="F268" s="315">
        <v>3000</v>
      </c>
      <c r="G268" s="312">
        <v>240</v>
      </c>
      <c r="H268" s="309" t="s">
        <v>528</v>
      </c>
      <c r="I268" s="553" t="s">
        <v>560</v>
      </c>
      <c r="J268" s="559"/>
      <c r="K268" s="559"/>
    </row>
    <row r="269" spans="1:11" ht="86.25">
      <c r="A269" s="315" t="s">
        <v>839</v>
      </c>
      <c r="B269" s="316" t="s">
        <v>838</v>
      </c>
      <c r="C269" s="315" t="s">
        <v>144</v>
      </c>
      <c r="D269" s="315" t="s">
        <v>121</v>
      </c>
      <c r="E269" s="317">
        <f t="shared" si="9"/>
        <v>100</v>
      </c>
      <c r="F269" s="315">
        <v>2095</v>
      </c>
      <c r="G269" s="312">
        <v>209.5</v>
      </c>
      <c r="H269" s="309" t="s">
        <v>528</v>
      </c>
      <c r="I269" s="320" t="s">
        <v>573</v>
      </c>
      <c r="J269" s="559"/>
      <c r="K269" s="559"/>
    </row>
    <row r="270" spans="1:11" ht="51.75">
      <c r="A270" s="315" t="s">
        <v>840</v>
      </c>
      <c r="B270" s="316" t="s">
        <v>841</v>
      </c>
      <c r="C270" s="315" t="s">
        <v>144</v>
      </c>
      <c r="D270" s="315" t="s">
        <v>121</v>
      </c>
      <c r="E270" s="317">
        <f t="shared" si="9"/>
        <v>580</v>
      </c>
      <c r="F270" s="315">
        <v>20</v>
      </c>
      <c r="G270" s="312">
        <v>11.6</v>
      </c>
      <c r="H270" s="309" t="s">
        <v>528</v>
      </c>
      <c r="I270" s="553" t="s">
        <v>560</v>
      </c>
      <c r="J270" s="559"/>
      <c r="K270" s="559"/>
    </row>
    <row r="271" spans="1:11" ht="86.25">
      <c r="A271" s="315" t="s">
        <v>842</v>
      </c>
      <c r="B271" s="316" t="s">
        <v>843</v>
      </c>
      <c r="C271" s="315" t="s">
        <v>144</v>
      </c>
      <c r="D271" s="315" t="s">
        <v>121</v>
      </c>
      <c r="E271" s="317">
        <f t="shared" si="9"/>
        <v>230</v>
      </c>
      <c r="F271" s="315">
        <v>50</v>
      </c>
      <c r="G271" s="312">
        <v>11.5</v>
      </c>
      <c r="H271" s="309" t="s">
        <v>528</v>
      </c>
      <c r="I271" s="553" t="s">
        <v>560</v>
      </c>
      <c r="J271" s="559"/>
      <c r="K271" s="559"/>
    </row>
    <row r="272" spans="1:11" ht="69">
      <c r="A272" s="315" t="s">
        <v>844</v>
      </c>
      <c r="B272" s="316" t="s">
        <v>845</v>
      </c>
      <c r="C272" s="315" t="s">
        <v>144</v>
      </c>
      <c r="D272" s="315" t="s">
        <v>121</v>
      </c>
      <c r="E272" s="317">
        <f t="shared" si="9"/>
        <v>400</v>
      </c>
      <c r="F272" s="315">
        <v>1000</v>
      </c>
      <c r="G272" s="312">
        <v>400</v>
      </c>
      <c r="H272" s="309" t="s">
        <v>528</v>
      </c>
      <c r="I272" s="553" t="s">
        <v>560</v>
      </c>
      <c r="J272" s="559"/>
      <c r="K272" s="559"/>
    </row>
    <row r="273" spans="1:11" ht="51.75">
      <c r="A273" s="315" t="s">
        <v>846</v>
      </c>
      <c r="B273" s="316" t="s">
        <v>847</v>
      </c>
      <c r="C273" s="315" t="s">
        <v>144</v>
      </c>
      <c r="D273" s="315" t="s">
        <v>121</v>
      </c>
      <c r="E273" s="317">
        <f t="shared" si="9"/>
        <v>300</v>
      </c>
      <c r="F273" s="315">
        <v>50</v>
      </c>
      <c r="G273" s="312">
        <v>15</v>
      </c>
      <c r="H273" s="309" t="s">
        <v>528</v>
      </c>
      <c r="I273" s="553" t="s">
        <v>560</v>
      </c>
      <c r="J273" s="559"/>
      <c r="K273" s="559"/>
    </row>
    <row r="274" spans="1:11" ht="86.25">
      <c r="A274" s="315" t="s">
        <v>848</v>
      </c>
      <c r="B274" s="316" t="s">
        <v>849</v>
      </c>
      <c r="C274" s="315" t="s">
        <v>144</v>
      </c>
      <c r="D274" s="315" t="s">
        <v>121</v>
      </c>
      <c r="E274" s="317">
        <f t="shared" si="9"/>
        <v>720</v>
      </c>
      <c r="F274" s="315">
        <v>80</v>
      </c>
      <c r="G274" s="312">
        <v>57.6</v>
      </c>
      <c r="H274" s="309" t="s">
        <v>528</v>
      </c>
      <c r="I274" s="553" t="s">
        <v>560</v>
      </c>
      <c r="J274" s="559"/>
      <c r="K274" s="559"/>
    </row>
    <row r="275" spans="1:11" ht="69">
      <c r="A275" s="315" t="s">
        <v>345</v>
      </c>
      <c r="B275" s="316" t="s">
        <v>348</v>
      </c>
      <c r="C275" s="315" t="s">
        <v>144</v>
      </c>
      <c r="D275" s="315" t="s">
        <v>303</v>
      </c>
      <c r="E275" s="317">
        <f t="shared" si="9"/>
        <v>520</v>
      </c>
      <c r="F275" s="315">
        <v>300</v>
      </c>
      <c r="G275" s="312">
        <v>156</v>
      </c>
      <c r="H275" s="309" t="s">
        <v>528</v>
      </c>
      <c r="I275" s="320" t="s">
        <v>573</v>
      </c>
      <c r="J275" s="559"/>
      <c r="K275" s="559"/>
    </row>
    <row r="276" spans="1:11" ht="34.5">
      <c r="A276" s="315" t="s">
        <v>850</v>
      </c>
      <c r="B276" s="316" t="s">
        <v>851</v>
      </c>
      <c r="C276" s="315" t="s">
        <v>144</v>
      </c>
      <c r="D276" s="315" t="s">
        <v>121</v>
      </c>
      <c r="E276" s="317">
        <f t="shared" si="9"/>
        <v>210</v>
      </c>
      <c r="F276" s="315">
        <v>300</v>
      </c>
      <c r="G276" s="312">
        <v>63</v>
      </c>
      <c r="H276" s="309" t="s">
        <v>528</v>
      </c>
      <c r="I276" s="553" t="s">
        <v>560</v>
      </c>
      <c r="J276" s="559"/>
      <c r="K276" s="559"/>
    </row>
    <row r="277" spans="1:11" ht="34.5">
      <c r="A277" s="315" t="s">
        <v>852</v>
      </c>
      <c r="B277" s="316" t="s">
        <v>851</v>
      </c>
      <c r="C277" s="315" t="s">
        <v>144</v>
      </c>
      <c r="D277" s="315" t="s">
        <v>121</v>
      </c>
      <c r="E277" s="317">
        <f t="shared" si="9"/>
        <v>250</v>
      </c>
      <c r="F277" s="315">
        <v>5200</v>
      </c>
      <c r="G277" s="312">
        <v>1300</v>
      </c>
      <c r="H277" s="309" t="s">
        <v>528</v>
      </c>
      <c r="I277" s="320" t="s">
        <v>573</v>
      </c>
      <c r="J277" s="559"/>
      <c r="K277" s="559"/>
    </row>
    <row r="278" spans="1:11" ht="103.5">
      <c r="A278" s="315" t="s">
        <v>853</v>
      </c>
      <c r="B278" s="316" t="s">
        <v>854</v>
      </c>
      <c r="C278" s="315" t="s">
        <v>144</v>
      </c>
      <c r="D278" s="315" t="s">
        <v>303</v>
      </c>
      <c r="E278" s="317">
        <f t="shared" si="9"/>
        <v>712</v>
      </c>
      <c r="F278" s="315">
        <v>150</v>
      </c>
      <c r="G278" s="312">
        <v>106.8</v>
      </c>
      <c r="H278" s="309" t="s">
        <v>528</v>
      </c>
      <c r="I278" s="553" t="s">
        <v>560</v>
      </c>
      <c r="J278" s="559"/>
      <c r="K278" s="559"/>
    </row>
    <row r="279" spans="1:11" ht="103.5">
      <c r="A279" s="315" t="s">
        <v>855</v>
      </c>
      <c r="B279" s="316" t="s">
        <v>854</v>
      </c>
      <c r="C279" s="315" t="s">
        <v>144</v>
      </c>
      <c r="D279" s="315" t="s">
        <v>303</v>
      </c>
      <c r="E279" s="317">
        <f t="shared" si="9"/>
        <v>800</v>
      </c>
      <c r="F279" s="315">
        <v>400</v>
      </c>
      <c r="G279" s="312">
        <v>320</v>
      </c>
      <c r="H279" s="309" t="s">
        <v>528</v>
      </c>
      <c r="I279" s="320" t="s">
        <v>573</v>
      </c>
      <c r="J279" s="559"/>
      <c r="K279" s="559"/>
    </row>
    <row r="280" spans="1:11" ht="51.75">
      <c r="A280" s="315" t="s">
        <v>856</v>
      </c>
      <c r="B280" s="316" t="s">
        <v>857</v>
      </c>
      <c r="C280" s="315" t="s">
        <v>144</v>
      </c>
      <c r="D280" s="315" t="s">
        <v>121</v>
      </c>
      <c r="E280" s="317">
        <f t="shared" si="9"/>
        <v>130</v>
      </c>
      <c r="F280" s="315">
        <v>100</v>
      </c>
      <c r="G280" s="312">
        <v>13</v>
      </c>
      <c r="H280" s="309" t="s">
        <v>528</v>
      </c>
      <c r="I280" s="553" t="s">
        <v>560</v>
      </c>
      <c r="J280" s="559"/>
      <c r="K280" s="559"/>
    </row>
    <row r="281" spans="1:11" ht="51.75">
      <c r="A281" s="315" t="s">
        <v>858</v>
      </c>
      <c r="B281" s="316" t="s">
        <v>859</v>
      </c>
      <c r="C281" s="315" t="s">
        <v>144</v>
      </c>
      <c r="D281" s="315" t="s">
        <v>121</v>
      </c>
      <c r="E281" s="317">
        <f t="shared" si="9"/>
        <v>250</v>
      </c>
      <c r="F281" s="315">
        <v>400</v>
      </c>
      <c r="G281" s="312">
        <v>100</v>
      </c>
      <c r="H281" s="309" t="s">
        <v>528</v>
      </c>
      <c r="I281" s="553" t="s">
        <v>560</v>
      </c>
      <c r="J281" s="559"/>
      <c r="K281" s="559"/>
    </row>
    <row r="282" spans="1:11" ht="103.5">
      <c r="A282" s="315" t="s">
        <v>860</v>
      </c>
      <c r="B282" s="316" t="s">
        <v>861</v>
      </c>
      <c r="C282" s="315" t="s">
        <v>144</v>
      </c>
      <c r="D282" s="315" t="s">
        <v>303</v>
      </c>
      <c r="E282" s="317">
        <f t="shared" si="9"/>
        <v>1200</v>
      </c>
      <c r="F282" s="315">
        <v>400</v>
      </c>
      <c r="G282" s="312">
        <v>480</v>
      </c>
      <c r="H282" s="309" t="s">
        <v>528</v>
      </c>
      <c r="I282" s="320" t="s">
        <v>573</v>
      </c>
      <c r="J282" s="559"/>
      <c r="K282" s="559"/>
    </row>
    <row r="283" spans="1:11" ht="86.25">
      <c r="A283" s="315" t="s">
        <v>862</v>
      </c>
      <c r="B283" s="316" t="s">
        <v>863</v>
      </c>
      <c r="C283" s="315" t="s">
        <v>144</v>
      </c>
      <c r="D283" s="315" t="s">
        <v>303</v>
      </c>
      <c r="E283" s="317">
        <f t="shared" si="9"/>
        <v>1400</v>
      </c>
      <c r="F283" s="315">
        <v>500</v>
      </c>
      <c r="G283" s="312">
        <v>700</v>
      </c>
      <c r="H283" s="309" t="s">
        <v>528</v>
      </c>
      <c r="I283" s="320" t="s">
        <v>573</v>
      </c>
      <c r="J283" s="559"/>
      <c r="K283" s="559"/>
    </row>
    <row r="284" spans="1:11" ht="86.25">
      <c r="A284" s="315" t="s">
        <v>1300</v>
      </c>
      <c r="B284" s="316" t="s">
        <v>863</v>
      </c>
      <c r="C284" s="315" t="s">
        <v>144</v>
      </c>
      <c r="D284" s="315" t="s">
        <v>121</v>
      </c>
      <c r="E284" s="317">
        <f t="shared" si="9"/>
        <v>2800</v>
      </c>
      <c r="F284" s="315">
        <v>15</v>
      </c>
      <c r="G284" s="312">
        <v>42</v>
      </c>
      <c r="H284" s="309" t="s">
        <v>528</v>
      </c>
      <c r="I284" s="320" t="s">
        <v>573</v>
      </c>
      <c r="J284" s="559"/>
      <c r="K284" s="559"/>
    </row>
    <row r="285" spans="1:11" ht="69">
      <c r="A285" s="315" t="s">
        <v>864</v>
      </c>
      <c r="B285" s="316" t="s">
        <v>865</v>
      </c>
      <c r="C285" s="315" t="s">
        <v>144</v>
      </c>
      <c r="D285" s="315" t="s">
        <v>121</v>
      </c>
      <c r="E285" s="317">
        <f t="shared" si="9"/>
        <v>600</v>
      </c>
      <c r="F285" s="315">
        <v>600</v>
      </c>
      <c r="G285" s="312">
        <v>360</v>
      </c>
      <c r="H285" s="309" t="s">
        <v>528</v>
      </c>
      <c r="I285" s="553" t="s">
        <v>560</v>
      </c>
      <c r="J285" s="559"/>
      <c r="K285" s="559"/>
    </row>
    <row r="286" spans="1:11" ht="138">
      <c r="A286" s="315" t="s">
        <v>866</v>
      </c>
      <c r="B286" s="316" t="s">
        <v>867</v>
      </c>
      <c r="C286" s="315" t="s">
        <v>144</v>
      </c>
      <c r="D286" s="315" t="s">
        <v>121</v>
      </c>
      <c r="E286" s="317">
        <f t="shared" si="9"/>
        <v>1000</v>
      </c>
      <c r="F286" s="315">
        <v>50</v>
      </c>
      <c r="G286" s="312">
        <v>50</v>
      </c>
      <c r="H286" s="309" t="s">
        <v>528</v>
      </c>
      <c r="I286" s="553" t="s">
        <v>560</v>
      </c>
      <c r="J286" s="559"/>
      <c r="K286" s="559"/>
    </row>
    <row r="287" spans="1:11" ht="51.75">
      <c r="A287" s="315" t="s">
        <v>346</v>
      </c>
      <c r="B287" s="316" t="s">
        <v>349</v>
      </c>
      <c r="C287" s="315" t="s">
        <v>144</v>
      </c>
      <c r="D287" s="315" t="s">
        <v>121</v>
      </c>
      <c r="E287" s="317">
        <f t="shared" si="9"/>
        <v>625</v>
      </c>
      <c r="F287" s="315">
        <v>100</v>
      </c>
      <c r="G287" s="312">
        <v>62.5</v>
      </c>
      <c r="H287" s="309" t="s">
        <v>528</v>
      </c>
      <c r="I287" s="553" t="s">
        <v>560</v>
      </c>
      <c r="J287" s="566"/>
      <c r="K287" s="566"/>
    </row>
    <row r="288" spans="1:11" ht="103.5">
      <c r="A288" s="315" t="s">
        <v>868</v>
      </c>
      <c r="B288" s="316" t="s">
        <v>869</v>
      </c>
      <c r="C288" s="315" t="s">
        <v>144</v>
      </c>
      <c r="D288" s="315" t="s">
        <v>121</v>
      </c>
      <c r="E288" s="317">
        <f t="shared" si="9"/>
        <v>1300</v>
      </c>
      <c r="F288" s="315">
        <v>20</v>
      </c>
      <c r="G288" s="312">
        <v>26</v>
      </c>
      <c r="H288" s="309" t="s">
        <v>528</v>
      </c>
      <c r="I288" s="553" t="s">
        <v>560</v>
      </c>
      <c r="J288" s="559"/>
      <c r="K288" s="559"/>
    </row>
    <row r="289" spans="1:11" ht="120.75">
      <c r="A289" s="315" t="s">
        <v>870</v>
      </c>
      <c r="B289" s="316" t="s">
        <v>871</v>
      </c>
      <c r="C289" s="315" t="s">
        <v>144</v>
      </c>
      <c r="D289" s="315" t="s">
        <v>121</v>
      </c>
      <c r="E289" s="317">
        <f t="shared" si="9"/>
        <v>1350</v>
      </c>
      <c r="F289" s="315">
        <v>40</v>
      </c>
      <c r="G289" s="312">
        <v>54</v>
      </c>
      <c r="H289" s="309" t="s">
        <v>528</v>
      </c>
      <c r="I289" s="553" t="s">
        <v>560</v>
      </c>
      <c r="J289" s="566"/>
      <c r="K289" s="566"/>
    </row>
    <row r="290" spans="1:11" ht="120.75">
      <c r="A290" s="315" t="s">
        <v>872</v>
      </c>
      <c r="B290" s="316" t="s">
        <v>871</v>
      </c>
      <c r="C290" s="315" t="s">
        <v>144</v>
      </c>
      <c r="D290" s="315" t="s">
        <v>121</v>
      </c>
      <c r="E290" s="317">
        <f t="shared" si="9"/>
        <v>5500</v>
      </c>
      <c r="F290" s="315">
        <v>15</v>
      </c>
      <c r="G290" s="312">
        <v>82.5</v>
      </c>
      <c r="H290" s="309" t="s">
        <v>528</v>
      </c>
      <c r="I290" s="320" t="s">
        <v>573</v>
      </c>
      <c r="J290" s="310"/>
      <c r="K290" s="310"/>
    </row>
    <row r="291" spans="1:11" ht="86.25">
      <c r="A291" s="315" t="s">
        <v>873</v>
      </c>
      <c r="B291" s="316" t="s">
        <v>874</v>
      </c>
      <c r="C291" s="315" t="s">
        <v>144</v>
      </c>
      <c r="D291" s="315" t="s">
        <v>875</v>
      </c>
      <c r="E291" s="317">
        <f t="shared" si="9"/>
        <v>1000</v>
      </c>
      <c r="F291" s="315">
        <v>200</v>
      </c>
      <c r="G291" s="312">
        <v>200</v>
      </c>
      <c r="H291" s="309" t="s">
        <v>528</v>
      </c>
      <c r="I291" s="553" t="s">
        <v>560</v>
      </c>
      <c r="J291" s="310"/>
      <c r="K291" s="310"/>
    </row>
    <row r="292" spans="1:11" ht="138">
      <c r="A292" s="315" t="s">
        <v>876</v>
      </c>
      <c r="B292" s="316" t="s">
        <v>877</v>
      </c>
      <c r="C292" s="315" t="s">
        <v>144</v>
      </c>
      <c r="D292" s="315" t="s">
        <v>875</v>
      </c>
      <c r="E292" s="317">
        <f t="shared" si="9"/>
        <v>100</v>
      </c>
      <c r="F292" s="315">
        <v>300</v>
      </c>
      <c r="G292" s="325">
        <v>30</v>
      </c>
      <c r="H292" s="309" t="s">
        <v>528</v>
      </c>
      <c r="I292" s="553" t="s">
        <v>560</v>
      </c>
      <c r="J292" s="310"/>
      <c r="K292" s="310"/>
    </row>
    <row r="293" spans="1:11" ht="51.75">
      <c r="A293" s="315" t="s">
        <v>878</v>
      </c>
      <c r="B293" s="316" t="s">
        <v>879</v>
      </c>
      <c r="C293" s="315" t="s">
        <v>144</v>
      </c>
      <c r="D293" s="315" t="s">
        <v>299</v>
      </c>
      <c r="E293" s="317">
        <f t="shared" si="9"/>
        <v>8000</v>
      </c>
      <c r="F293" s="315">
        <v>35</v>
      </c>
      <c r="G293" s="325">
        <v>280</v>
      </c>
      <c r="H293" s="309" t="s">
        <v>528</v>
      </c>
      <c r="I293" s="320" t="s">
        <v>573</v>
      </c>
      <c r="J293" s="310"/>
      <c r="K293" s="310"/>
    </row>
    <row r="294" spans="1:11" ht="51.75">
      <c r="A294" s="315" t="s">
        <v>880</v>
      </c>
      <c r="B294" s="316" t="s">
        <v>879</v>
      </c>
      <c r="C294" s="315" t="s">
        <v>144</v>
      </c>
      <c r="D294" s="315" t="s">
        <v>121</v>
      </c>
      <c r="E294" s="317">
        <f t="shared" si="9"/>
        <v>5000</v>
      </c>
      <c r="F294" s="315">
        <v>35</v>
      </c>
      <c r="G294" s="325">
        <v>175</v>
      </c>
      <c r="H294" s="309" t="s">
        <v>528</v>
      </c>
      <c r="I294" s="320" t="s">
        <v>573</v>
      </c>
      <c r="J294" s="310"/>
      <c r="K294" s="310"/>
    </row>
    <row r="295" spans="1:11" ht="51.75">
      <c r="A295" s="315" t="s">
        <v>881</v>
      </c>
      <c r="B295" s="316" t="s">
        <v>879</v>
      </c>
      <c r="C295" s="315" t="s">
        <v>144</v>
      </c>
      <c r="D295" s="315" t="s">
        <v>121</v>
      </c>
      <c r="E295" s="317">
        <f t="shared" si="9"/>
        <v>7000</v>
      </c>
      <c r="F295" s="315">
        <v>35</v>
      </c>
      <c r="G295" s="325">
        <v>245</v>
      </c>
      <c r="H295" s="309" t="s">
        <v>528</v>
      </c>
      <c r="I295" s="320" t="s">
        <v>573</v>
      </c>
      <c r="J295" s="310"/>
      <c r="K295" s="310"/>
    </row>
    <row r="296" spans="1:11" ht="120.75">
      <c r="A296" s="326">
        <v>4269</v>
      </c>
      <c r="B296" s="327" t="s">
        <v>155</v>
      </c>
      <c r="C296" s="328"/>
      <c r="D296" s="328"/>
      <c r="E296" s="329"/>
      <c r="F296" s="568"/>
      <c r="G296" s="331">
        <f>SUM(G297:G312)</f>
        <v>168953.09999999998</v>
      </c>
      <c r="H296" s="309"/>
      <c r="I296" s="310"/>
      <c r="J296" s="310"/>
      <c r="K296" s="310"/>
    </row>
    <row r="297" spans="1:11" ht="51.75">
      <c r="A297" s="315" t="s">
        <v>882</v>
      </c>
      <c r="B297" s="316" t="s">
        <v>883</v>
      </c>
      <c r="C297" s="315" t="s">
        <v>144</v>
      </c>
      <c r="D297" s="315" t="s">
        <v>121</v>
      </c>
      <c r="E297" s="317">
        <f t="shared" ref="E297:E312" si="10">+G297/F297*1000</f>
        <v>10000</v>
      </c>
      <c r="F297" s="315">
        <v>1</v>
      </c>
      <c r="G297" s="464">
        <v>10</v>
      </c>
      <c r="H297" s="319" t="s">
        <v>529</v>
      </c>
      <c r="I297" s="320" t="s">
        <v>573</v>
      </c>
      <c r="J297" s="310"/>
      <c r="K297" s="321"/>
    </row>
    <row r="298" spans="1:11" ht="138">
      <c r="A298" s="315" t="s">
        <v>884</v>
      </c>
      <c r="B298" s="316" t="s">
        <v>885</v>
      </c>
      <c r="C298" s="315" t="s">
        <v>144</v>
      </c>
      <c r="D298" s="315" t="s">
        <v>121</v>
      </c>
      <c r="E298" s="317">
        <f t="shared" si="10"/>
        <v>10000</v>
      </c>
      <c r="F298" s="315">
        <v>3</v>
      </c>
      <c r="G298" s="464">
        <v>30</v>
      </c>
      <c r="H298" s="319" t="s">
        <v>529</v>
      </c>
      <c r="I298" s="320" t="s">
        <v>573</v>
      </c>
      <c r="J298" s="321"/>
      <c r="K298" s="321"/>
    </row>
    <row r="299" spans="1:11" ht="69">
      <c r="A299" s="315" t="s">
        <v>886</v>
      </c>
      <c r="B299" s="316" t="s">
        <v>887</v>
      </c>
      <c r="C299" s="315" t="s">
        <v>144</v>
      </c>
      <c r="D299" s="315" t="s">
        <v>121</v>
      </c>
      <c r="E299" s="317">
        <f t="shared" si="10"/>
        <v>2800</v>
      </c>
      <c r="F299" s="315">
        <v>16</v>
      </c>
      <c r="G299" s="464">
        <v>44.8</v>
      </c>
      <c r="H299" s="319" t="s">
        <v>529</v>
      </c>
      <c r="I299" s="320" t="s">
        <v>573</v>
      </c>
      <c r="J299" s="321"/>
      <c r="K299" s="321"/>
    </row>
    <row r="300" spans="1:11" ht="34.5">
      <c r="A300" s="315" t="s">
        <v>888</v>
      </c>
      <c r="B300" s="316" t="s">
        <v>889</v>
      </c>
      <c r="C300" s="315" t="s">
        <v>144</v>
      </c>
      <c r="D300" s="315" t="s">
        <v>248</v>
      </c>
      <c r="E300" s="317">
        <f t="shared" si="10"/>
        <v>10000000</v>
      </c>
      <c r="F300" s="315">
        <v>1</v>
      </c>
      <c r="G300" s="464">
        <v>10000</v>
      </c>
      <c r="H300" s="319" t="s">
        <v>529</v>
      </c>
      <c r="I300" s="320" t="s">
        <v>573</v>
      </c>
      <c r="J300" s="321"/>
      <c r="K300" s="321"/>
    </row>
    <row r="301" spans="1:11" ht="69">
      <c r="A301" s="315" t="s">
        <v>890</v>
      </c>
      <c r="B301" s="316" t="s">
        <v>891</v>
      </c>
      <c r="C301" s="315" t="s">
        <v>144</v>
      </c>
      <c r="D301" s="315" t="s">
        <v>299</v>
      </c>
      <c r="E301" s="317">
        <f t="shared" si="10"/>
        <v>4380</v>
      </c>
      <c r="F301" s="315">
        <v>36110</v>
      </c>
      <c r="G301" s="464">
        <v>158161.79999999999</v>
      </c>
      <c r="H301" s="319" t="s">
        <v>529</v>
      </c>
      <c r="I301" s="553" t="s">
        <v>560</v>
      </c>
      <c r="J301" s="321"/>
      <c r="K301" s="321"/>
    </row>
    <row r="302" spans="1:11" ht="155.25">
      <c r="A302" s="315" t="s">
        <v>892</v>
      </c>
      <c r="B302" s="316" t="s">
        <v>893</v>
      </c>
      <c r="C302" s="315" t="s">
        <v>144</v>
      </c>
      <c r="D302" s="315" t="s">
        <v>121</v>
      </c>
      <c r="E302" s="317">
        <f t="shared" si="10"/>
        <v>10000</v>
      </c>
      <c r="F302" s="315">
        <v>8</v>
      </c>
      <c r="G302" s="464">
        <v>80</v>
      </c>
      <c r="H302" s="319" t="s">
        <v>529</v>
      </c>
      <c r="I302" s="320" t="s">
        <v>573</v>
      </c>
      <c r="J302" s="321"/>
      <c r="K302" s="321"/>
    </row>
    <row r="303" spans="1:11" ht="34.5">
      <c r="A303" s="315" t="s">
        <v>894</v>
      </c>
      <c r="B303" s="316" t="s">
        <v>895</v>
      </c>
      <c r="C303" s="315" t="s">
        <v>144</v>
      </c>
      <c r="D303" s="315" t="s">
        <v>875</v>
      </c>
      <c r="E303" s="317">
        <f t="shared" si="10"/>
        <v>300</v>
      </c>
      <c r="F303" s="315">
        <v>1200</v>
      </c>
      <c r="G303" s="464">
        <v>360</v>
      </c>
      <c r="H303" s="319" t="s">
        <v>529</v>
      </c>
      <c r="I303" s="320" t="s">
        <v>573</v>
      </c>
      <c r="J303" s="321"/>
      <c r="K303" s="321"/>
    </row>
    <row r="304" spans="1:11" ht="34.5">
      <c r="A304" s="315" t="s">
        <v>896</v>
      </c>
      <c r="B304" s="316" t="s">
        <v>895</v>
      </c>
      <c r="C304" s="315" t="s">
        <v>144</v>
      </c>
      <c r="D304" s="315" t="s">
        <v>121</v>
      </c>
      <c r="E304" s="317">
        <f t="shared" si="10"/>
        <v>9000</v>
      </c>
      <c r="F304" s="315">
        <v>3</v>
      </c>
      <c r="G304" s="464">
        <v>27</v>
      </c>
      <c r="H304" s="319" t="s">
        <v>529</v>
      </c>
      <c r="I304" s="320" t="s">
        <v>573</v>
      </c>
      <c r="J304" s="321"/>
      <c r="K304" s="321"/>
    </row>
    <row r="305" spans="1:11" ht="51.75">
      <c r="A305" s="315" t="s">
        <v>897</v>
      </c>
      <c r="B305" s="316" t="s">
        <v>898</v>
      </c>
      <c r="C305" s="315" t="s">
        <v>144</v>
      </c>
      <c r="D305" s="315" t="s">
        <v>293</v>
      </c>
      <c r="E305" s="317">
        <f t="shared" si="10"/>
        <v>5000</v>
      </c>
      <c r="F305" s="315">
        <v>8</v>
      </c>
      <c r="G305" s="464">
        <v>40</v>
      </c>
      <c r="H305" s="319" t="s">
        <v>529</v>
      </c>
      <c r="I305" s="320" t="s">
        <v>573</v>
      </c>
      <c r="J305" s="321"/>
      <c r="K305" s="321"/>
    </row>
    <row r="306" spans="1:11" ht="34.5">
      <c r="A306" s="315" t="s">
        <v>899</v>
      </c>
      <c r="B306" s="316" t="s">
        <v>900</v>
      </c>
      <c r="C306" s="315" t="s">
        <v>144</v>
      </c>
      <c r="D306" s="315" t="s">
        <v>121</v>
      </c>
      <c r="E306" s="317">
        <f t="shared" si="10"/>
        <v>3400.0000000000005</v>
      </c>
      <c r="F306" s="315">
        <v>9</v>
      </c>
      <c r="G306" s="464">
        <v>30.6</v>
      </c>
      <c r="H306" s="319" t="s">
        <v>529</v>
      </c>
      <c r="I306" s="320" t="s">
        <v>573</v>
      </c>
      <c r="J306" s="321"/>
      <c r="K306" s="321"/>
    </row>
    <row r="307" spans="1:11" ht="34.5">
      <c r="A307" s="315" t="s">
        <v>901</v>
      </c>
      <c r="B307" s="316" t="s">
        <v>900</v>
      </c>
      <c r="C307" s="315" t="s">
        <v>144</v>
      </c>
      <c r="D307" s="315" t="s">
        <v>121</v>
      </c>
      <c r="E307" s="317">
        <f t="shared" si="10"/>
        <v>3699.9999999999995</v>
      </c>
      <c r="F307" s="315">
        <v>9</v>
      </c>
      <c r="G307" s="464">
        <v>33.299999999999997</v>
      </c>
      <c r="H307" s="319" t="s">
        <v>529</v>
      </c>
      <c r="I307" s="320" t="s">
        <v>573</v>
      </c>
      <c r="J307" s="321"/>
      <c r="K307" s="321"/>
    </row>
    <row r="308" spans="1:11" ht="34.5">
      <c r="A308" s="315" t="s">
        <v>902</v>
      </c>
      <c r="B308" s="316" t="s">
        <v>900</v>
      </c>
      <c r="C308" s="315" t="s">
        <v>144</v>
      </c>
      <c r="D308" s="315" t="s">
        <v>121</v>
      </c>
      <c r="E308" s="317">
        <f t="shared" si="10"/>
        <v>2400.0000000000005</v>
      </c>
      <c r="F308" s="315">
        <v>9</v>
      </c>
      <c r="G308" s="464">
        <v>21.6</v>
      </c>
      <c r="H308" s="319" t="s">
        <v>529</v>
      </c>
      <c r="I308" s="320" t="s">
        <v>573</v>
      </c>
      <c r="J308" s="323"/>
      <c r="K308" s="323"/>
    </row>
    <row r="309" spans="1:11" ht="34.5">
      <c r="A309" s="315" t="s">
        <v>903</v>
      </c>
      <c r="B309" s="316" t="s">
        <v>904</v>
      </c>
      <c r="C309" s="315" t="s">
        <v>144</v>
      </c>
      <c r="D309" s="315" t="s">
        <v>121</v>
      </c>
      <c r="E309" s="317">
        <f t="shared" si="10"/>
        <v>3000</v>
      </c>
      <c r="F309" s="315">
        <v>6</v>
      </c>
      <c r="G309" s="464">
        <v>18</v>
      </c>
      <c r="H309" s="319" t="s">
        <v>529</v>
      </c>
      <c r="I309" s="320" t="s">
        <v>573</v>
      </c>
      <c r="J309" s="321"/>
      <c r="K309" s="321"/>
    </row>
    <row r="310" spans="1:11" ht="51.75">
      <c r="A310" s="315" t="s">
        <v>905</v>
      </c>
      <c r="B310" s="316" t="s">
        <v>906</v>
      </c>
      <c r="C310" s="315" t="s">
        <v>144</v>
      </c>
      <c r="D310" s="315" t="s">
        <v>293</v>
      </c>
      <c r="E310" s="317">
        <f t="shared" si="10"/>
        <v>6000</v>
      </c>
      <c r="F310" s="315">
        <v>8</v>
      </c>
      <c r="G310" s="464">
        <v>48</v>
      </c>
      <c r="H310" s="319" t="s">
        <v>529</v>
      </c>
      <c r="I310" s="320" t="s">
        <v>573</v>
      </c>
      <c r="J310" s="321"/>
      <c r="K310" s="321"/>
    </row>
    <row r="311" spans="1:11" ht="51.75">
      <c r="A311" s="315" t="s">
        <v>907</v>
      </c>
      <c r="B311" s="316" t="s">
        <v>906</v>
      </c>
      <c r="C311" s="315" t="s">
        <v>144</v>
      </c>
      <c r="D311" s="315" t="s">
        <v>293</v>
      </c>
      <c r="E311" s="317">
        <f t="shared" si="10"/>
        <v>3000</v>
      </c>
      <c r="F311" s="315">
        <v>6</v>
      </c>
      <c r="G311" s="464">
        <v>18</v>
      </c>
      <c r="H311" s="319" t="s">
        <v>529</v>
      </c>
      <c r="I311" s="320" t="s">
        <v>573</v>
      </c>
      <c r="J311" s="321"/>
      <c r="K311" s="321"/>
    </row>
    <row r="312" spans="1:11" ht="86.25">
      <c r="A312" s="315" t="s">
        <v>1301</v>
      </c>
      <c r="B312" s="316" t="s">
        <v>908</v>
      </c>
      <c r="C312" s="315" t="s">
        <v>144</v>
      </c>
      <c r="D312" s="315" t="s">
        <v>121</v>
      </c>
      <c r="E312" s="317">
        <f t="shared" si="10"/>
        <v>10000</v>
      </c>
      <c r="F312" s="315">
        <v>3</v>
      </c>
      <c r="G312" s="464">
        <v>30</v>
      </c>
      <c r="H312" s="319" t="s">
        <v>529</v>
      </c>
      <c r="I312" s="320" t="s">
        <v>573</v>
      </c>
      <c r="J312" s="321"/>
      <c r="K312" s="321"/>
    </row>
    <row r="313" spans="1:11" ht="51.75">
      <c r="A313" s="569">
        <v>4861</v>
      </c>
      <c r="B313" s="570" t="s">
        <v>9</v>
      </c>
      <c r="C313" s="571"/>
      <c r="D313" s="571"/>
      <c r="E313" s="572"/>
      <c r="F313" s="571"/>
      <c r="G313" s="573">
        <f>SUM(G314:G316)</f>
        <v>8500</v>
      </c>
      <c r="H313" s="574"/>
      <c r="I313" s="575"/>
      <c r="J313" s="549"/>
      <c r="K313" s="549"/>
    </row>
    <row r="314" spans="1:11" ht="103.5">
      <c r="A314" s="576" t="s">
        <v>909</v>
      </c>
      <c r="B314" s="577" t="s">
        <v>910</v>
      </c>
      <c r="C314" s="578" t="s">
        <v>144</v>
      </c>
      <c r="D314" s="315" t="s">
        <v>248</v>
      </c>
      <c r="E314" s="317">
        <f>+G314/F314*1000</f>
        <v>4000000</v>
      </c>
      <c r="F314" s="318">
        <v>1</v>
      </c>
      <c r="G314" s="464">
        <v>4000</v>
      </c>
      <c r="H314" s="319" t="s">
        <v>915</v>
      </c>
      <c r="I314" s="320" t="s">
        <v>573</v>
      </c>
      <c r="J314" s="310"/>
      <c r="K314" s="321"/>
    </row>
    <row r="315" spans="1:11" ht="103.5">
      <c r="A315" s="576" t="s">
        <v>911</v>
      </c>
      <c r="B315" s="577" t="s">
        <v>912</v>
      </c>
      <c r="C315" s="578" t="s">
        <v>475</v>
      </c>
      <c r="D315" s="315" t="s">
        <v>248</v>
      </c>
      <c r="E315" s="317">
        <f>+G315/F315*1000</f>
        <v>1500000</v>
      </c>
      <c r="F315" s="318">
        <v>1</v>
      </c>
      <c r="G315" s="464">
        <v>1500</v>
      </c>
      <c r="H315" s="319" t="s">
        <v>915</v>
      </c>
      <c r="I315" s="320" t="s">
        <v>573</v>
      </c>
      <c r="J315" s="321"/>
      <c r="K315" s="321"/>
    </row>
    <row r="316" spans="1:11" ht="120.75">
      <c r="A316" s="576" t="s">
        <v>913</v>
      </c>
      <c r="B316" s="577" t="s">
        <v>914</v>
      </c>
      <c r="C316" s="578" t="s">
        <v>144</v>
      </c>
      <c r="D316" s="315" t="s">
        <v>248</v>
      </c>
      <c r="E316" s="317">
        <f>+G316/F316*1000</f>
        <v>3000000</v>
      </c>
      <c r="F316" s="318">
        <v>1</v>
      </c>
      <c r="G316" s="464">
        <v>3000</v>
      </c>
      <c r="H316" s="319" t="s">
        <v>915</v>
      </c>
      <c r="I316" s="320" t="s">
        <v>573</v>
      </c>
      <c r="J316" s="321"/>
      <c r="K316" s="321"/>
    </row>
    <row r="317" spans="1:11" ht="120.75">
      <c r="A317" s="579" t="s">
        <v>917</v>
      </c>
      <c r="B317" s="327" t="s">
        <v>916</v>
      </c>
      <c r="C317" s="578"/>
      <c r="D317" s="315"/>
      <c r="E317" s="317"/>
      <c r="F317" s="318"/>
      <c r="G317" s="573">
        <f>+G318</f>
        <v>0</v>
      </c>
      <c r="H317" s="319"/>
      <c r="I317" s="320"/>
      <c r="J317" s="321"/>
      <c r="K317" s="321"/>
    </row>
  </sheetData>
  <conditionalFormatting sqref="A10:A15">
    <cfRule type="duplicateValues" dxfId="105" priority="21" stopIfTrue="1"/>
  </conditionalFormatting>
  <conditionalFormatting sqref="A17:A20">
    <cfRule type="duplicateValues" dxfId="103" priority="20" stopIfTrue="1"/>
  </conditionalFormatting>
  <conditionalFormatting sqref="A22:A31">
    <cfRule type="duplicateValues" dxfId="101" priority="19" stopIfTrue="1"/>
  </conditionalFormatting>
  <conditionalFormatting sqref="A25:A31">
    <cfRule type="duplicateValues" dxfId="99" priority="18" stopIfTrue="1"/>
  </conditionalFormatting>
  <conditionalFormatting sqref="A33:A37">
    <cfRule type="duplicateValues" dxfId="97" priority="17" stopIfTrue="1"/>
  </conditionalFormatting>
  <conditionalFormatting sqref="A18:A20">
    <cfRule type="duplicateValues" dxfId="95" priority="16" stopIfTrue="1"/>
  </conditionalFormatting>
  <conditionalFormatting sqref="A36:A37">
    <cfRule type="duplicateValues" dxfId="93" priority="15" stopIfTrue="1"/>
  </conditionalFormatting>
  <conditionalFormatting sqref="A39">
    <cfRule type="duplicateValues" dxfId="91" priority="14" stopIfTrue="1"/>
  </conditionalFormatting>
  <conditionalFormatting sqref="A41:A42">
    <cfRule type="duplicateValues" dxfId="89" priority="13" stopIfTrue="1"/>
  </conditionalFormatting>
  <conditionalFormatting sqref="A44:A53">
    <cfRule type="duplicateValues" dxfId="87" priority="12" stopIfTrue="1"/>
  </conditionalFormatting>
  <conditionalFormatting sqref="A55:A68">
    <cfRule type="duplicateValues" dxfId="85" priority="11" stopIfTrue="1"/>
  </conditionalFormatting>
  <conditionalFormatting sqref="A70:A91">
    <cfRule type="duplicateValues" dxfId="83" priority="10" stopIfTrue="1"/>
  </conditionalFormatting>
  <conditionalFormatting sqref="A150 A148">
    <cfRule type="duplicateValues" dxfId="81" priority="9"/>
  </conditionalFormatting>
  <conditionalFormatting sqref="A159:A206">
    <cfRule type="duplicateValues" dxfId="79" priority="8"/>
  </conditionalFormatting>
  <conditionalFormatting sqref="A208:A253">
    <cfRule type="duplicateValues" dxfId="77" priority="7" stopIfTrue="1"/>
  </conditionalFormatting>
  <conditionalFormatting sqref="A255:A295">
    <cfRule type="duplicateValues" dxfId="75" priority="6" stopIfTrue="1"/>
  </conditionalFormatting>
  <conditionalFormatting sqref="A297:A317">
    <cfRule type="duplicateValues" dxfId="73" priority="5" stopIfTrue="1"/>
  </conditionalFormatting>
  <conditionalFormatting sqref="A314:A317">
    <cfRule type="duplicateValues" dxfId="71" priority="4" stopIfTrue="1"/>
  </conditionalFormatting>
  <conditionalFormatting sqref="A93:A206">
    <cfRule type="duplicateValues" dxfId="69" priority="3" stopIfTrue="1"/>
  </conditionalFormatting>
  <conditionalFormatting sqref="A2:A8">
    <cfRule type="duplicateValues" dxfId="67" priority="2" stopIfTrue="1"/>
  </conditionalFormatting>
  <conditionalFormatting sqref="A5">
    <cfRule type="duplicateValues" dxfId="65" priority="1" stopIfTrue="1"/>
  </conditionalFormatting>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dimension ref="A1:F38"/>
  <sheetViews>
    <sheetView tabSelected="1" view="pageBreakPreview" topLeftCell="A22" zoomScale="60" zoomScaleNormal="100" workbookViewId="0">
      <selection activeCell="A16" sqref="A16"/>
    </sheetView>
  </sheetViews>
  <sheetFormatPr defaultRowHeight="15"/>
  <cols>
    <col min="1" max="1" width="46.85546875" style="771" customWidth="1"/>
    <col min="2" max="3" width="9.140625" style="771"/>
    <col min="4" max="4" width="17.140625" style="771" bestFit="1" customWidth="1"/>
    <col min="5" max="5" width="9.140625" style="771"/>
    <col min="6" max="6" width="36.42578125" style="771" customWidth="1"/>
    <col min="7" max="16384" width="9.140625" style="771"/>
  </cols>
  <sheetData>
    <row r="1" spans="1:6" ht="101.25" customHeight="1">
      <c r="A1" s="770" t="s">
        <v>1309</v>
      </c>
      <c r="B1" s="770"/>
      <c r="C1" s="770"/>
      <c r="D1" s="770"/>
      <c r="E1" s="770"/>
      <c r="F1" s="770"/>
    </row>
    <row r="2" spans="1:6" ht="17.25">
      <c r="A2" s="327" t="s">
        <v>137</v>
      </c>
      <c r="B2" s="328"/>
      <c r="C2" s="328"/>
      <c r="D2" s="517"/>
      <c r="E2" s="518"/>
      <c r="F2" s="308">
        <f>SUM(F3:F6)</f>
        <v>671500</v>
      </c>
    </row>
    <row r="3" spans="1:6" ht="30.75" customHeight="1">
      <c r="A3" s="313" t="s">
        <v>551</v>
      </c>
      <c r="B3" s="334" t="s">
        <v>143</v>
      </c>
      <c r="C3" s="334" t="s">
        <v>248</v>
      </c>
      <c r="D3" s="228">
        <f t="shared" ref="D3:D6" si="0">+F3/E3*1000</f>
        <v>17000000</v>
      </c>
      <c r="E3" s="463">
        <v>1</v>
      </c>
      <c r="F3" s="475">
        <v>17000</v>
      </c>
    </row>
    <row r="4" spans="1:6" ht="33" customHeight="1">
      <c r="A4" s="313" t="s">
        <v>553</v>
      </c>
      <c r="B4" s="334" t="s">
        <v>143</v>
      </c>
      <c r="C4" s="334" t="s">
        <v>248</v>
      </c>
      <c r="D4" s="228">
        <f t="shared" si="0"/>
        <v>650000000</v>
      </c>
      <c r="E4" s="463">
        <v>1</v>
      </c>
      <c r="F4" s="475">
        <f>520000+130000</f>
        <v>650000</v>
      </c>
    </row>
    <row r="5" spans="1:6" ht="36.75" customHeight="1">
      <c r="A5" s="313" t="s">
        <v>553</v>
      </c>
      <c r="B5" s="334" t="s">
        <v>143</v>
      </c>
      <c r="C5" s="334" t="s">
        <v>248</v>
      </c>
      <c r="D5" s="317">
        <f t="shared" si="0"/>
        <v>4000000</v>
      </c>
      <c r="E5" s="315">
        <v>1</v>
      </c>
      <c r="F5" s="464">
        <v>4000</v>
      </c>
    </row>
    <row r="6" spans="1:6" ht="35.25" customHeight="1">
      <c r="A6" s="313" t="s">
        <v>559</v>
      </c>
      <c r="B6" s="334" t="s">
        <v>143</v>
      </c>
      <c r="C6" s="334" t="s">
        <v>248</v>
      </c>
      <c r="D6" s="228">
        <f t="shared" si="0"/>
        <v>500000</v>
      </c>
      <c r="E6" s="463">
        <v>1</v>
      </c>
      <c r="F6" s="475">
        <v>500</v>
      </c>
    </row>
    <row r="7" spans="1:6" ht="30" customHeight="1">
      <c r="A7" s="327" t="s">
        <v>251</v>
      </c>
      <c r="B7" s="609"/>
      <c r="C7" s="609"/>
      <c r="D7" s="228"/>
      <c r="E7" s="307"/>
      <c r="F7" s="308">
        <f>SUM(F8:F13)</f>
        <v>34520.800000000003</v>
      </c>
    </row>
    <row r="8" spans="1:6" ht="39" customHeight="1">
      <c r="A8" s="313" t="s">
        <v>563</v>
      </c>
      <c r="B8" s="521" t="s">
        <v>143</v>
      </c>
      <c r="C8" s="334" t="s">
        <v>248</v>
      </c>
      <c r="D8" s="228">
        <f t="shared" ref="D8:D13" si="1">+F8/E8*1000</f>
        <v>5000000</v>
      </c>
      <c r="E8" s="307">
        <v>1</v>
      </c>
      <c r="F8" s="522">
        <v>5000</v>
      </c>
    </row>
    <row r="9" spans="1:6" ht="45" customHeight="1">
      <c r="A9" s="313" t="s">
        <v>253</v>
      </c>
      <c r="B9" s="521" t="s">
        <v>143</v>
      </c>
      <c r="C9" s="334" t="s">
        <v>248</v>
      </c>
      <c r="D9" s="228">
        <f t="shared" si="1"/>
        <v>20360100</v>
      </c>
      <c r="E9" s="307">
        <v>1</v>
      </c>
      <c r="F9" s="522">
        <v>20360.099999999999</v>
      </c>
    </row>
    <row r="10" spans="1:6" ht="50.25" customHeight="1">
      <c r="A10" s="313" t="s">
        <v>253</v>
      </c>
      <c r="B10" s="521" t="s">
        <v>143</v>
      </c>
      <c r="C10" s="334" t="s">
        <v>248</v>
      </c>
      <c r="D10" s="228">
        <f t="shared" si="1"/>
        <v>183000</v>
      </c>
      <c r="E10" s="307">
        <v>1</v>
      </c>
      <c r="F10" s="522">
        <v>183</v>
      </c>
    </row>
    <row r="11" spans="1:6" ht="35.25" customHeight="1">
      <c r="A11" s="313" t="s">
        <v>253</v>
      </c>
      <c r="B11" s="334" t="s">
        <v>143</v>
      </c>
      <c r="C11" s="334" t="s">
        <v>248</v>
      </c>
      <c r="D11" s="228">
        <f t="shared" si="1"/>
        <v>384000</v>
      </c>
      <c r="E11" s="230">
        <v>1</v>
      </c>
      <c r="F11" s="475">
        <v>384</v>
      </c>
    </row>
    <row r="12" spans="1:6" ht="45" customHeight="1">
      <c r="A12" s="313" t="s">
        <v>253</v>
      </c>
      <c r="B12" s="334" t="s">
        <v>143</v>
      </c>
      <c r="C12" s="334" t="s">
        <v>248</v>
      </c>
      <c r="D12" s="228">
        <f t="shared" si="1"/>
        <v>1686699.9999999998</v>
      </c>
      <c r="E12" s="523">
        <v>1</v>
      </c>
      <c r="F12" s="475">
        <f>953.3+733.4</f>
        <v>1686.6999999999998</v>
      </c>
    </row>
    <row r="13" spans="1:6" ht="41.25" customHeight="1">
      <c r="A13" s="313" t="s">
        <v>253</v>
      </c>
      <c r="B13" s="334" t="s">
        <v>143</v>
      </c>
      <c r="C13" s="334" t="s">
        <v>248</v>
      </c>
      <c r="D13" s="228">
        <f t="shared" si="1"/>
        <v>6907000</v>
      </c>
      <c r="E13" s="307">
        <v>1</v>
      </c>
      <c r="F13" s="475">
        <v>6907</v>
      </c>
    </row>
    <row r="14" spans="1:6" ht="17.25">
      <c r="A14" s="524" t="s">
        <v>255</v>
      </c>
      <c r="B14" s="525"/>
      <c r="C14" s="525"/>
      <c r="D14" s="523"/>
      <c r="E14" s="526"/>
      <c r="F14" s="308">
        <f>SUM(F15:F17)</f>
        <v>3840</v>
      </c>
    </row>
    <row r="15" spans="1:6" ht="51.75">
      <c r="A15" s="313" t="s">
        <v>570</v>
      </c>
      <c r="B15" s="334" t="s">
        <v>143</v>
      </c>
      <c r="C15" s="334" t="s">
        <v>248</v>
      </c>
      <c r="D15" s="228">
        <f>+F15/E15*1000</f>
        <v>1440000</v>
      </c>
      <c r="E15" s="527">
        <v>1</v>
      </c>
      <c r="F15" s="475">
        <v>1440</v>
      </c>
    </row>
    <row r="16" spans="1:6" ht="60" customHeight="1">
      <c r="A16" s="313" t="s">
        <v>570</v>
      </c>
      <c r="B16" s="334" t="s">
        <v>143</v>
      </c>
      <c r="C16" s="334" t="s">
        <v>248</v>
      </c>
      <c r="D16" s="228">
        <f>+F16/E16*1000</f>
        <v>1200000</v>
      </c>
      <c r="E16" s="527">
        <v>1</v>
      </c>
      <c r="F16" s="475">
        <v>1200</v>
      </c>
    </row>
    <row r="17" spans="1:6" ht="55.5" customHeight="1">
      <c r="A17" s="313" t="s">
        <v>570</v>
      </c>
      <c r="B17" s="334" t="s">
        <v>143</v>
      </c>
      <c r="C17" s="334" t="s">
        <v>248</v>
      </c>
      <c r="D17" s="228">
        <f>+F17/E17*1000</f>
        <v>1200000</v>
      </c>
      <c r="E17" s="463">
        <v>1</v>
      </c>
      <c r="F17" s="475">
        <v>1200</v>
      </c>
    </row>
    <row r="18" spans="1:6" ht="17.25">
      <c r="A18" s="534" t="s">
        <v>578</v>
      </c>
      <c r="B18" s="535"/>
      <c r="C18" s="535"/>
      <c r="D18" s="531"/>
      <c r="E18" s="536"/>
      <c r="F18" s="537">
        <f>SUM(F19:F19)</f>
        <v>1500</v>
      </c>
    </row>
    <row r="19" spans="1:6" ht="55.5" customHeight="1">
      <c r="A19" s="313" t="s">
        <v>580</v>
      </c>
      <c r="B19" s="334" t="s">
        <v>143</v>
      </c>
      <c r="C19" s="334" t="s">
        <v>293</v>
      </c>
      <c r="D19" s="228">
        <f t="shared" ref="D19" si="2">+F19/E19*1000</f>
        <v>1500000</v>
      </c>
      <c r="E19" s="463">
        <v>1</v>
      </c>
      <c r="F19" s="475">
        <v>1500</v>
      </c>
    </row>
    <row r="20" spans="1:6" ht="55.5" customHeight="1">
      <c r="A20" s="305" t="s">
        <v>139</v>
      </c>
      <c r="B20" s="609"/>
      <c r="C20" s="609"/>
      <c r="D20" s="228"/>
      <c r="E20" s="307"/>
      <c r="F20" s="308">
        <f>SUM(F21:F21)</f>
        <v>14000</v>
      </c>
    </row>
    <row r="21" spans="1:6" ht="42.75" customHeight="1">
      <c r="A21" s="541" t="s">
        <v>1261</v>
      </c>
      <c r="B21" s="315" t="s">
        <v>143</v>
      </c>
      <c r="C21" s="315" t="s">
        <v>248</v>
      </c>
      <c r="D21" s="317">
        <f>+F21/E21*1000</f>
        <v>14000000</v>
      </c>
      <c r="E21" s="311">
        <v>1</v>
      </c>
      <c r="F21" s="312">
        <v>14000</v>
      </c>
    </row>
    <row r="22" spans="1:6" ht="17.25">
      <c r="A22" s="528" t="s">
        <v>261</v>
      </c>
      <c r="B22" s="529"/>
      <c r="C22" s="530"/>
      <c r="D22" s="531"/>
      <c r="E22" s="543"/>
      <c r="F22" s="308">
        <f>SUM(F23:F27)</f>
        <v>1525</v>
      </c>
    </row>
    <row r="23" spans="1:6" ht="51.75" customHeight="1">
      <c r="A23" s="313" t="s">
        <v>605</v>
      </c>
      <c r="B23" s="334" t="s">
        <v>143</v>
      </c>
      <c r="C23" s="315" t="s">
        <v>248</v>
      </c>
      <c r="D23" s="317">
        <f t="shared" ref="D23:D27" si="3">+F23/E23*1000</f>
        <v>240000</v>
      </c>
      <c r="E23" s="523">
        <v>1</v>
      </c>
      <c r="F23" s="475">
        <v>240</v>
      </c>
    </row>
    <row r="24" spans="1:6" ht="17.25">
      <c r="A24" s="544" t="s">
        <v>607</v>
      </c>
      <c r="B24" s="334" t="s">
        <v>143</v>
      </c>
      <c r="C24" s="315" t="s">
        <v>248</v>
      </c>
      <c r="D24" s="317">
        <f t="shared" si="3"/>
        <v>350000</v>
      </c>
      <c r="E24" s="523">
        <v>1</v>
      </c>
      <c r="F24" s="475">
        <v>350</v>
      </c>
    </row>
    <row r="25" spans="1:6" ht="17.25">
      <c r="A25" s="313" t="s">
        <v>609</v>
      </c>
      <c r="B25" s="334" t="s">
        <v>143</v>
      </c>
      <c r="C25" s="315" t="s">
        <v>248</v>
      </c>
      <c r="D25" s="317">
        <f t="shared" si="3"/>
        <v>700000</v>
      </c>
      <c r="E25" s="523">
        <v>1</v>
      </c>
      <c r="F25" s="475">
        <v>700</v>
      </c>
    </row>
    <row r="26" spans="1:6" ht="37.5" customHeight="1">
      <c r="A26" s="545" t="s">
        <v>611</v>
      </c>
      <c r="B26" s="334" t="s">
        <v>143</v>
      </c>
      <c r="C26" s="315" t="s">
        <v>248</v>
      </c>
      <c r="D26" s="317">
        <f t="shared" si="3"/>
        <v>135000</v>
      </c>
      <c r="E26" s="523">
        <v>1</v>
      </c>
      <c r="F26" s="475">
        <v>135</v>
      </c>
    </row>
    <row r="27" spans="1:6" ht="34.5">
      <c r="A27" s="544" t="s">
        <v>613</v>
      </c>
      <c r="B27" s="334" t="s">
        <v>143</v>
      </c>
      <c r="C27" s="315" t="s">
        <v>248</v>
      </c>
      <c r="D27" s="317">
        <f t="shared" si="3"/>
        <v>100000</v>
      </c>
      <c r="E27" s="523">
        <v>1</v>
      </c>
      <c r="F27" s="475">
        <v>100</v>
      </c>
    </row>
    <row r="28" spans="1:6" ht="42" customHeight="1">
      <c r="A28" s="305" t="s">
        <v>140</v>
      </c>
      <c r="B28" s="609"/>
      <c r="C28" s="609"/>
      <c r="D28" s="228"/>
      <c r="E28" s="307"/>
      <c r="F28" s="308">
        <f>SUM(F29:F32)</f>
        <v>273628.90000000002</v>
      </c>
    </row>
    <row r="29" spans="1:6" ht="34.5">
      <c r="A29" s="316" t="s">
        <v>634</v>
      </c>
      <c r="B29" s="315" t="s">
        <v>143</v>
      </c>
      <c r="C29" s="315" t="s">
        <v>248</v>
      </c>
      <c r="D29" s="317">
        <f t="shared" ref="D29:D32" si="4">+F29/E29*1000</f>
        <v>200000000</v>
      </c>
      <c r="E29" s="318">
        <v>1</v>
      </c>
      <c r="F29" s="475">
        <f>220000-20000</f>
        <v>200000</v>
      </c>
    </row>
    <row r="30" spans="1:6" ht="34.5">
      <c r="A30" s="316" t="s">
        <v>634</v>
      </c>
      <c r="B30" s="315" t="s">
        <v>143</v>
      </c>
      <c r="C30" s="315" t="s">
        <v>248</v>
      </c>
      <c r="D30" s="317">
        <f t="shared" si="4"/>
        <v>40000000</v>
      </c>
      <c r="E30" s="318">
        <v>1</v>
      </c>
      <c r="F30" s="464">
        <v>40000</v>
      </c>
    </row>
    <row r="31" spans="1:6" ht="34.5">
      <c r="A31" s="316" t="s">
        <v>639</v>
      </c>
      <c r="B31" s="315" t="s">
        <v>143</v>
      </c>
      <c r="C31" s="315" t="s">
        <v>248</v>
      </c>
      <c r="D31" s="317">
        <f t="shared" si="4"/>
        <v>33003900</v>
      </c>
      <c r="E31" s="318">
        <v>1</v>
      </c>
      <c r="F31" s="475">
        <f>31200-1200+3003.9</f>
        <v>33003.9</v>
      </c>
    </row>
    <row r="32" spans="1:6" ht="34.5">
      <c r="A32" s="322" t="s">
        <v>663</v>
      </c>
      <c r="B32" s="315" t="s">
        <v>143</v>
      </c>
      <c r="C32" s="315" t="s">
        <v>248</v>
      </c>
      <c r="D32" s="317">
        <f t="shared" si="4"/>
        <v>625000</v>
      </c>
      <c r="E32" s="318">
        <v>1</v>
      </c>
      <c r="F32" s="475">
        <v>625</v>
      </c>
    </row>
    <row r="33" spans="1:6" ht="28.5" customHeight="1">
      <c r="A33" s="327" t="s">
        <v>354</v>
      </c>
      <c r="B33" s="328"/>
      <c r="C33" s="328"/>
      <c r="D33" s="329"/>
      <c r="E33" s="330"/>
      <c r="F33" s="331">
        <f>SUM(F34:F35)</f>
        <v>875</v>
      </c>
    </row>
    <row r="34" spans="1:6" ht="36.75" customHeight="1">
      <c r="A34" s="313" t="s">
        <v>353</v>
      </c>
      <c r="B34" s="315" t="s">
        <v>143</v>
      </c>
      <c r="C34" s="315" t="s">
        <v>248</v>
      </c>
      <c r="D34" s="317">
        <f t="shared" ref="D34:D35" si="5">+F34/E34*1000</f>
        <v>535000</v>
      </c>
      <c r="E34" s="523">
        <v>1</v>
      </c>
      <c r="F34" s="475">
        <f>235+300</f>
        <v>535</v>
      </c>
    </row>
    <row r="35" spans="1:6" ht="37.5" customHeight="1">
      <c r="A35" s="313" t="s">
        <v>353</v>
      </c>
      <c r="B35" s="334" t="s">
        <v>143</v>
      </c>
      <c r="C35" s="334" t="s">
        <v>248</v>
      </c>
      <c r="D35" s="228">
        <f t="shared" si="5"/>
        <v>340000</v>
      </c>
      <c r="E35" s="523">
        <v>1</v>
      </c>
      <c r="F35" s="475">
        <v>340</v>
      </c>
    </row>
    <row r="36" spans="1:6" ht="34.5">
      <c r="A36" s="327" t="s">
        <v>114</v>
      </c>
      <c r="B36" s="328"/>
      <c r="C36" s="328"/>
      <c r="D36" s="329"/>
      <c r="E36" s="330"/>
      <c r="F36" s="331">
        <f>SUM(F37:F37)</f>
        <v>700</v>
      </c>
    </row>
    <row r="37" spans="1:6" ht="32.25" customHeight="1">
      <c r="A37" s="313" t="s">
        <v>353</v>
      </c>
      <c r="B37" s="334" t="s">
        <v>143</v>
      </c>
      <c r="C37" s="334" t="s">
        <v>248</v>
      </c>
      <c r="D37" s="228">
        <f t="shared" ref="D37" si="6">+F37/E37*1000</f>
        <v>700000</v>
      </c>
      <c r="E37" s="523">
        <v>1</v>
      </c>
      <c r="F37" s="475">
        <v>700</v>
      </c>
    </row>
    <row r="38" spans="1:6" ht="15.75">
      <c r="F38" s="769">
        <f>F36+F33+F28+F22+F20+F18+F14+F7+F2</f>
        <v>1002089.7</v>
      </c>
    </row>
  </sheetData>
  <mergeCells count="1">
    <mergeCell ref="A1:F1"/>
  </mergeCells>
  <pageMargins left="0.7" right="0.7" top="0.75" bottom="0.75" header="0.3" footer="0.3"/>
  <pageSetup paperSize="9" orientation="landscape" verticalDpi="0" r:id="rId1"/>
  <drawing r:id="rId2"/>
  <legacyDrawing r:id="rId3"/>
</worksheet>
</file>

<file path=xl/worksheets/sheet2.xml><?xml version="1.0" encoding="utf-8"?>
<worksheet xmlns="http://schemas.openxmlformats.org/spreadsheetml/2006/main" xmlns:r="http://schemas.openxmlformats.org/officeDocument/2006/relationships">
  <sheetPr>
    <tabColor rgb="FF92D050"/>
  </sheetPr>
  <dimension ref="A1:AH42"/>
  <sheetViews>
    <sheetView zoomScaleSheetLayoutView="70" workbookViewId="0">
      <selection activeCell="H8" sqref="H8"/>
    </sheetView>
  </sheetViews>
  <sheetFormatPr defaultColWidth="9.140625" defaultRowHeight="15"/>
  <cols>
    <col min="1" max="1" width="48.7109375" style="1" customWidth="1"/>
    <col min="2" max="2" width="13.5703125" style="1" hidden="1" customWidth="1"/>
    <col min="3" max="3" width="18.28515625" style="1" customWidth="1"/>
    <col min="4" max="4" width="15" style="1" customWidth="1"/>
    <col min="5" max="5" width="15.7109375" style="1" customWidth="1"/>
    <col min="6" max="16384" width="9.140625" style="1"/>
  </cols>
  <sheetData>
    <row r="1" spans="1:34">
      <c r="A1" s="165"/>
      <c r="B1" s="165"/>
      <c r="C1" s="165"/>
      <c r="D1" s="64"/>
      <c r="E1" s="64" t="s">
        <v>247</v>
      </c>
    </row>
    <row r="2" spans="1:34">
      <c r="A2" s="165"/>
      <c r="B2" s="165"/>
      <c r="C2" s="165"/>
      <c r="D2" s="64"/>
      <c r="E2" s="227" t="s">
        <v>447</v>
      </c>
    </row>
    <row r="3" spans="1:34">
      <c r="A3" s="165"/>
      <c r="B3" s="165"/>
      <c r="C3" s="165"/>
      <c r="D3" s="64"/>
      <c r="E3" s="155" t="s">
        <v>492</v>
      </c>
    </row>
    <row r="4" spans="1:34" ht="14.25" customHeight="1">
      <c r="A4" s="165"/>
      <c r="B4" s="165"/>
      <c r="C4" s="165"/>
      <c r="D4" s="165"/>
      <c r="E4" s="227" t="s">
        <v>491</v>
      </c>
    </row>
    <row r="5" spans="1:34" ht="99" customHeight="1">
      <c r="A5" s="611" t="s">
        <v>535</v>
      </c>
      <c r="B5" s="611"/>
      <c r="C5" s="611"/>
      <c r="D5" s="611"/>
      <c r="E5" s="611"/>
    </row>
    <row r="6" spans="1:34" s="3" customFormat="1" ht="24.75" customHeight="1" thickBot="1">
      <c r="A6" s="166"/>
      <c r="B6" s="166"/>
      <c r="C6" s="166"/>
      <c r="D6" s="612" t="s">
        <v>1</v>
      </c>
      <c r="E6" s="612"/>
    </row>
    <row r="7" spans="1:34" s="3" customFormat="1" ht="54" customHeight="1">
      <c r="A7" s="613" t="s">
        <v>242</v>
      </c>
      <c r="B7" s="615" t="s">
        <v>1308</v>
      </c>
      <c r="C7" s="615"/>
      <c r="D7" s="615"/>
      <c r="E7" s="616"/>
    </row>
    <row r="8" spans="1:34" s="3" customFormat="1" ht="63.75" customHeight="1">
      <c r="A8" s="614"/>
      <c r="B8" s="168" t="s">
        <v>125</v>
      </c>
      <c r="C8" s="168" t="s">
        <v>126</v>
      </c>
      <c r="D8" s="168" t="s">
        <v>127</v>
      </c>
      <c r="E8" s="83" t="s">
        <v>88</v>
      </c>
    </row>
    <row r="9" spans="1:34" s="5" customFormat="1" ht="23.25" customHeight="1">
      <c r="A9" s="447" t="s">
        <v>89</v>
      </c>
      <c r="B9" s="247">
        <f>+B11</f>
        <v>1739974.7000000002</v>
      </c>
      <c r="C9" s="602">
        <f>+C11</f>
        <v>-270025.29999999981</v>
      </c>
      <c r="D9" s="602">
        <f>+D11</f>
        <v>-680025.29999999888</v>
      </c>
      <c r="E9" s="243">
        <f>+E11</f>
        <v>-1060025.3000000007</v>
      </c>
      <c r="F9" s="4"/>
      <c r="G9" s="4"/>
      <c r="H9" s="4"/>
      <c r="I9" s="4"/>
      <c r="J9" s="4"/>
      <c r="K9" s="4"/>
      <c r="L9" s="4"/>
      <c r="M9" s="4"/>
      <c r="N9" s="4"/>
      <c r="O9" s="4"/>
      <c r="P9" s="4"/>
      <c r="Q9" s="4"/>
      <c r="R9" s="4"/>
      <c r="S9" s="4"/>
      <c r="T9" s="4"/>
      <c r="U9" s="4"/>
      <c r="V9" s="4"/>
      <c r="W9" s="4"/>
      <c r="X9" s="4"/>
      <c r="Y9" s="4"/>
      <c r="Z9" s="4"/>
      <c r="AA9" s="4"/>
      <c r="AB9" s="4"/>
      <c r="AC9" s="4"/>
      <c r="AD9" s="4"/>
      <c r="AE9" s="4"/>
      <c r="AF9" s="4"/>
      <c r="AG9" s="4"/>
      <c r="AH9" s="4"/>
    </row>
    <row r="10" spans="1:34" s="5" customFormat="1" ht="23.25" customHeight="1">
      <c r="A10" s="447" t="s">
        <v>90</v>
      </c>
      <c r="B10" s="247"/>
      <c r="C10" s="602"/>
      <c r="D10" s="602"/>
      <c r="E10" s="243"/>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row>
    <row r="11" spans="1:34" s="5" customFormat="1" ht="24.75" customHeight="1">
      <c r="A11" s="447" t="s">
        <v>243</v>
      </c>
      <c r="B11" s="247">
        <f>+B13</f>
        <v>1739974.7000000002</v>
      </c>
      <c r="C11" s="602">
        <f>+C13</f>
        <v>-270025.29999999981</v>
      </c>
      <c r="D11" s="602">
        <f>+D13</f>
        <v>-680025.29999999888</v>
      </c>
      <c r="E11" s="243">
        <f>+E13</f>
        <v>-1060025.3000000007</v>
      </c>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row>
    <row r="12" spans="1:34" s="5" customFormat="1" ht="21.75" customHeight="1">
      <c r="A12" s="447" t="s">
        <v>90</v>
      </c>
      <c r="B12" s="247"/>
      <c r="C12" s="602"/>
      <c r="D12" s="602"/>
      <c r="E12" s="243"/>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row>
    <row r="13" spans="1:34" s="5" customFormat="1" ht="24.75" customHeight="1">
      <c r="A13" s="447" t="s">
        <v>244</v>
      </c>
      <c r="B13" s="245">
        <f>+B17</f>
        <v>1739974.7000000002</v>
      </c>
      <c r="C13" s="602">
        <f>+C17</f>
        <v>-270025.29999999981</v>
      </c>
      <c r="D13" s="602">
        <f>+D17</f>
        <v>-680025.29999999888</v>
      </c>
      <c r="E13" s="243">
        <f>+E16</f>
        <v>-1060025.3000000007</v>
      </c>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row>
    <row r="14" spans="1:34" s="5" customFormat="1" ht="21" customHeight="1">
      <c r="A14" s="447" t="s">
        <v>90</v>
      </c>
      <c r="B14" s="247"/>
      <c r="C14" s="602"/>
      <c r="D14" s="602"/>
      <c r="E14" s="243"/>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s="5" customFormat="1" ht="24.75" customHeight="1">
      <c r="A15" s="447" t="s">
        <v>5</v>
      </c>
      <c r="B15" s="245">
        <f>B17</f>
        <v>1739974.7000000002</v>
      </c>
      <c r="C15" s="602">
        <f>C17</f>
        <v>-270025.29999999981</v>
      </c>
      <c r="D15" s="602">
        <f>D17</f>
        <v>-680025.29999999888</v>
      </c>
      <c r="E15" s="243">
        <f>E16</f>
        <v>-1060025.3000000007</v>
      </c>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s="5" customFormat="1" ht="42.75" customHeight="1">
      <c r="A16" s="604" t="s">
        <v>1306</v>
      </c>
      <c r="B16" s="605"/>
      <c r="C16" s="606"/>
      <c r="D16" s="606"/>
      <c r="E16" s="607">
        <f>'N 4'!H9-'N 3'!F15</f>
        <v>-1060025.3000000007</v>
      </c>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34" s="5" customFormat="1" ht="35.25" thickBot="1">
      <c r="A17" s="448" t="s">
        <v>1307</v>
      </c>
      <c r="B17" s="246">
        <f>'N 4'!E9-'N 3'!C11</f>
        <v>1739974.7000000002</v>
      </c>
      <c r="C17" s="603">
        <f>'N 4'!F9-'N 3'!D11</f>
        <v>-270025.29999999981</v>
      </c>
      <c r="D17" s="603">
        <f>'N 4'!G9-'N 3'!E11</f>
        <v>-680025.29999999888</v>
      </c>
      <c r="E17" s="608"/>
      <c r="F17" s="4"/>
      <c r="G17" s="4"/>
      <c r="I17" s="4"/>
      <c r="J17" s="4"/>
      <c r="K17" s="4"/>
      <c r="L17" s="4"/>
      <c r="M17" s="4"/>
      <c r="N17" s="4"/>
      <c r="O17" s="4"/>
      <c r="P17" s="4"/>
      <c r="Q17" s="4"/>
      <c r="R17" s="4"/>
      <c r="S17" s="4"/>
      <c r="T17" s="4"/>
      <c r="U17" s="4"/>
      <c r="V17" s="4"/>
      <c r="W17" s="4"/>
      <c r="X17" s="4"/>
      <c r="Y17" s="4"/>
      <c r="Z17" s="4"/>
      <c r="AA17" s="4"/>
      <c r="AB17" s="4"/>
      <c r="AC17" s="4"/>
      <c r="AD17" s="4"/>
      <c r="AE17" s="4"/>
      <c r="AF17" s="4"/>
      <c r="AG17" s="4"/>
      <c r="AH17" s="4"/>
    </row>
    <row r="18" spans="1:34" s="5" customFormat="1">
      <c r="A18" s="167"/>
      <c r="B18" s="167"/>
      <c r="C18" s="167"/>
      <c r="D18" s="167"/>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s="5" customFormat="1">
      <c r="A19" s="167"/>
      <c r="B19" s="169"/>
      <c r="C19" s="169"/>
      <c r="D19" s="169"/>
      <c r="E19" s="169"/>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s="5" customFormat="1">
      <c r="A20" s="167"/>
      <c r="B20" s="167"/>
      <c r="C20" s="167"/>
      <c r="D20" s="167"/>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s="5" customFormat="1">
      <c r="A21" s="167"/>
      <c r="B21" s="167"/>
      <c r="C21" s="167"/>
      <c r="D21" s="167"/>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s="5" customFormat="1">
      <c r="A22" s="167"/>
      <c r="B22" s="167"/>
      <c r="C22" s="167"/>
      <c r="D22" s="167"/>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s="5" customFormat="1">
      <c r="A23" s="167"/>
      <c r="B23" s="167"/>
      <c r="C23" s="167"/>
      <c r="D23" s="167"/>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s="5" customFormat="1">
      <c r="A24" s="167"/>
      <c r="B24" s="167"/>
      <c r="C24" s="167"/>
      <c r="D24" s="167"/>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s="5" customFormat="1">
      <c r="A25" s="167"/>
      <c r="B25" s="167"/>
      <c r="C25" s="167"/>
      <c r="D25" s="167"/>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s="5" customFormat="1">
      <c r="A26" s="167"/>
      <c r="B26" s="167"/>
      <c r="C26" s="167"/>
      <c r="D26" s="167"/>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s="5" customFormat="1">
      <c r="A27" s="167"/>
      <c r="B27" s="167"/>
      <c r="C27" s="167"/>
      <c r="D27" s="167"/>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s="5" customFormat="1">
      <c r="A28" s="167"/>
      <c r="B28" s="167"/>
      <c r="C28" s="167"/>
      <c r="D28" s="167"/>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s="5" customFormat="1">
      <c r="A29" s="167"/>
      <c r="B29" s="167"/>
      <c r="C29" s="167"/>
      <c r="D29" s="167"/>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s="5" customFormat="1">
      <c r="A30" s="167"/>
      <c r="B30" s="167"/>
      <c r="C30" s="167"/>
      <c r="D30" s="167"/>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s="5" customFormat="1">
      <c r="A31" s="167"/>
      <c r="B31" s="167"/>
      <c r="C31" s="167"/>
      <c r="D31" s="167"/>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s="5" customFormat="1">
      <c r="A32" s="167"/>
      <c r="B32" s="167"/>
      <c r="C32" s="167"/>
      <c r="D32" s="167"/>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s="5" customFormat="1">
      <c r="A33" s="167"/>
      <c r="B33" s="167"/>
      <c r="C33" s="167"/>
      <c r="D33" s="167"/>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s="5" customFormat="1">
      <c r="A34" s="167"/>
      <c r="B34" s="167"/>
      <c r="C34" s="167"/>
      <c r="D34" s="167"/>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s="5" customFormat="1">
      <c r="A35" s="167"/>
      <c r="B35" s="167"/>
      <c r="C35" s="167"/>
      <c r="D35" s="167"/>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row>
    <row r="36" spans="1:34" s="5" customFormat="1">
      <c r="A36" s="167"/>
      <c r="B36" s="167"/>
      <c r="C36" s="167"/>
      <c r="D36" s="167"/>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s="5" customFormat="1">
      <c r="A37" s="167"/>
      <c r="B37" s="167"/>
      <c r="C37" s="167"/>
      <c r="D37" s="167"/>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s="5" customFormat="1">
      <c r="A38" s="167"/>
      <c r="B38" s="167"/>
      <c r="C38" s="167"/>
      <c r="D38" s="167"/>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s="5" customFormat="1">
      <c r="A39" s="167"/>
      <c r="B39" s="167"/>
      <c r="C39" s="167"/>
      <c r="D39" s="167"/>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s="5" customFormat="1">
      <c r="A40" s="167"/>
      <c r="B40" s="167"/>
      <c r="C40" s="167"/>
      <c r="D40" s="167"/>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s="5" customFormat="1">
      <c r="A41" s="167"/>
      <c r="B41" s="167"/>
      <c r="C41" s="167"/>
      <c r="D41" s="167"/>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s="5" customFormat="1">
      <c r="A42" s="167"/>
      <c r="B42" s="167"/>
      <c r="C42" s="167"/>
      <c r="D42" s="167"/>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sheetData>
  <mergeCells count="4">
    <mergeCell ref="A5:E5"/>
    <mergeCell ref="D6:E6"/>
    <mergeCell ref="A7:A8"/>
    <mergeCell ref="B7:E7"/>
  </mergeCells>
  <phoneticPr fontId="58" type="noConversion"/>
  <printOptions horizontalCentered="1"/>
  <pageMargins left="0.15748031496063" right="0.196850393700787" top="0.31496062992126" bottom="0.35433070866141703" header="0.26" footer="0.15748031496063"/>
  <pageSetup paperSize="9" firstPageNumber="2"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sheetPr>
    <tabColor rgb="FF92D050"/>
  </sheetPr>
  <dimension ref="B1:J18"/>
  <sheetViews>
    <sheetView topLeftCell="A4" zoomScaleSheetLayoutView="70" workbookViewId="0">
      <selection activeCell="I7" sqref="I7"/>
    </sheetView>
  </sheetViews>
  <sheetFormatPr defaultColWidth="9.140625" defaultRowHeight="15"/>
  <cols>
    <col min="1" max="1" width="3.7109375" style="2" customWidth="1"/>
    <col min="2" max="2" width="30.140625" style="2" customWidth="1"/>
    <col min="3" max="3" width="16.7109375" style="2" hidden="1" customWidth="1"/>
    <col min="4" max="4" width="19.7109375" style="2" customWidth="1"/>
    <col min="5" max="5" width="19.140625" style="2" customWidth="1"/>
    <col min="6" max="6" width="17" style="2" customWidth="1"/>
    <col min="7" max="16384" width="9.140625" style="2"/>
  </cols>
  <sheetData>
    <row r="1" spans="2:10" s="53" customFormat="1" ht="19.5" customHeight="1">
      <c r="B1" s="105"/>
      <c r="C1" s="105"/>
      <c r="D1" s="105"/>
      <c r="E1" s="622" t="s">
        <v>225</v>
      </c>
      <c r="F1" s="622"/>
    </row>
    <row r="2" spans="2:10" s="53" customFormat="1" ht="15.75" customHeight="1">
      <c r="B2" s="105"/>
      <c r="C2" s="105"/>
      <c r="D2" s="105"/>
      <c r="E2" s="227"/>
      <c r="F2" s="227" t="s">
        <v>447</v>
      </c>
    </row>
    <row r="3" spans="2:10" s="53" customFormat="1" ht="16.5" customHeight="1">
      <c r="B3" s="105"/>
      <c r="C3" s="105"/>
      <c r="D3" s="105"/>
      <c r="E3" s="155"/>
      <c r="F3" s="155" t="s">
        <v>492</v>
      </c>
    </row>
    <row r="4" spans="2:10" s="53" customFormat="1" ht="16.5" customHeight="1">
      <c r="B4" s="105"/>
      <c r="C4" s="105"/>
      <c r="D4" s="105"/>
      <c r="E4" s="227"/>
      <c r="F4" s="227" t="s">
        <v>491</v>
      </c>
    </row>
    <row r="5" spans="2:10" s="53" customFormat="1">
      <c r="B5" s="105"/>
      <c r="C5" s="105"/>
      <c r="D5" s="105"/>
      <c r="E5" s="105"/>
      <c r="F5" s="67"/>
    </row>
    <row r="6" spans="2:10" s="54" customFormat="1" ht="9.75" customHeight="1">
      <c r="B6" s="623"/>
      <c r="C6" s="623"/>
      <c r="D6" s="623"/>
      <c r="E6" s="623"/>
      <c r="F6" s="623"/>
    </row>
    <row r="7" spans="2:10" s="55" customFormat="1" ht="88.5" customHeight="1">
      <c r="B7" s="617" t="s">
        <v>536</v>
      </c>
      <c r="C7" s="617"/>
      <c r="D7" s="617"/>
      <c r="E7" s="617"/>
      <c r="F7" s="617"/>
    </row>
    <row r="8" spans="2:10" s="56" customFormat="1" ht="21.75" customHeight="1" thickBot="1">
      <c r="B8" s="76"/>
      <c r="C8" s="76"/>
      <c r="D8" s="76"/>
      <c r="E8" s="612" t="s">
        <v>1</v>
      </c>
      <c r="F8" s="612"/>
      <c r="G8" s="172"/>
    </row>
    <row r="9" spans="2:10" ht="52.5" customHeight="1">
      <c r="B9" s="618" t="s">
        <v>506</v>
      </c>
      <c r="C9" s="620" t="s">
        <v>132</v>
      </c>
      <c r="D9" s="620"/>
      <c r="E9" s="620"/>
      <c r="F9" s="621"/>
      <c r="G9" s="58"/>
    </row>
    <row r="10" spans="2:10" s="57" customFormat="1" ht="42" customHeight="1">
      <c r="B10" s="619"/>
      <c r="C10" s="597" t="s">
        <v>125</v>
      </c>
      <c r="D10" s="597" t="s">
        <v>126</v>
      </c>
      <c r="E10" s="597" t="s">
        <v>127</v>
      </c>
      <c r="F10" s="83" t="s">
        <v>88</v>
      </c>
    </row>
    <row r="11" spans="2:10" ht="25.5" customHeight="1">
      <c r="B11" s="596" t="s">
        <v>89</v>
      </c>
      <c r="C11" s="253">
        <f>+C15</f>
        <v>2692850</v>
      </c>
      <c r="D11" s="253">
        <f>+D15</f>
        <v>6018450</v>
      </c>
      <c r="E11" s="253">
        <f>+E15</f>
        <v>10035050</v>
      </c>
      <c r="F11" s="236">
        <f>+F15</f>
        <v>13850000</v>
      </c>
    </row>
    <row r="12" spans="2:10" ht="17.25">
      <c r="B12" s="249" t="s">
        <v>90</v>
      </c>
      <c r="C12" s="197"/>
      <c r="D12" s="197"/>
      <c r="E12" s="197"/>
      <c r="F12" s="236"/>
      <c r="J12" s="58"/>
    </row>
    <row r="13" spans="2:10" ht="34.5" hidden="1">
      <c r="B13" s="250" t="s">
        <v>129</v>
      </c>
      <c r="C13" s="254"/>
      <c r="D13" s="254"/>
      <c r="E13" s="254"/>
      <c r="F13" s="248"/>
    </row>
    <row r="14" spans="2:10" ht="17.25" hidden="1">
      <c r="B14" s="237" t="s">
        <v>130</v>
      </c>
      <c r="C14" s="197"/>
      <c r="D14" s="197"/>
      <c r="E14" s="197"/>
      <c r="F14" s="252"/>
    </row>
    <row r="15" spans="2:10" ht="26.25" customHeight="1" thickBot="1">
      <c r="B15" s="251" t="s">
        <v>91</v>
      </c>
      <c r="C15" s="255">
        <f>+'N 7'!D11</f>
        <v>2692850</v>
      </c>
      <c r="D15" s="255">
        <f>+'N 7'!E11</f>
        <v>6018450</v>
      </c>
      <c r="E15" s="255">
        <f>+'N 7'!F11</f>
        <v>10035050</v>
      </c>
      <c r="F15" s="601">
        <f>+'N 7'!G11</f>
        <v>13850000</v>
      </c>
      <c r="G15" s="58"/>
    </row>
    <row r="16" spans="2:10" hidden="1">
      <c r="B16" s="59" t="s">
        <v>131</v>
      </c>
      <c r="C16" s="62"/>
      <c r="D16" s="62"/>
      <c r="E16" s="62"/>
      <c r="F16" s="60"/>
    </row>
    <row r="17" spans="4:6">
      <c r="F17" s="61"/>
    </row>
    <row r="18" spans="4:6">
      <c r="D18" s="353"/>
      <c r="E18" s="353"/>
      <c r="F18" s="353"/>
    </row>
  </sheetData>
  <mergeCells count="6">
    <mergeCell ref="B7:F7"/>
    <mergeCell ref="B9:B10"/>
    <mergeCell ref="C9:F9"/>
    <mergeCell ref="E1:F1"/>
    <mergeCell ref="B6:F6"/>
    <mergeCell ref="E8:F8"/>
  </mergeCells>
  <phoneticPr fontId="0" type="noConversion"/>
  <printOptions horizontalCentered="1"/>
  <pageMargins left="0.15748031496062992" right="0.19685039370078741" top="0.43307086614173229" bottom="0.47244094488188981" header="0.15748031496062992" footer="0.27559055118110237"/>
  <pageSetup paperSize="9" firstPageNumber="3"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sheetPr>
    <tabColor rgb="FF92D050"/>
  </sheetPr>
  <dimension ref="A1:Q451"/>
  <sheetViews>
    <sheetView topLeftCell="A16" zoomScaleSheetLayoutView="80" workbookViewId="0">
      <selection activeCell="G168" sqref="G168"/>
    </sheetView>
  </sheetViews>
  <sheetFormatPr defaultColWidth="9.140625" defaultRowHeight="15"/>
  <cols>
    <col min="1" max="3" width="4.42578125" style="5" customWidth="1"/>
    <col min="4" max="4" width="33.140625" style="5" customWidth="1"/>
    <col min="5" max="5" width="13.42578125" style="5" hidden="1" customWidth="1"/>
    <col min="6" max="6" width="14.85546875" style="5" customWidth="1"/>
    <col min="7" max="7" width="16.28515625" style="5" customWidth="1"/>
    <col min="8" max="8" width="16" style="5" customWidth="1"/>
    <col min="9" max="9" width="17" style="4" customWidth="1"/>
    <col min="10" max="10" width="15.5703125" style="4" bestFit="1" customWidth="1"/>
    <col min="11" max="17" width="9.140625" style="4"/>
    <col min="18" max="16384" width="9.140625" style="5"/>
  </cols>
  <sheetData>
    <row r="1" spans="1:17">
      <c r="A1" s="106"/>
      <c r="B1" s="106"/>
      <c r="C1" s="106"/>
      <c r="D1" s="106"/>
      <c r="E1" s="106"/>
      <c r="F1" s="106"/>
      <c r="G1" s="624" t="s">
        <v>226</v>
      </c>
      <c r="H1" s="624"/>
    </row>
    <row r="2" spans="1:17">
      <c r="A2" s="106"/>
      <c r="B2" s="106"/>
      <c r="C2" s="106"/>
      <c r="D2" s="106"/>
      <c r="E2" s="106"/>
      <c r="F2" s="227"/>
      <c r="G2" s="227"/>
      <c r="H2" s="227" t="s">
        <v>447</v>
      </c>
    </row>
    <row r="3" spans="1:17">
      <c r="A3" s="106"/>
      <c r="B3" s="106"/>
      <c r="C3" s="106"/>
      <c r="D3" s="106"/>
      <c r="E3" s="106"/>
      <c r="F3" s="155"/>
      <c r="G3" s="155"/>
      <c r="H3" s="155" t="s">
        <v>492</v>
      </c>
    </row>
    <row r="4" spans="1:17">
      <c r="A4" s="106"/>
      <c r="B4" s="106"/>
      <c r="C4" s="106"/>
      <c r="D4" s="106"/>
      <c r="E4" s="106"/>
      <c r="F4" s="227"/>
      <c r="G4" s="227"/>
      <c r="H4" s="227" t="s">
        <v>491</v>
      </c>
    </row>
    <row r="5" spans="1:17" ht="95.25" customHeight="1">
      <c r="A5" s="617" t="s">
        <v>537</v>
      </c>
      <c r="B5" s="617"/>
      <c r="C5" s="617"/>
      <c r="D5" s="617"/>
      <c r="E5" s="617"/>
      <c r="F5" s="617"/>
      <c r="G5" s="617"/>
      <c r="H5" s="617"/>
      <c r="I5" s="9"/>
    </row>
    <row r="6" spans="1:17" ht="19.5" customHeight="1" thickBot="1">
      <c r="A6" s="77"/>
      <c r="B6" s="78"/>
      <c r="C6" s="70"/>
      <c r="D6" s="70"/>
      <c r="E6" s="70"/>
      <c r="F6" s="70"/>
      <c r="G6" s="612" t="s">
        <v>1</v>
      </c>
      <c r="H6" s="612"/>
    </row>
    <row r="7" spans="1:17" ht="55.5" customHeight="1">
      <c r="A7" s="625" t="s">
        <v>507</v>
      </c>
      <c r="B7" s="627" t="s">
        <v>508</v>
      </c>
      <c r="C7" s="627" t="s">
        <v>509</v>
      </c>
      <c r="D7" s="615" t="s">
        <v>134</v>
      </c>
      <c r="E7" s="615" t="s">
        <v>224</v>
      </c>
      <c r="F7" s="615"/>
      <c r="G7" s="615"/>
      <c r="H7" s="616"/>
    </row>
    <row r="8" spans="1:17" s="10" customFormat="1" ht="51" customHeight="1">
      <c r="A8" s="626"/>
      <c r="B8" s="628"/>
      <c r="C8" s="628"/>
      <c r="D8" s="629"/>
      <c r="E8" s="239" t="s">
        <v>125</v>
      </c>
      <c r="F8" s="239" t="s">
        <v>126</v>
      </c>
      <c r="G8" s="239" t="s">
        <v>127</v>
      </c>
      <c r="H8" s="83" t="s">
        <v>95</v>
      </c>
      <c r="I8" s="3"/>
      <c r="J8" s="3"/>
      <c r="K8" s="3"/>
      <c r="L8" s="3"/>
      <c r="M8" s="3"/>
    </row>
    <row r="9" spans="1:17" ht="25.5" customHeight="1">
      <c r="A9" s="79"/>
      <c r="B9" s="80"/>
      <c r="C9" s="81"/>
      <c r="D9" s="107" t="s">
        <v>96</v>
      </c>
      <c r="E9" s="259">
        <f>+E16</f>
        <v>4432824.7</v>
      </c>
      <c r="F9" s="259">
        <f>+F16</f>
        <v>5748424.7000000002</v>
      </c>
      <c r="G9" s="259">
        <f>+G16</f>
        <v>9355024.7000000011</v>
      </c>
      <c r="H9" s="236">
        <f>+H16</f>
        <v>12789974.699999999</v>
      </c>
      <c r="I9" s="6"/>
      <c r="J9" s="7"/>
      <c r="K9" s="6"/>
      <c r="N9" s="5"/>
      <c r="O9" s="5"/>
      <c r="P9" s="5"/>
      <c r="Q9" s="5"/>
    </row>
    <row r="10" spans="1:17" ht="22.5" customHeight="1">
      <c r="A10" s="79"/>
      <c r="B10" s="81"/>
      <c r="C10" s="81"/>
      <c r="D10" s="107" t="s">
        <v>90</v>
      </c>
      <c r="E10" s="259"/>
      <c r="F10" s="259"/>
      <c r="G10" s="259"/>
      <c r="H10" s="236"/>
      <c r="I10" s="7"/>
      <c r="K10" s="7"/>
      <c r="N10" s="5"/>
      <c r="O10" s="5"/>
      <c r="P10" s="5"/>
      <c r="Q10" s="5"/>
    </row>
    <row r="11" spans="1:17" ht="17.25" hidden="1">
      <c r="A11" s="79"/>
      <c r="B11" s="81"/>
      <c r="C11" s="81"/>
      <c r="D11" s="107" t="s">
        <v>52</v>
      </c>
      <c r="E11" s="259"/>
      <c r="F11" s="259"/>
      <c r="G11" s="259"/>
      <c r="H11" s="236"/>
      <c r="N11" s="5"/>
      <c r="O11" s="5"/>
      <c r="P11" s="5"/>
      <c r="Q11" s="5"/>
    </row>
    <row r="12" spans="1:17" ht="51.75" hidden="1">
      <c r="A12" s="79"/>
      <c r="B12" s="81"/>
      <c r="C12" s="81"/>
      <c r="D12" s="107" t="s">
        <v>10</v>
      </c>
      <c r="E12" s="259"/>
      <c r="F12" s="259"/>
      <c r="G12" s="259"/>
      <c r="H12" s="236"/>
      <c r="N12" s="5"/>
      <c r="O12" s="5"/>
      <c r="P12" s="5"/>
      <c r="Q12" s="5"/>
    </row>
    <row r="13" spans="1:17" ht="17.25" hidden="1">
      <c r="A13" s="79"/>
      <c r="B13" s="81"/>
      <c r="C13" s="81"/>
      <c r="D13" s="104" t="s">
        <v>43</v>
      </c>
      <c r="E13" s="259"/>
      <c r="F13" s="259"/>
      <c r="G13" s="259"/>
      <c r="H13" s="236"/>
      <c r="N13" s="5"/>
      <c r="O13" s="5"/>
      <c r="P13" s="5"/>
      <c r="Q13" s="5"/>
    </row>
    <row r="14" spans="1:17" ht="17.25" hidden="1">
      <c r="A14" s="79"/>
      <c r="B14" s="81"/>
      <c r="C14" s="81"/>
      <c r="D14" s="104" t="s">
        <v>50</v>
      </c>
      <c r="E14" s="259"/>
      <c r="F14" s="259"/>
      <c r="G14" s="259"/>
      <c r="H14" s="236"/>
      <c r="N14" s="5"/>
      <c r="O14" s="5"/>
      <c r="P14" s="5"/>
      <c r="Q14" s="5"/>
    </row>
    <row r="15" spans="1:17" ht="17.25" hidden="1">
      <c r="A15" s="79"/>
      <c r="B15" s="81"/>
      <c r="C15" s="81"/>
      <c r="D15" s="104" t="s">
        <v>74</v>
      </c>
      <c r="E15" s="259"/>
      <c r="F15" s="259"/>
      <c r="G15" s="259"/>
      <c r="H15" s="236"/>
      <c r="N15" s="5"/>
      <c r="O15" s="5"/>
      <c r="P15" s="5"/>
      <c r="Q15" s="5"/>
    </row>
    <row r="16" spans="1:17" ht="78" customHeight="1">
      <c r="A16" s="257" t="s">
        <v>48</v>
      </c>
      <c r="B16" s="81"/>
      <c r="C16" s="81"/>
      <c r="D16" s="107" t="s">
        <v>97</v>
      </c>
      <c r="E16" s="259">
        <f>+E18</f>
        <v>4432824.7</v>
      </c>
      <c r="F16" s="259">
        <f>+F18</f>
        <v>5748424.7000000002</v>
      </c>
      <c r="G16" s="259">
        <f>+G18</f>
        <v>9355024.7000000011</v>
      </c>
      <c r="H16" s="236">
        <f>+H18</f>
        <v>12789974.699999999</v>
      </c>
      <c r="N16" s="5"/>
      <c r="O16" s="5"/>
      <c r="P16" s="5"/>
      <c r="Q16" s="5"/>
    </row>
    <row r="17" spans="1:17" ht="18" customHeight="1">
      <c r="A17" s="79"/>
      <c r="B17" s="81"/>
      <c r="C17" s="81"/>
      <c r="D17" s="107" t="s">
        <v>90</v>
      </c>
      <c r="E17" s="259"/>
      <c r="F17" s="259"/>
      <c r="G17" s="259"/>
      <c r="H17" s="236"/>
      <c r="N17" s="5"/>
      <c r="O17" s="5"/>
      <c r="P17" s="5"/>
      <c r="Q17" s="5"/>
    </row>
    <row r="18" spans="1:17" ht="45.75" customHeight="1">
      <c r="A18" s="79"/>
      <c r="B18" s="258" t="s">
        <v>47</v>
      </c>
      <c r="C18" s="81"/>
      <c r="D18" s="107" t="s">
        <v>98</v>
      </c>
      <c r="E18" s="259">
        <f>+E20</f>
        <v>4432824.7</v>
      </c>
      <c r="F18" s="259">
        <f>+F20</f>
        <v>5748424.7000000002</v>
      </c>
      <c r="G18" s="259">
        <f>+G20</f>
        <v>9355024.7000000011</v>
      </c>
      <c r="H18" s="236">
        <f>+H20</f>
        <v>12789974.699999999</v>
      </c>
      <c r="N18" s="5"/>
      <c r="O18" s="5"/>
      <c r="P18" s="5"/>
      <c r="Q18" s="5"/>
    </row>
    <row r="19" spans="1:17" ht="18" hidden="1" customHeight="1">
      <c r="A19" s="79"/>
      <c r="B19" s="81"/>
      <c r="C19" s="81"/>
      <c r="D19" s="107" t="s">
        <v>90</v>
      </c>
      <c r="E19" s="259"/>
      <c r="F19" s="259"/>
      <c r="G19" s="259"/>
      <c r="H19" s="236"/>
      <c r="N19" s="5"/>
      <c r="O19" s="5"/>
      <c r="P19" s="5"/>
      <c r="Q19" s="5"/>
    </row>
    <row r="20" spans="1:17" ht="24" customHeight="1" thickBot="1">
      <c r="A20" s="139"/>
      <c r="B20" s="140"/>
      <c r="C20" s="140" t="s">
        <v>47</v>
      </c>
      <c r="D20" s="141" t="s">
        <v>99</v>
      </c>
      <c r="E20" s="260">
        <f>'N 5'!C11</f>
        <v>4432824.7</v>
      </c>
      <c r="F20" s="260">
        <f>'N 5'!D11</f>
        <v>5748424.7000000002</v>
      </c>
      <c r="G20" s="260">
        <f>'N 5'!E11</f>
        <v>9355024.7000000011</v>
      </c>
      <c r="H20" s="256">
        <f>'N 5'!F11</f>
        <v>12789974.699999999</v>
      </c>
      <c r="N20" s="5"/>
      <c r="O20" s="5"/>
      <c r="P20" s="5"/>
      <c r="Q20" s="5"/>
    </row>
    <row r="21" spans="1:17" ht="129" hidden="1">
      <c r="A21" s="13"/>
      <c r="B21" s="14"/>
      <c r="C21" s="14"/>
      <c r="D21" s="15" t="s">
        <v>12</v>
      </c>
      <c r="E21" s="15"/>
      <c r="F21" s="15"/>
      <c r="G21" s="15"/>
      <c r="H21" s="16">
        <f>H22</f>
        <v>5244710</v>
      </c>
      <c r="N21" s="5"/>
      <c r="O21" s="5"/>
      <c r="P21" s="5"/>
      <c r="Q21" s="5"/>
    </row>
    <row r="22" spans="1:17" ht="30" hidden="1">
      <c r="A22" s="17"/>
      <c r="B22" s="11"/>
      <c r="C22" s="11"/>
      <c r="D22" s="12" t="s">
        <v>49</v>
      </c>
      <c r="E22" s="12"/>
      <c r="F22" s="12"/>
      <c r="G22" s="12"/>
      <c r="H22" s="18">
        <f>H24+H29+H32+H35+H40+H43+H53+H57+H50</f>
        <v>5244710</v>
      </c>
      <c r="N22" s="5"/>
      <c r="O22" s="5"/>
      <c r="P22" s="5"/>
      <c r="Q22" s="5"/>
    </row>
    <row r="23" spans="1:17" ht="30" hidden="1">
      <c r="A23" s="17"/>
      <c r="B23" s="11"/>
      <c r="C23" s="11"/>
      <c r="D23" s="12" t="s">
        <v>86</v>
      </c>
      <c r="E23" s="12"/>
      <c r="F23" s="12"/>
      <c r="G23" s="12"/>
      <c r="H23" s="18"/>
      <c r="N23" s="5"/>
      <c r="O23" s="5"/>
      <c r="P23" s="5"/>
      <c r="Q23" s="5"/>
    </row>
    <row r="24" spans="1:17" hidden="1">
      <c r="A24" s="17"/>
      <c r="B24" s="11"/>
      <c r="C24" s="11"/>
      <c r="D24" s="19" t="s">
        <v>54</v>
      </c>
      <c r="E24" s="19"/>
      <c r="F24" s="19"/>
      <c r="G24" s="19"/>
      <c r="H24" s="18">
        <f>H27+H28+H26</f>
        <v>1859353.6000000001</v>
      </c>
      <c r="N24" s="5"/>
      <c r="O24" s="5"/>
      <c r="P24" s="5"/>
      <c r="Q24" s="5"/>
    </row>
    <row r="25" spans="1:17" hidden="1">
      <c r="A25" s="17"/>
      <c r="B25" s="11"/>
      <c r="C25" s="11"/>
      <c r="D25" s="12" t="s">
        <v>50</v>
      </c>
      <c r="E25" s="12"/>
      <c r="F25" s="12"/>
      <c r="G25" s="12"/>
      <c r="H25" s="18"/>
      <c r="N25" s="5"/>
      <c r="O25" s="5"/>
      <c r="P25" s="5"/>
      <c r="Q25" s="5"/>
    </row>
    <row r="26" spans="1:17" ht="30" hidden="1">
      <c r="A26" s="17"/>
      <c r="B26" s="11"/>
      <c r="C26" s="11"/>
      <c r="D26" s="19" t="s">
        <v>69</v>
      </c>
      <c r="E26" s="19"/>
      <c r="F26" s="19"/>
      <c r="G26" s="19"/>
      <c r="H26" s="18">
        <v>1835353.6</v>
      </c>
      <c r="N26" s="5"/>
      <c r="O26" s="5"/>
      <c r="P26" s="5"/>
      <c r="Q26" s="5"/>
    </row>
    <row r="27" spans="1:17" ht="30" hidden="1">
      <c r="A27" s="17"/>
      <c r="B27" s="11"/>
      <c r="C27" s="11"/>
      <c r="D27" s="19" t="s">
        <v>55</v>
      </c>
      <c r="E27" s="19"/>
      <c r="F27" s="19"/>
      <c r="G27" s="19"/>
      <c r="H27" s="18">
        <v>6000</v>
      </c>
      <c r="N27" s="5"/>
      <c r="O27" s="5"/>
      <c r="P27" s="5"/>
      <c r="Q27" s="5"/>
    </row>
    <row r="28" spans="1:17" ht="30" hidden="1">
      <c r="A28" s="17"/>
      <c r="B28" s="11"/>
      <c r="C28" s="11"/>
      <c r="D28" s="19" t="s">
        <v>11</v>
      </c>
      <c r="E28" s="19"/>
      <c r="F28" s="19"/>
      <c r="G28" s="19"/>
      <c r="H28" s="18">
        <v>18000</v>
      </c>
      <c r="N28" s="5"/>
      <c r="O28" s="5"/>
      <c r="P28" s="5"/>
      <c r="Q28" s="5"/>
    </row>
    <row r="29" spans="1:17" hidden="1">
      <c r="A29" s="17"/>
      <c r="B29" s="11"/>
      <c r="C29" s="11"/>
      <c r="D29" s="19" t="s">
        <v>18</v>
      </c>
      <c r="E29" s="19"/>
      <c r="F29" s="19"/>
      <c r="G29" s="19"/>
      <c r="H29" s="18">
        <f>H31</f>
        <v>6228.4</v>
      </c>
      <c r="N29" s="5"/>
      <c r="O29" s="5"/>
      <c r="P29" s="5"/>
      <c r="Q29" s="5"/>
    </row>
    <row r="30" spans="1:17" hidden="1">
      <c r="A30" s="17"/>
      <c r="B30" s="11"/>
      <c r="C30" s="11"/>
      <c r="D30" s="12" t="s">
        <v>50</v>
      </c>
      <c r="E30" s="12"/>
      <c r="F30" s="12"/>
      <c r="G30" s="12"/>
      <c r="H30" s="18"/>
      <c r="N30" s="5"/>
      <c r="O30" s="5"/>
      <c r="P30" s="5"/>
      <c r="Q30" s="5"/>
    </row>
    <row r="31" spans="1:17" hidden="1">
      <c r="A31" s="17"/>
      <c r="B31" s="11"/>
      <c r="C31" s="11"/>
      <c r="D31" s="12" t="s">
        <v>58</v>
      </c>
      <c r="E31" s="12"/>
      <c r="F31" s="12"/>
      <c r="G31" s="12"/>
      <c r="H31" s="18">
        <v>6228.4</v>
      </c>
      <c r="N31" s="5"/>
      <c r="O31" s="5"/>
      <c r="P31" s="5"/>
      <c r="Q31" s="5"/>
    </row>
    <row r="32" spans="1:17" ht="30" hidden="1">
      <c r="A32" s="17"/>
      <c r="B32" s="11"/>
      <c r="C32" s="11"/>
      <c r="D32" s="19" t="s">
        <v>19</v>
      </c>
      <c r="E32" s="19"/>
      <c r="F32" s="19"/>
      <c r="G32" s="19"/>
      <c r="H32" s="18">
        <f>H34+H33</f>
        <v>2904</v>
      </c>
      <c r="N32" s="5"/>
      <c r="O32" s="5"/>
      <c r="P32" s="5"/>
      <c r="Q32" s="5"/>
    </row>
    <row r="33" spans="1:17" hidden="1">
      <c r="A33" s="17"/>
      <c r="B33" s="11"/>
      <c r="C33" s="11"/>
      <c r="D33" s="19" t="s">
        <v>71</v>
      </c>
      <c r="E33" s="19"/>
      <c r="F33" s="19"/>
      <c r="G33" s="19"/>
      <c r="H33" s="18">
        <v>1904</v>
      </c>
      <c r="N33" s="5"/>
      <c r="O33" s="5"/>
      <c r="P33" s="5"/>
      <c r="Q33" s="5"/>
    </row>
    <row r="34" spans="1:17" ht="30" hidden="1">
      <c r="A34" s="17"/>
      <c r="B34" s="11"/>
      <c r="C34" s="11"/>
      <c r="D34" s="12" t="s">
        <v>59</v>
      </c>
      <c r="E34" s="12"/>
      <c r="F34" s="12"/>
      <c r="G34" s="12"/>
      <c r="H34" s="18">
        <v>1000</v>
      </c>
      <c r="N34" s="5"/>
      <c r="O34" s="5"/>
      <c r="P34" s="5"/>
      <c r="Q34" s="5"/>
    </row>
    <row r="35" spans="1:17" ht="30" hidden="1">
      <c r="A35" s="17"/>
      <c r="B35" s="11"/>
      <c r="C35" s="11"/>
      <c r="D35" s="19" t="s">
        <v>20</v>
      </c>
      <c r="E35" s="19"/>
      <c r="F35" s="19"/>
      <c r="G35" s="19"/>
      <c r="H35" s="18">
        <f>H37+H38+H39</f>
        <v>119500</v>
      </c>
      <c r="N35" s="5"/>
      <c r="O35" s="5"/>
      <c r="P35" s="5"/>
      <c r="Q35" s="5"/>
    </row>
    <row r="36" spans="1:17" hidden="1">
      <c r="A36" s="17"/>
      <c r="B36" s="11"/>
      <c r="C36" s="11"/>
      <c r="D36" s="12" t="s">
        <v>50</v>
      </c>
      <c r="E36" s="12"/>
      <c r="F36" s="12"/>
      <c r="G36" s="12"/>
      <c r="H36" s="18"/>
      <c r="N36" s="5"/>
      <c r="O36" s="5"/>
      <c r="P36" s="5"/>
      <c r="Q36" s="5"/>
    </row>
    <row r="37" spans="1:17" hidden="1">
      <c r="A37" s="17"/>
      <c r="B37" s="11"/>
      <c r="C37" s="11"/>
      <c r="D37" s="19" t="s">
        <v>60</v>
      </c>
      <c r="E37" s="19"/>
      <c r="F37" s="19"/>
      <c r="G37" s="19"/>
      <c r="H37" s="18">
        <v>16500</v>
      </c>
      <c r="N37" s="5"/>
      <c r="O37" s="5"/>
      <c r="P37" s="5"/>
      <c r="Q37" s="5"/>
    </row>
    <row r="38" spans="1:17" hidden="1">
      <c r="A38" s="17"/>
      <c r="B38" s="11"/>
      <c r="C38" s="11"/>
      <c r="D38" s="12" t="s">
        <v>61</v>
      </c>
      <c r="E38" s="12"/>
      <c r="F38" s="12"/>
      <c r="G38" s="12"/>
      <c r="H38" s="18">
        <v>3000</v>
      </c>
      <c r="N38" s="5"/>
      <c r="O38" s="5"/>
      <c r="P38" s="5"/>
      <c r="Q38" s="5"/>
    </row>
    <row r="39" spans="1:17" ht="30" hidden="1">
      <c r="A39" s="17"/>
      <c r="B39" s="11"/>
      <c r="C39" s="11"/>
      <c r="D39" s="12" t="s">
        <v>62</v>
      </c>
      <c r="E39" s="12"/>
      <c r="F39" s="12"/>
      <c r="G39" s="12"/>
      <c r="H39" s="18">
        <v>100000</v>
      </c>
      <c r="N39" s="5"/>
      <c r="O39" s="5"/>
      <c r="P39" s="5"/>
      <c r="Q39" s="5"/>
    </row>
    <row r="40" spans="1:17" ht="30" hidden="1">
      <c r="A40" s="17"/>
      <c r="B40" s="11"/>
      <c r="C40" s="11"/>
      <c r="D40" s="19" t="s">
        <v>22</v>
      </c>
      <c r="E40" s="19"/>
      <c r="F40" s="19"/>
      <c r="G40" s="19"/>
      <c r="H40" s="18">
        <f>H42</f>
        <v>95000</v>
      </c>
      <c r="N40" s="5"/>
      <c r="O40" s="5"/>
      <c r="P40" s="5"/>
      <c r="Q40" s="5"/>
    </row>
    <row r="41" spans="1:17" hidden="1">
      <c r="A41" s="17"/>
      <c r="B41" s="11"/>
      <c r="C41" s="11"/>
      <c r="D41" s="12" t="s">
        <v>50</v>
      </c>
      <c r="E41" s="12"/>
      <c r="F41" s="12"/>
      <c r="G41" s="12"/>
      <c r="H41" s="18"/>
      <c r="N41" s="5"/>
      <c r="O41" s="5"/>
      <c r="P41" s="5"/>
      <c r="Q41" s="5"/>
    </row>
    <row r="42" spans="1:17" ht="30" hidden="1">
      <c r="A42" s="17"/>
      <c r="B42" s="11"/>
      <c r="C42" s="11"/>
      <c r="D42" s="12" t="s">
        <v>63</v>
      </c>
      <c r="E42" s="12"/>
      <c r="F42" s="12"/>
      <c r="G42" s="12"/>
      <c r="H42" s="18">
        <v>95000</v>
      </c>
      <c r="N42" s="5"/>
      <c r="O42" s="5"/>
      <c r="P42" s="5"/>
      <c r="Q42" s="5"/>
    </row>
    <row r="43" spans="1:17" hidden="1">
      <c r="A43" s="17"/>
      <c r="B43" s="11"/>
      <c r="C43" s="11"/>
      <c r="D43" s="19" t="s">
        <v>23</v>
      </c>
      <c r="E43" s="19"/>
      <c r="F43" s="19"/>
      <c r="G43" s="19"/>
      <c r="H43" s="18">
        <f>H45+H47+H48+H46+H49</f>
        <v>301319.90000000002</v>
      </c>
      <c r="N43" s="5"/>
      <c r="O43" s="5"/>
      <c r="P43" s="5"/>
      <c r="Q43" s="5"/>
    </row>
    <row r="44" spans="1:17" hidden="1">
      <c r="A44" s="17"/>
      <c r="B44" s="11"/>
      <c r="C44" s="11"/>
      <c r="D44" s="12" t="s">
        <v>50</v>
      </c>
      <c r="E44" s="12"/>
      <c r="F44" s="12"/>
      <c r="G44" s="12"/>
      <c r="H44" s="18"/>
      <c r="N44" s="5"/>
      <c r="O44" s="5"/>
      <c r="P44" s="5"/>
      <c r="Q44" s="5"/>
    </row>
    <row r="45" spans="1:17" hidden="1">
      <c r="A45" s="17"/>
      <c r="B45" s="11"/>
      <c r="C45" s="11"/>
      <c r="D45" s="12" t="s">
        <v>64</v>
      </c>
      <c r="E45" s="12"/>
      <c r="F45" s="12"/>
      <c r="G45" s="12"/>
      <c r="H45" s="18">
        <v>237319.9</v>
      </c>
      <c r="N45" s="5"/>
      <c r="O45" s="5"/>
      <c r="P45" s="5"/>
      <c r="Q45" s="5"/>
    </row>
    <row r="46" spans="1:17" hidden="1">
      <c r="A46" s="17"/>
      <c r="B46" s="11"/>
      <c r="C46" s="11"/>
      <c r="D46" s="12" t="s">
        <v>72</v>
      </c>
      <c r="E46" s="12"/>
      <c r="F46" s="12"/>
      <c r="G46" s="12"/>
      <c r="H46" s="18"/>
      <c r="N46" s="5"/>
      <c r="O46" s="5"/>
      <c r="P46" s="5"/>
      <c r="Q46" s="5"/>
    </row>
    <row r="47" spans="1:17" hidden="1">
      <c r="A47" s="17"/>
      <c r="B47" s="11"/>
      <c r="C47" s="11"/>
      <c r="D47" s="12" t="s">
        <v>65</v>
      </c>
      <c r="E47" s="12"/>
      <c r="F47" s="12"/>
      <c r="G47" s="12"/>
      <c r="H47" s="18">
        <v>60000</v>
      </c>
      <c r="N47" s="5"/>
      <c r="O47" s="5"/>
      <c r="P47" s="5"/>
      <c r="Q47" s="5"/>
    </row>
    <row r="48" spans="1:17" ht="30" hidden="1">
      <c r="A48" s="17"/>
      <c r="B48" s="11"/>
      <c r="C48" s="11"/>
      <c r="D48" s="12" t="s">
        <v>66</v>
      </c>
      <c r="E48" s="12"/>
      <c r="F48" s="12"/>
      <c r="G48" s="12"/>
      <c r="H48" s="18">
        <v>2000</v>
      </c>
      <c r="N48" s="5"/>
      <c r="O48" s="5"/>
      <c r="P48" s="5"/>
      <c r="Q48" s="5"/>
    </row>
    <row r="49" spans="1:17" hidden="1">
      <c r="A49" s="17"/>
      <c r="B49" s="11"/>
      <c r="C49" s="11"/>
      <c r="D49" s="20" t="s">
        <v>67</v>
      </c>
      <c r="E49" s="20"/>
      <c r="F49" s="20"/>
      <c r="G49" s="20"/>
      <c r="H49" s="18">
        <v>2000</v>
      </c>
      <c r="N49" s="5"/>
      <c r="O49" s="5"/>
      <c r="P49" s="5"/>
      <c r="Q49" s="5"/>
    </row>
    <row r="50" spans="1:17" hidden="1">
      <c r="A50" s="17"/>
      <c r="B50" s="11"/>
      <c r="C50" s="11"/>
      <c r="D50" s="19" t="s">
        <v>29</v>
      </c>
      <c r="E50" s="19"/>
      <c r="F50" s="19"/>
      <c r="G50" s="19"/>
      <c r="H50" s="18">
        <f>H52</f>
        <v>550000</v>
      </c>
      <c r="N50" s="5"/>
      <c r="O50" s="5"/>
      <c r="P50" s="5"/>
      <c r="Q50" s="5"/>
    </row>
    <row r="51" spans="1:17" hidden="1">
      <c r="A51" s="17"/>
      <c r="B51" s="11"/>
      <c r="C51" s="11"/>
      <c r="D51" s="19" t="s">
        <v>50</v>
      </c>
      <c r="E51" s="19"/>
      <c r="F51" s="19"/>
      <c r="G51" s="19"/>
      <c r="H51" s="18"/>
      <c r="N51" s="5"/>
      <c r="O51" s="5"/>
      <c r="P51" s="5"/>
      <c r="Q51" s="5"/>
    </row>
    <row r="52" spans="1:17" ht="30" hidden="1">
      <c r="A52" s="17"/>
      <c r="B52" s="11"/>
      <c r="C52" s="11"/>
      <c r="D52" s="19" t="s">
        <v>31</v>
      </c>
      <c r="E52" s="19"/>
      <c r="F52" s="19"/>
      <c r="G52" s="19"/>
      <c r="H52" s="18">
        <v>550000</v>
      </c>
      <c r="N52" s="5"/>
      <c r="O52" s="5"/>
      <c r="P52" s="5"/>
      <c r="Q52" s="5"/>
    </row>
    <row r="53" spans="1:17" hidden="1">
      <c r="A53" s="17"/>
      <c r="B53" s="11"/>
      <c r="C53" s="11"/>
      <c r="D53" s="19" t="s">
        <v>43</v>
      </c>
      <c r="E53" s="19"/>
      <c r="F53" s="19"/>
      <c r="G53" s="19"/>
      <c r="H53" s="18">
        <f>H55</f>
        <v>1290</v>
      </c>
      <c r="N53" s="5"/>
      <c r="O53" s="5"/>
      <c r="P53" s="5"/>
      <c r="Q53" s="5"/>
    </row>
    <row r="54" spans="1:17" hidden="1">
      <c r="A54" s="17"/>
      <c r="B54" s="11"/>
      <c r="C54" s="11"/>
      <c r="D54" s="19" t="s">
        <v>50</v>
      </c>
      <c r="E54" s="19"/>
      <c r="F54" s="19"/>
      <c r="G54" s="19"/>
      <c r="H54" s="18"/>
      <c r="N54" s="5"/>
      <c r="O54" s="5"/>
      <c r="P54" s="5"/>
      <c r="Q54" s="5"/>
    </row>
    <row r="55" spans="1:17" ht="60" hidden="1">
      <c r="A55" s="17"/>
      <c r="B55" s="11"/>
      <c r="C55" s="11"/>
      <c r="D55" s="19" t="s">
        <v>44</v>
      </c>
      <c r="E55" s="19"/>
      <c r="F55" s="19"/>
      <c r="G55" s="19"/>
      <c r="H55" s="18">
        <v>1290</v>
      </c>
      <c r="N55" s="5"/>
      <c r="O55" s="5"/>
      <c r="P55" s="5"/>
      <c r="Q55" s="5"/>
    </row>
    <row r="56" spans="1:17" hidden="1">
      <c r="A56" s="17"/>
      <c r="B56" s="11"/>
      <c r="C56" s="11"/>
      <c r="D56" s="19" t="s">
        <v>68</v>
      </c>
      <c r="E56" s="19"/>
      <c r="F56" s="19"/>
      <c r="G56" s="19"/>
      <c r="H56" s="18">
        <v>3000</v>
      </c>
      <c r="N56" s="5"/>
      <c r="O56" s="5"/>
      <c r="P56" s="5"/>
      <c r="Q56" s="5"/>
    </row>
    <row r="57" spans="1:17" hidden="1">
      <c r="A57" s="17"/>
      <c r="B57" s="11"/>
      <c r="C57" s="11"/>
      <c r="D57" s="19" t="s">
        <v>45</v>
      </c>
      <c r="E57" s="19"/>
      <c r="F57" s="19"/>
      <c r="G57" s="19"/>
      <c r="H57" s="18">
        <f>H60+H61+H62+H63+H59</f>
        <v>2309114.0999999996</v>
      </c>
      <c r="N57" s="5"/>
      <c r="O57" s="5"/>
      <c r="P57" s="5"/>
      <c r="Q57" s="5"/>
    </row>
    <row r="58" spans="1:17" hidden="1">
      <c r="A58" s="17"/>
      <c r="B58" s="11"/>
      <c r="C58" s="11"/>
      <c r="D58" s="19" t="s">
        <v>50</v>
      </c>
      <c r="E58" s="19"/>
      <c r="F58" s="19"/>
      <c r="G58" s="19"/>
      <c r="H58" s="18"/>
      <c r="N58" s="5"/>
      <c r="O58" s="5"/>
      <c r="P58" s="5"/>
      <c r="Q58" s="5"/>
    </row>
    <row r="59" spans="1:17" ht="30" hidden="1">
      <c r="A59" s="17"/>
      <c r="B59" s="11"/>
      <c r="C59" s="11"/>
      <c r="D59" s="19" t="s">
        <v>15</v>
      </c>
      <c r="E59" s="19"/>
      <c r="F59" s="19"/>
      <c r="G59" s="19"/>
      <c r="H59" s="18">
        <v>150000</v>
      </c>
      <c r="N59" s="5"/>
      <c r="O59" s="5"/>
      <c r="P59" s="5"/>
      <c r="Q59" s="5"/>
    </row>
    <row r="60" spans="1:17" ht="30" hidden="1">
      <c r="A60" s="17"/>
      <c r="B60" s="11"/>
      <c r="C60" s="11"/>
      <c r="D60" s="20" t="s">
        <v>75</v>
      </c>
      <c r="E60" s="20"/>
      <c r="F60" s="20"/>
      <c r="G60" s="20"/>
      <c r="H60" s="18">
        <v>207009.7</v>
      </c>
      <c r="N60" s="5"/>
      <c r="O60" s="5"/>
      <c r="P60" s="5"/>
      <c r="Q60" s="5"/>
    </row>
    <row r="61" spans="1:17" hidden="1">
      <c r="A61" s="17"/>
      <c r="B61" s="11"/>
      <c r="C61" s="11"/>
      <c r="D61" s="20" t="s">
        <v>76</v>
      </c>
      <c r="E61" s="20"/>
      <c r="F61" s="20"/>
      <c r="G61" s="20"/>
      <c r="H61" s="18">
        <v>663333.5</v>
      </c>
      <c r="N61" s="5"/>
      <c r="O61" s="5"/>
      <c r="P61" s="5"/>
      <c r="Q61" s="5"/>
    </row>
    <row r="62" spans="1:17" hidden="1">
      <c r="A62" s="17"/>
      <c r="B62" s="11"/>
      <c r="C62" s="11"/>
      <c r="D62" s="19" t="s">
        <v>46</v>
      </c>
      <c r="E62" s="19"/>
      <c r="F62" s="19"/>
      <c r="G62" s="19"/>
      <c r="H62" s="18">
        <v>1251570.8999999999</v>
      </c>
      <c r="N62" s="5"/>
      <c r="O62" s="5"/>
      <c r="P62" s="5"/>
      <c r="Q62" s="5"/>
    </row>
    <row r="63" spans="1:17" hidden="1">
      <c r="A63" s="17"/>
      <c r="B63" s="11"/>
      <c r="C63" s="11"/>
      <c r="D63" s="19" t="s">
        <v>77</v>
      </c>
      <c r="E63" s="19"/>
      <c r="F63" s="19"/>
      <c r="G63" s="19"/>
      <c r="H63" s="18">
        <v>37200</v>
      </c>
      <c r="N63" s="5"/>
      <c r="O63" s="5"/>
      <c r="P63" s="5"/>
      <c r="Q63" s="5"/>
    </row>
    <row r="64" spans="1:17" ht="69" hidden="1" customHeight="1">
      <c r="A64" s="17"/>
      <c r="B64" s="11"/>
      <c r="C64" s="11"/>
      <c r="D64" s="21" t="s">
        <v>13</v>
      </c>
      <c r="E64" s="21"/>
      <c r="F64" s="21"/>
      <c r="G64" s="21"/>
      <c r="H64" s="22">
        <f>H65</f>
        <v>5450208.4999999991</v>
      </c>
      <c r="N64" s="5"/>
      <c r="O64" s="5"/>
      <c r="P64" s="5"/>
      <c r="Q64" s="5"/>
    </row>
    <row r="65" spans="1:17" ht="30" hidden="1">
      <c r="A65" s="17"/>
      <c r="B65" s="11"/>
      <c r="C65" s="11"/>
      <c r="D65" s="12" t="s">
        <v>49</v>
      </c>
      <c r="E65" s="12"/>
      <c r="F65" s="12"/>
      <c r="G65" s="12"/>
      <c r="H65" s="18">
        <f>H67+H73+H79+H82+H88+H91+H95+H102+H107+H110</f>
        <v>5450208.4999999991</v>
      </c>
      <c r="I65" s="6"/>
      <c r="N65" s="5"/>
      <c r="O65" s="5"/>
      <c r="P65" s="5"/>
      <c r="Q65" s="5"/>
    </row>
    <row r="66" spans="1:17" ht="30" hidden="1">
      <c r="A66" s="17"/>
      <c r="B66" s="11"/>
      <c r="C66" s="11"/>
      <c r="D66" s="12" t="s">
        <v>86</v>
      </c>
      <c r="E66" s="12"/>
      <c r="F66" s="12"/>
      <c r="G66" s="12"/>
      <c r="H66" s="18"/>
      <c r="N66" s="5"/>
      <c r="O66" s="5"/>
      <c r="P66" s="5"/>
      <c r="Q66" s="5"/>
    </row>
    <row r="67" spans="1:17" hidden="1">
      <c r="A67" s="17"/>
      <c r="B67" s="11"/>
      <c r="C67" s="11"/>
      <c r="D67" s="19" t="s">
        <v>54</v>
      </c>
      <c r="E67" s="19"/>
      <c r="F67" s="19"/>
      <c r="G67" s="19"/>
      <c r="H67" s="18">
        <f>H70+H72+H69+H71</f>
        <v>4491277.6999999993</v>
      </c>
      <c r="N67" s="5"/>
      <c r="O67" s="5"/>
      <c r="P67" s="5"/>
      <c r="Q67" s="5"/>
    </row>
    <row r="68" spans="1:17" hidden="1">
      <c r="A68" s="17"/>
      <c r="B68" s="11"/>
      <c r="C68" s="11"/>
      <c r="D68" s="19" t="s">
        <v>50</v>
      </c>
      <c r="E68" s="19"/>
      <c r="F68" s="19"/>
      <c r="G68" s="19"/>
      <c r="H68" s="18"/>
      <c r="N68" s="5"/>
      <c r="O68" s="5"/>
      <c r="P68" s="5"/>
      <c r="Q68" s="5"/>
    </row>
    <row r="69" spans="1:17" ht="30" hidden="1">
      <c r="A69" s="17"/>
      <c r="B69" s="11"/>
      <c r="C69" s="11"/>
      <c r="D69" s="19" t="s">
        <v>69</v>
      </c>
      <c r="E69" s="19"/>
      <c r="F69" s="19"/>
      <c r="G69" s="19"/>
      <c r="H69" s="18">
        <v>3397238.3</v>
      </c>
      <c r="N69" s="5"/>
      <c r="O69" s="5"/>
      <c r="P69" s="5"/>
      <c r="Q69" s="5"/>
    </row>
    <row r="70" spans="1:17" ht="30" hidden="1">
      <c r="A70" s="17"/>
      <c r="B70" s="11"/>
      <c r="C70" s="11"/>
      <c r="D70" s="19" t="s">
        <v>55</v>
      </c>
      <c r="E70" s="19"/>
      <c r="F70" s="19"/>
      <c r="G70" s="19"/>
      <c r="H70" s="18">
        <v>435081.4</v>
      </c>
      <c r="N70" s="5"/>
      <c r="O70" s="5"/>
      <c r="P70" s="5"/>
      <c r="Q70" s="5"/>
    </row>
    <row r="71" spans="1:17" hidden="1">
      <c r="A71" s="17"/>
      <c r="B71" s="11"/>
      <c r="C71" s="11"/>
      <c r="D71" s="19" t="s">
        <v>80</v>
      </c>
      <c r="E71" s="19"/>
      <c r="F71" s="19"/>
      <c r="G71" s="19"/>
      <c r="H71" s="18">
        <v>451940</v>
      </c>
      <c r="N71" s="5"/>
      <c r="O71" s="5"/>
      <c r="P71" s="5"/>
      <c r="Q71" s="5"/>
    </row>
    <row r="72" spans="1:17" ht="30" hidden="1">
      <c r="A72" s="17"/>
      <c r="B72" s="11"/>
      <c r="C72" s="11"/>
      <c r="D72" s="19" t="s">
        <v>11</v>
      </c>
      <c r="E72" s="19"/>
      <c r="F72" s="19"/>
      <c r="G72" s="19"/>
      <c r="H72" s="18">
        <v>207018</v>
      </c>
      <c r="N72" s="5"/>
      <c r="O72" s="5"/>
      <c r="P72" s="5"/>
      <c r="Q72" s="5"/>
    </row>
    <row r="73" spans="1:17" hidden="1">
      <c r="A73" s="17"/>
      <c r="B73" s="11"/>
      <c r="C73" s="11"/>
      <c r="D73" s="19" t="s">
        <v>18</v>
      </c>
      <c r="E73" s="19"/>
      <c r="F73" s="19"/>
      <c r="G73" s="19"/>
      <c r="H73" s="18">
        <f>H75+H76+H77+H78</f>
        <v>105138</v>
      </c>
      <c r="N73" s="5"/>
      <c r="O73" s="5"/>
      <c r="P73" s="5"/>
      <c r="Q73" s="5"/>
    </row>
    <row r="74" spans="1:17" hidden="1">
      <c r="A74" s="17"/>
      <c r="B74" s="11"/>
      <c r="C74" s="11"/>
      <c r="D74" s="19" t="s">
        <v>50</v>
      </c>
      <c r="E74" s="19"/>
      <c r="F74" s="19"/>
      <c r="G74" s="19"/>
      <c r="H74" s="18"/>
      <c r="N74" s="5"/>
      <c r="O74" s="5"/>
      <c r="P74" s="5"/>
      <c r="Q74" s="5"/>
    </row>
    <row r="75" spans="1:17" hidden="1">
      <c r="A75" s="17"/>
      <c r="B75" s="11"/>
      <c r="C75" s="11"/>
      <c r="D75" s="19" t="s">
        <v>81</v>
      </c>
      <c r="E75" s="19"/>
      <c r="F75" s="19"/>
      <c r="G75" s="19"/>
      <c r="H75" s="18">
        <v>30948</v>
      </c>
      <c r="N75" s="5"/>
      <c r="O75" s="5"/>
      <c r="P75" s="5"/>
      <c r="Q75" s="5"/>
    </row>
    <row r="76" spans="1:17" hidden="1">
      <c r="A76" s="17"/>
      <c r="B76" s="11"/>
      <c r="C76" s="11"/>
      <c r="D76" s="19" t="s">
        <v>82</v>
      </c>
      <c r="E76" s="19"/>
      <c r="F76" s="19"/>
      <c r="G76" s="19"/>
      <c r="H76" s="18">
        <v>4774</v>
      </c>
      <c r="N76" s="5"/>
      <c r="O76" s="5"/>
      <c r="P76" s="5"/>
      <c r="Q76" s="5"/>
    </row>
    <row r="77" spans="1:17" hidden="1">
      <c r="A77" s="17"/>
      <c r="B77" s="11"/>
      <c r="C77" s="11"/>
      <c r="D77" s="12" t="s">
        <v>58</v>
      </c>
      <c r="E77" s="12"/>
      <c r="F77" s="12"/>
      <c r="G77" s="12"/>
      <c r="H77" s="18">
        <v>59952</v>
      </c>
      <c r="N77" s="5"/>
      <c r="O77" s="5"/>
      <c r="P77" s="5"/>
      <c r="Q77" s="5"/>
    </row>
    <row r="78" spans="1:17" ht="30" hidden="1">
      <c r="A78" s="17"/>
      <c r="B78" s="11"/>
      <c r="C78" s="11"/>
      <c r="D78" s="20" t="s">
        <v>73</v>
      </c>
      <c r="E78" s="20"/>
      <c r="F78" s="20"/>
      <c r="G78" s="20"/>
      <c r="H78" s="18">
        <v>9464</v>
      </c>
      <c r="N78" s="5"/>
      <c r="O78" s="5"/>
      <c r="P78" s="5"/>
      <c r="Q78" s="5"/>
    </row>
    <row r="79" spans="1:17" ht="30" hidden="1">
      <c r="A79" s="17"/>
      <c r="B79" s="11"/>
      <c r="C79" s="11"/>
      <c r="D79" s="19" t="s">
        <v>19</v>
      </c>
      <c r="E79" s="19"/>
      <c r="F79" s="19"/>
      <c r="G79" s="19"/>
      <c r="H79" s="18">
        <f>H81+H80</f>
        <v>29227</v>
      </c>
      <c r="N79" s="5"/>
      <c r="O79" s="5"/>
      <c r="P79" s="5"/>
      <c r="Q79" s="5"/>
    </row>
    <row r="80" spans="1:17" hidden="1">
      <c r="A80" s="17"/>
      <c r="B80" s="11"/>
      <c r="C80" s="11"/>
      <c r="D80" s="19" t="s">
        <v>71</v>
      </c>
      <c r="E80" s="19"/>
      <c r="F80" s="19"/>
      <c r="G80" s="19"/>
      <c r="H80" s="18">
        <v>26227</v>
      </c>
      <c r="N80" s="5"/>
      <c r="O80" s="5"/>
      <c r="P80" s="5"/>
      <c r="Q80" s="5"/>
    </row>
    <row r="81" spans="1:17" ht="30" hidden="1">
      <c r="A81" s="17"/>
      <c r="B81" s="11"/>
      <c r="C81" s="11"/>
      <c r="D81" s="12" t="s">
        <v>59</v>
      </c>
      <c r="E81" s="12"/>
      <c r="F81" s="12"/>
      <c r="G81" s="12"/>
      <c r="H81" s="18">
        <v>3000</v>
      </c>
      <c r="N81" s="5"/>
      <c r="O81" s="5"/>
      <c r="P81" s="5"/>
      <c r="Q81" s="5"/>
    </row>
    <row r="82" spans="1:17" ht="30" hidden="1">
      <c r="A82" s="17"/>
      <c r="B82" s="11"/>
      <c r="C82" s="11"/>
      <c r="D82" s="19" t="s">
        <v>20</v>
      </c>
      <c r="E82" s="19"/>
      <c r="F82" s="19"/>
      <c r="G82" s="19"/>
      <c r="H82" s="18">
        <f>H84+H86+H87+H85</f>
        <v>23604</v>
      </c>
      <c r="N82" s="5"/>
      <c r="O82" s="5"/>
      <c r="P82" s="5"/>
      <c r="Q82" s="5"/>
    </row>
    <row r="83" spans="1:17" hidden="1">
      <c r="A83" s="17"/>
      <c r="B83" s="11"/>
      <c r="C83" s="11"/>
      <c r="D83" s="19" t="s">
        <v>50</v>
      </c>
      <c r="E83" s="19"/>
      <c r="F83" s="19"/>
      <c r="G83" s="19"/>
      <c r="H83" s="18"/>
      <c r="N83" s="5"/>
      <c r="O83" s="5"/>
      <c r="P83" s="5"/>
      <c r="Q83" s="5"/>
    </row>
    <row r="84" spans="1:17" hidden="1">
      <c r="A84" s="17"/>
      <c r="B84" s="11"/>
      <c r="C84" s="11"/>
      <c r="D84" s="19" t="s">
        <v>60</v>
      </c>
      <c r="E84" s="19"/>
      <c r="F84" s="19"/>
      <c r="G84" s="19"/>
      <c r="H84" s="18">
        <v>500</v>
      </c>
      <c r="N84" s="5"/>
      <c r="O84" s="5"/>
      <c r="P84" s="5"/>
      <c r="Q84" s="5"/>
    </row>
    <row r="85" spans="1:17" hidden="1">
      <c r="A85" s="17"/>
      <c r="B85" s="11"/>
      <c r="C85" s="11"/>
      <c r="D85" s="19" t="s">
        <v>56</v>
      </c>
      <c r="E85" s="19"/>
      <c r="F85" s="19"/>
      <c r="G85" s="19"/>
      <c r="H85" s="18">
        <v>2372</v>
      </c>
      <c r="N85" s="5"/>
      <c r="O85" s="5"/>
      <c r="P85" s="5"/>
      <c r="Q85" s="5"/>
    </row>
    <row r="86" spans="1:17" hidden="1">
      <c r="A86" s="17"/>
      <c r="B86" s="11"/>
      <c r="C86" s="11"/>
      <c r="D86" s="12" t="s">
        <v>61</v>
      </c>
      <c r="E86" s="12"/>
      <c r="F86" s="12"/>
      <c r="G86" s="12"/>
      <c r="H86" s="18">
        <v>15400</v>
      </c>
      <c r="N86" s="5"/>
      <c r="O86" s="5"/>
      <c r="P86" s="5"/>
      <c r="Q86" s="5"/>
    </row>
    <row r="87" spans="1:17" ht="30" hidden="1">
      <c r="A87" s="17"/>
      <c r="B87" s="11"/>
      <c r="C87" s="11"/>
      <c r="D87" s="12" t="s">
        <v>62</v>
      </c>
      <c r="E87" s="12"/>
      <c r="F87" s="12"/>
      <c r="G87" s="12"/>
      <c r="H87" s="18">
        <v>5332</v>
      </c>
      <c r="N87" s="5"/>
      <c r="O87" s="5"/>
      <c r="P87" s="5"/>
      <c r="Q87" s="5"/>
    </row>
    <row r="88" spans="1:17" ht="30" hidden="1">
      <c r="A88" s="17"/>
      <c r="B88" s="11"/>
      <c r="C88" s="11"/>
      <c r="D88" s="19" t="s">
        <v>21</v>
      </c>
      <c r="E88" s="19"/>
      <c r="F88" s="19"/>
      <c r="G88" s="19"/>
      <c r="H88" s="18">
        <f>H90</f>
        <v>600</v>
      </c>
      <c r="N88" s="5"/>
      <c r="O88" s="5"/>
      <c r="P88" s="5"/>
      <c r="Q88" s="5"/>
    </row>
    <row r="89" spans="1:17" hidden="1">
      <c r="A89" s="17"/>
      <c r="B89" s="11"/>
      <c r="C89" s="11"/>
      <c r="D89" s="19" t="s">
        <v>50</v>
      </c>
      <c r="E89" s="19"/>
      <c r="F89" s="19"/>
      <c r="G89" s="19"/>
      <c r="H89" s="18">
        <v>0</v>
      </c>
      <c r="N89" s="5"/>
      <c r="O89" s="5"/>
      <c r="P89" s="5"/>
      <c r="Q89" s="5"/>
    </row>
    <row r="90" spans="1:17" hidden="1">
      <c r="A90" s="17"/>
      <c r="B90" s="11"/>
      <c r="C90" s="11"/>
      <c r="D90" s="20" t="s">
        <v>57</v>
      </c>
      <c r="E90" s="20"/>
      <c r="F90" s="20"/>
      <c r="G90" s="20"/>
      <c r="H90" s="18">
        <v>600</v>
      </c>
      <c r="N90" s="5"/>
      <c r="O90" s="5"/>
      <c r="P90" s="5"/>
      <c r="Q90" s="5"/>
    </row>
    <row r="91" spans="1:17" ht="30" hidden="1">
      <c r="A91" s="17"/>
      <c r="B91" s="11"/>
      <c r="C91" s="11"/>
      <c r="D91" s="19" t="s">
        <v>22</v>
      </c>
      <c r="E91" s="19"/>
      <c r="F91" s="19"/>
      <c r="G91" s="19"/>
      <c r="H91" s="18">
        <f>H93+H94</f>
        <v>76623</v>
      </c>
      <c r="N91" s="5"/>
      <c r="O91" s="5"/>
      <c r="P91" s="5"/>
      <c r="Q91" s="5"/>
    </row>
    <row r="92" spans="1:17" hidden="1">
      <c r="A92" s="17"/>
      <c r="B92" s="11"/>
      <c r="C92" s="11"/>
      <c r="D92" s="19" t="s">
        <v>50</v>
      </c>
      <c r="E92" s="19"/>
      <c r="F92" s="19"/>
      <c r="G92" s="19"/>
      <c r="H92" s="18"/>
      <c r="N92" s="5"/>
      <c r="O92" s="5"/>
      <c r="P92" s="5"/>
      <c r="Q92" s="5"/>
    </row>
    <row r="93" spans="1:17" ht="30" hidden="1">
      <c r="A93" s="17"/>
      <c r="B93" s="11"/>
      <c r="C93" s="11"/>
      <c r="D93" s="19" t="s">
        <v>70</v>
      </c>
      <c r="E93" s="19"/>
      <c r="F93" s="19"/>
      <c r="G93" s="19"/>
      <c r="H93" s="18">
        <v>15319</v>
      </c>
      <c r="N93" s="5"/>
      <c r="O93" s="5"/>
      <c r="P93" s="5"/>
      <c r="Q93" s="5"/>
    </row>
    <row r="94" spans="1:17" ht="30" hidden="1">
      <c r="A94" s="17"/>
      <c r="B94" s="11"/>
      <c r="C94" s="11"/>
      <c r="D94" s="12" t="s">
        <v>63</v>
      </c>
      <c r="E94" s="12"/>
      <c r="F94" s="12"/>
      <c r="G94" s="12"/>
      <c r="H94" s="18">
        <v>61304</v>
      </c>
      <c r="N94" s="5"/>
      <c r="O94" s="5"/>
      <c r="P94" s="5"/>
      <c r="Q94" s="5"/>
    </row>
    <row r="95" spans="1:17" hidden="1">
      <c r="A95" s="17"/>
      <c r="B95" s="11"/>
      <c r="C95" s="11"/>
      <c r="D95" s="19" t="s">
        <v>23</v>
      </c>
      <c r="E95" s="19"/>
      <c r="F95" s="19"/>
      <c r="G95" s="19"/>
      <c r="H95" s="18">
        <f>H97+H98+H99+H100+H101</f>
        <v>473230</v>
      </c>
      <c r="N95" s="5"/>
      <c r="O95" s="5"/>
      <c r="P95" s="5"/>
      <c r="Q95" s="5"/>
    </row>
    <row r="96" spans="1:17" hidden="1">
      <c r="A96" s="17"/>
      <c r="B96" s="11"/>
      <c r="C96" s="11"/>
      <c r="D96" s="19" t="s">
        <v>50</v>
      </c>
      <c r="E96" s="19"/>
      <c r="F96" s="19"/>
      <c r="G96" s="19"/>
      <c r="H96" s="18"/>
      <c r="N96" s="5"/>
      <c r="O96" s="5"/>
      <c r="P96" s="5"/>
      <c r="Q96" s="5"/>
    </row>
    <row r="97" spans="1:17" hidden="1">
      <c r="A97" s="17"/>
      <c r="B97" s="11"/>
      <c r="C97" s="11"/>
      <c r="D97" s="12" t="s">
        <v>64</v>
      </c>
      <c r="E97" s="12"/>
      <c r="F97" s="12"/>
      <c r="G97" s="12"/>
      <c r="H97" s="18">
        <v>172283</v>
      </c>
      <c r="N97" s="5"/>
      <c r="O97" s="5"/>
      <c r="P97" s="5"/>
      <c r="Q97" s="5"/>
    </row>
    <row r="98" spans="1:17" hidden="1">
      <c r="A98" s="17"/>
      <c r="B98" s="11"/>
      <c r="C98" s="11"/>
      <c r="D98" s="12" t="s">
        <v>65</v>
      </c>
      <c r="E98" s="12"/>
      <c r="F98" s="12"/>
      <c r="G98" s="12"/>
      <c r="H98" s="18">
        <v>236285</v>
      </c>
      <c r="N98" s="5"/>
      <c r="O98" s="5"/>
      <c r="P98" s="5"/>
      <c r="Q98" s="5"/>
    </row>
    <row r="99" spans="1:17" hidden="1">
      <c r="A99" s="17"/>
      <c r="B99" s="11"/>
      <c r="C99" s="11"/>
      <c r="D99" s="12" t="s">
        <v>79</v>
      </c>
      <c r="E99" s="12"/>
      <c r="F99" s="12"/>
      <c r="G99" s="12"/>
      <c r="H99" s="18">
        <v>10170</v>
      </c>
      <c r="N99" s="5"/>
      <c r="O99" s="5"/>
      <c r="P99" s="5"/>
      <c r="Q99" s="5"/>
    </row>
    <row r="100" spans="1:17" ht="30" hidden="1">
      <c r="A100" s="17"/>
      <c r="B100" s="11"/>
      <c r="C100" s="11"/>
      <c r="D100" s="12" t="s">
        <v>66</v>
      </c>
      <c r="E100" s="12"/>
      <c r="F100" s="12"/>
      <c r="G100" s="12"/>
      <c r="H100" s="18">
        <v>50308</v>
      </c>
      <c r="N100" s="5"/>
      <c r="O100" s="5"/>
      <c r="P100" s="5"/>
      <c r="Q100" s="5"/>
    </row>
    <row r="101" spans="1:17" hidden="1">
      <c r="A101" s="17"/>
      <c r="B101" s="11"/>
      <c r="C101" s="11"/>
      <c r="D101" s="20" t="s">
        <v>67</v>
      </c>
      <c r="E101" s="20"/>
      <c r="F101" s="20"/>
      <c r="G101" s="20"/>
      <c r="H101" s="18">
        <v>4184</v>
      </c>
      <c r="N101" s="5"/>
      <c r="O101" s="5"/>
      <c r="P101" s="5"/>
      <c r="Q101" s="5"/>
    </row>
    <row r="102" spans="1:17" hidden="1">
      <c r="A102" s="17"/>
      <c r="B102" s="11"/>
      <c r="C102" s="11"/>
      <c r="D102" s="19" t="s">
        <v>29</v>
      </c>
      <c r="E102" s="19"/>
      <c r="F102" s="19"/>
      <c r="G102" s="19"/>
      <c r="H102" s="18">
        <f>H104</f>
        <v>53080</v>
      </c>
      <c r="N102" s="5"/>
      <c r="O102" s="5"/>
      <c r="P102" s="5"/>
      <c r="Q102" s="5"/>
    </row>
    <row r="103" spans="1:17" hidden="1">
      <c r="A103" s="17"/>
      <c r="B103" s="11"/>
      <c r="C103" s="11"/>
      <c r="D103" s="19" t="s">
        <v>51</v>
      </c>
      <c r="E103" s="19"/>
      <c r="F103" s="19"/>
      <c r="G103" s="19"/>
      <c r="H103" s="18"/>
      <c r="N103" s="5"/>
      <c r="O103" s="5"/>
      <c r="P103" s="5"/>
      <c r="Q103" s="5"/>
    </row>
    <row r="104" spans="1:17" ht="30" hidden="1">
      <c r="A104" s="17"/>
      <c r="B104" s="11"/>
      <c r="C104" s="11"/>
      <c r="D104" s="19" t="s">
        <v>31</v>
      </c>
      <c r="E104" s="19"/>
      <c r="F104" s="19"/>
      <c r="G104" s="19"/>
      <c r="H104" s="18">
        <f>H106</f>
        <v>53080</v>
      </c>
      <c r="N104" s="5"/>
      <c r="O104" s="5"/>
      <c r="P104" s="5"/>
      <c r="Q104" s="5"/>
    </row>
    <row r="105" spans="1:17" hidden="1">
      <c r="A105" s="17"/>
      <c r="B105" s="11"/>
      <c r="C105" s="11"/>
      <c r="D105" s="19" t="s">
        <v>50</v>
      </c>
      <c r="E105" s="19"/>
      <c r="F105" s="19"/>
      <c r="G105" s="19"/>
      <c r="H105" s="18"/>
      <c r="N105" s="5"/>
      <c r="O105" s="5"/>
      <c r="P105" s="5"/>
      <c r="Q105" s="5"/>
    </row>
    <row r="106" spans="1:17" hidden="1">
      <c r="A106" s="17"/>
      <c r="B106" s="11"/>
      <c r="C106" s="11"/>
      <c r="D106" s="19" t="s">
        <v>32</v>
      </c>
      <c r="E106" s="19"/>
      <c r="F106" s="19"/>
      <c r="G106" s="19"/>
      <c r="H106" s="18">
        <v>53080</v>
      </c>
      <c r="N106" s="5"/>
      <c r="O106" s="5"/>
      <c r="P106" s="5"/>
      <c r="Q106" s="5"/>
    </row>
    <row r="107" spans="1:17" ht="30" hidden="1">
      <c r="A107" s="17"/>
      <c r="B107" s="11"/>
      <c r="C107" s="11"/>
      <c r="D107" s="19" t="s">
        <v>33</v>
      </c>
      <c r="E107" s="19"/>
      <c r="F107" s="19"/>
      <c r="G107" s="19"/>
      <c r="H107" s="18">
        <f>H109</f>
        <v>43856.800000000003</v>
      </c>
      <c r="N107" s="5"/>
      <c r="O107" s="5"/>
      <c r="P107" s="5"/>
      <c r="Q107" s="5"/>
    </row>
    <row r="108" spans="1:17" hidden="1">
      <c r="A108" s="17"/>
      <c r="B108" s="11"/>
      <c r="C108" s="11"/>
      <c r="D108" s="19" t="s">
        <v>50</v>
      </c>
      <c r="E108" s="19"/>
      <c r="F108" s="19"/>
      <c r="G108" s="19"/>
      <c r="H108" s="18">
        <v>0</v>
      </c>
      <c r="N108" s="5"/>
      <c r="O108" s="5"/>
      <c r="P108" s="5"/>
      <c r="Q108" s="5"/>
    </row>
    <row r="109" spans="1:17" hidden="1">
      <c r="A109" s="17"/>
      <c r="B109" s="11"/>
      <c r="C109" s="11"/>
      <c r="D109" s="19" t="s">
        <v>41</v>
      </c>
      <c r="E109" s="19"/>
      <c r="F109" s="19"/>
      <c r="G109" s="19"/>
      <c r="H109" s="18">
        <v>43856.800000000003</v>
      </c>
      <c r="N109" s="5"/>
      <c r="O109" s="5"/>
      <c r="P109" s="5"/>
      <c r="Q109" s="5"/>
    </row>
    <row r="110" spans="1:17" hidden="1">
      <c r="A110" s="17"/>
      <c r="B110" s="11"/>
      <c r="C110" s="11"/>
      <c r="D110" s="19" t="s">
        <v>45</v>
      </c>
      <c r="E110" s="19"/>
      <c r="F110" s="19"/>
      <c r="G110" s="19"/>
      <c r="H110" s="18">
        <f>H112+H113+H114+H115</f>
        <v>153572</v>
      </c>
      <c r="N110" s="5"/>
      <c r="O110" s="5"/>
      <c r="P110" s="5"/>
      <c r="Q110" s="5"/>
    </row>
    <row r="111" spans="1:17" hidden="1">
      <c r="A111" s="17"/>
      <c r="B111" s="11"/>
      <c r="C111" s="11"/>
      <c r="D111" s="19" t="s">
        <v>50</v>
      </c>
      <c r="E111" s="19"/>
      <c r="F111" s="19"/>
      <c r="G111" s="19"/>
      <c r="H111" s="18"/>
      <c r="N111" s="5"/>
      <c r="O111" s="5"/>
      <c r="P111" s="5"/>
      <c r="Q111" s="5"/>
    </row>
    <row r="112" spans="1:17" ht="30" hidden="1">
      <c r="A112" s="17"/>
      <c r="B112" s="11"/>
      <c r="C112" s="11"/>
      <c r="D112" s="20" t="s">
        <v>75</v>
      </c>
      <c r="E112" s="20"/>
      <c r="F112" s="20"/>
      <c r="G112" s="20"/>
      <c r="H112" s="18">
        <v>30540</v>
      </c>
      <c r="N112" s="5"/>
      <c r="O112" s="5"/>
      <c r="P112" s="5"/>
      <c r="Q112" s="5"/>
    </row>
    <row r="113" spans="1:17" hidden="1">
      <c r="A113" s="17"/>
      <c r="B113" s="11"/>
      <c r="C113" s="11"/>
      <c r="D113" s="20" t="s">
        <v>76</v>
      </c>
      <c r="E113" s="20"/>
      <c r="F113" s="20"/>
      <c r="G113" s="20"/>
      <c r="H113" s="18">
        <v>57968</v>
      </c>
      <c r="N113" s="5"/>
      <c r="O113" s="5"/>
      <c r="P113" s="5"/>
      <c r="Q113" s="5"/>
    </row>
    <row r="114" spans="1:17" hidden="1">
      <c r="A114" s="17"/>
      <c r="B114" s="11"/>
      <c r="C114" s="11"/>
      <c r="D114" s="20" t="s">
        <v>84</v>
      </c>
      <c r="E114" s="20"/>
      <c r="F114" s="20"/>
      <c r="G114" s="20"/>
      <c r="H114" s="18">
        <v>45912</v>
      </c>
      <c r="N114" s="5"/>
      <c r="O114" s="5"/>
      <c r="P114" s="5"/>
      <c r="Q114" s="5"/>
    </row>
    <row r="115" spans="1:17" hidden="1">
      <c r="A115" s="17"/>
      <c r="B115" s="11"/>
      <c r="C115" s="11"/>
      <c r="D115" s="19" t="s">
        <v>83</v>
      </c>
      <c r="E115" s="19"/>
      <c r="F115" s="19"/>
      <c r="G115" s="19"/>
      <c r="H115" s="18">
        <v>19152</v>
      </c>
      <c r="N115" s="5"/>
      <c r="O115" s="5"/>
      <c r="P115" s="5"/>
      <c r="Q115" s="5"/>
    </row>
    <row r="116" spans="1:17" ht="30" hidden="1" customHeight="1">
      <c r="A116" s="17"/>
      <c r="B116" s="11"/>
      <c r="C116" s="11"/>
      <c r="D116" s="21" t="s">
        <v>14</v>
      </c>
      <c r="E116" s="21"/>
      <c r="F116" s="21"/>
      <c r="G116" s="21"/>
      <c r="H116" s="22">
        <f>H117</f>
        <v>8089.1</v>
      </c>
      <c r="N116" s="5"/>
      <c r="O116" s="5"/>
      <c r="P116" s="5"/>
      <c r="Q116" s="5"/>
    </row>
    <row r="117" spans="1:17" ht="30" hidden="1">
      <c r="A117" s="17"/>
      <c r="B117" s="11"/>
      <c r="C117" s="11"/>
      <c r="D117" s="12" t="s">
        <v>49</v>
      </c>
      <c r="E117" s="12"/>
      <c r="F117" s="12"/>
      <c r="G117" s="12"/>
      <c r="H117" s="18">
        <f>H119+H123+H126+H129+H132+H137</f>
        <v>8089.1</v>
      </c>
      <c r="N117" s="5"/>
      <c r="O117" s="5"/>
      <c r="P117" s="5"/>
      <c r="Q117" s="5"/>
    </row>
    <row r="118" spans="1:17" ht="30" hidden="1">
      <c r="A118" s="17"/>
      <c r="B118" s="11"/>
      <c r="C118" s="11"/>
      <c r="D118" s="12" t="s">
        <v>10</v>
      </c>
      <c r="E118" s="12"/>
      <c r="F118" s="12"/>
      <c r="G118" s="12"/>
      <c r="H118" s="18"/>
      <c r="N118" s="5"/>
      <c r="O118" s="5"/>
      <c r="P118" s="5"/>
      <c r="Q118" s="5"/>
    </row>
    <row r="119" spans="1:17" hidden="1">
      <c r="A119" s="17"/>
      <c r="B119" s="11"/>
      <c r="C119" s="11"/>
      <c r="D119" s="19" t="s">
        <v>54</v>
      </c>
      <c r="E119" s="19"/>
      <c r="F119" s="19"/>
      <c r="G119" s="19"/>
      <c r="H119" s="18">
        <f>H121+H122</f>
        <v>575</v>
      </c>
      <c r="N119" s="5"/>
      <c r="O119" s="5"/>
      <c r="P119" s="5"/>
      <c r="Q119" s="5"/>
    </row>
    <row r="120" spans="1:17" hidden="1">
      <c r="A120" s="17"/>
      <c r="B120" s="11"/>
      <c r="C120" s="11"/>
      <c r="D120" s="19" t="s">
        <v>50</v>
      </c>
      <c r="E120" s="19"/>
      <c r="F120" s="19"/>
      <c r="G120" s="19"/>
      <c r="H120" s="18"/>
      <c r="N120" s="5"/>
      <c r="O120" s="5"/>
      <c r="P120" s="5"/>
      <c r="Q120" s="5"/>
    </row>
    <row r="121" spans="1:17" ht="30" hidden="1">
      <c r="A121" s="17"/>
      <c r="B121" s="11"/>
      <c r="C121" s="11"/>
      <c r="D121" s="19" t="s">
        <v>55</v>
      </c>
      <c r="E121" s="19"/>
      <c r="F121" s="19"/>
      <c r="G121" s="19"/>
      <c r="H121" s="18">
        <v>500</v>
      </c>
      <c r="N121" s="5"/>
      <c r="O121" s="5"/>
      <c r="P121" s="5"/>
      <c r="Q121" s="5"/>
    </row>
    <row r="122" spans="1:17" ht="30" hidden="1">
      <c r="A122" s="17" t="s">
        <v>16</v>
      </c>
      <c r="B122" s="11"/>
      <c r="C122" s="11"/>
      <c r="D122" s="19" t="s">
        <v>11</v>
      </c>
      <c r="E122" s="19"/>
      <c r="F122" s="19"/>
      <c r="G122" s="19"/>
      <c r="H122" s="18">
        <v>75</v>
      </c>
      <c r="N122" s="5"/>
      <c r="O122" s="5"/>
      <c r="P122" s="5"/>
      <c r="Q122" s="5"/>
    </row>
    <row r="123" spans="1:17" hidden="1">
      <c r="A123" s="17"/>
      <c r="B123" s="11"/>
      <c r="C123" s="11"/>
      <c r="D123" s="19" t="s">
        <v>18</v>
      </c>
      <c r="E123" s="19"/>
      <c r="F123" s="19"/>
      <c r="G123" s="19"/>
      <c r="H123" s="18">
        <f>H125</f>
        <v>300</v>
      </c>
      <c r="N123" s="5"/>
      <c r="O123" s="5"/>
      <c r="P123" s="5"/>
      <c r="Q123" s="5"/>
    </row>
    <row r="124" spans="1:17" hidden="1">
      <c r="A124" s="17"/>
      <c r="B124" s="11"/>
      <c r="C124" s="11"/>
      <c r="D124" s="19" t="s">
        <v>50</v>
      </c>
      <c r="E124" s="19"/>
      <c r="F124" s="19"/>
      <c r="G124" s="19"/>
      <c r="H124" s="18"/>
      <c r="N124" s="5"/>
      <c r="O124" s="5"/>
      <c r="P124" s="5"/>
      <c r="Q124" s="5"/>
    </row>
    <row r="125" spans="1:17" hidden="1">
      <c r="A125" s="17"/>
      <c r="B125" s="11"/>
      <c r="C125" s="11"/>
      <c r="D125" s="19" t="s">
        <v>82</v>
      </c>
      <c r="E125" s="19"/>
      <c r="F125" s="19"/>
      <c r="G125" s="19"/>
      <c r="H125" s="18">
        <v>300</v>
      </c>
      <c r="N125" s="5"/>
      <c r="O125" s="5"/>
      <c r="P125" s="5"/>
      <c r="Q125" s="5"/>
    </row>
    <row r="126" spans="1:17" ht="30" hidden="1">
      <c r="A126" s="17"/>
      <c r="B126" s="11"/>
      <c r="C126" s="11"/>
      <c r="D126" s="19" t="s">
        <v>20</v>
      </c>
      <c r="E126" s="19"/>
      <c r="F126" s="19"/>
      <c r="G126" s="19"/>
      <c r="H126" s="18">
        <f>H128</f>
        <v>990</v>
      </c>
      <c r="N126" s="5"/>
      <c r="O126" s="5"/>
      <c r="P126" s="5"/>
      <c r="Q126" s="5"/>
    </row>
    <row r="127" spans="1:17" hidden="1">
      <c r="A127" s="17"/>
      <c r="B127" s="11"/>
      <c r="C127" s="11"/>
      <c r="D127" s="19" t="s">
        <v>50</v>
      </c>
      <c r="E127" s="19"/>
      <c r="F127" s="19"/>
      <c r="G127" s="19"/>
      <c r="H127" s="18"/>
      <c r="N127" s="5"/>
      <c r="O127" s="5"/>
      <c r="P127" s="5"/>
      <c r="Q127" s="5"/>
    </row>
    <row r="128" spans="1:17" ht="30" hidden="1">
      <c r="A128" s="17"/>
      <c r="B128" s="11"/>
      <c r="C128" s="11"/>
      <c r="D128" s="12" t="s">
        <v>62</v>
      </c>
      <c r="E128" s="12"/>
      <c r="F128" s="12"/>
      <c r="G128" s="12"/>
      <c r="H128" s="18">
        <v>990</v>
      </c>
      <c r="N128" s="5"/>
      <c r="O128" s="5"/>
      <c r="P128" s="5"/>
      <c r="Q128" s="5"/>
    </row>
    <row r="129" spans="1:17" ht="30" hidden="1">
      <c r="A129" s="17"/>
      <c r="B129" s="11"/>
      <c r="C129" s="11"/>
      <c r="D129" s="19" t="s">
        <v>22</v>
      </c>
      <c r="E129" s="19"/>
      <c r="F129" s="19"/>
      <c r="G129" s="19"/>
      <c r="H129" s="18">
        <f>H131</f>
        <v>2224.1</v>
      </c>
      <c r="N129" s="5"/>
      <c r="O129" s="5"/>
      <c r="P129" s="5"/>
      <c r="Q129" s="5"/>
    </row>
    <row r="130" spans="1:17" hidden="1">
      <c r="A130" s="17"/>
      <c r="B130" s="11"/>
      <c r="C130" s="11"/>
      <c r="D130" s="19" t="s">
        <v>50</v>
      </c>
      <c r="E130" s="19"/>
      <c r="F130" s="19"/>
      <c r="G130" s="19"/>
      <c r="H130" s="18"/>
      <c r="N130" s="5"/>
      <c r="O130" s="5"/>
      <c r="P130" s="5"/>
      <c r="Q130" s="5"/>
    </row>
    <row r="131" spans="1:17" ht="30" hidden="1">
      <c r="A131" s="17"/>
      <c r="B131" s="11"/>
      <c r="C131" s="11"/>
      <c r="D131" s="12" t="s">
        <v>78</v>
      </c>
      <c r="E131" s="12"/>
      <c r="F131" s="12"/>
      <c r="G131" s="12"/>
      <c r="H131" s="18">
        <v>2224.1</v>
      </c>
      <c r="N131" s="5"/>
      <c r="O131" s="5"/>
      <c r="P131" s="5"/>
      <c r="Q131" s="5"/>
    </row>
    <row r="132" spans="1:17" hidden="1">
      <c r="A132" s="17"/>
      <c r="B132" s="11"/>
      <c r="C132" s="11"/>
      <c r="D132" s="19" t="s">
        <v>23</v>
      </c>
      <c r="E132" s="19"/>
      <c r="F132" s="19"/>
      <c r="G132" s="19"/>
      <c r="H132" s="18">
        <f>H134+H135+H136</f>
        <v>3800</v>
      </c>
      <c r="N132" s="5"/>
      <c r="O132" s="5"/>
      <c r="P132" s="5"/>
      <c r="Q132" s="5"/>
    </row>
    <row r="133" spans="1:17" hidden="1">
      <c r="A133" s="17"/>
      <c r="B133" s="11"/>
      <c r="C133" s="11"/>
      <c r="D133" s="19" t="s">
        <v>50</v>
      </c>
      <c r="E133" s="19"/>
      <c r="F133" s="19"/>
      <c r="G133" s="19"/>
      <c r="H133" s="18"/>
      <c r="N133" s="5"/>
      <c r="O133" s="5"/>
      <c r="P133" s="5"/>
      <c r="Q133" s="5"/>
    </row>
    <row r="134" spans="1:17" hidden="1">
      <c r="A134" s="17"/>
      <c r="B134" s="11"/>
      <c r="C134" s="11"/>
      <c r="D134" s="19" t="s">
        <v>64</v>
      </c>
      <c r="E134" s="19"/>
      <c r="F134" s="19"/>
      <c r="G134" s="19"/>
      <c r="H134" s="18">
        <v>300</v>
      </c>
      <c r="N134" s="5"/>
      <c r="O134" s="5"/>
      <c r="P134" s="5"/>
      <c r="Q134" s="5"/>
    </row>
    <row r="135" spans="1:17" hidden="1">
      <c r="A135" s="17"/>
      <c r="B135" s="11"/>
      <c r="C135" s="11"/>
      <c r="D135" s="12" t="s">
        <v>79</v>
      </c>
      <c r="E135" s="12"/>
      <c r="F135" s="12"/>
      <c r="G135" s="12"/>
      <c r="H135" s="18">
        <v>3000</v>
      </c>
      <c r="N135" s="5"/>
      <c r="O135" s="5"/>
      <c r="P135" s="5"/>
      <c r="Q135" s="5"/>
    </row>
    <row r="136" spans="1:17" ht="30" hidden="1">
      <c r="A136" s="17"/>
      <c r="B136" s="11"/>
      <c r="C136" s="11"/>
      <c r="D136" s="20" t="s">
        <v>66</v>
      </c>
      <c r="E136" s="20"/>
      <c r="F136" s="20"/>
      <c r="G136" s="20"/>
      <c r="H136" s="18">
        <v>500</v>
      </c>
      <c r="N136" s="5"/>
      <c r="O136" s="5"/>
      <c r="P136" s="5"/>
      <c r="Q136" s="5"/>
    </row>
    <row r="137" spans="1:17" hidden="1">
      <c r="A137" s="17"/>
      <c r="B137" s="11"/>
      <c r="C137" s="11"/>
      <c r="D137" s="19" t="s">
        <v>45</v>
      </c>
      <c r="E137" s="19"/>
      <c r="F137" s="19"/>
      <c r="G137" s="19"/>
      <c r="H137" s="18">
        <f>H139</f>
        <v>200</v>
      </c>
      <c r="N137" s="5"/>
      <c r="O137" s="5"/>
      <c r="P137" s="5"/>
      <c r="Q137" s="5"/>
    </row>
    <row r="138" spans="1:17" hidden="1">
      <c r="A138" s="17"/>
      <c r="B138" s="11"/>
      <c r="C138" s="11"/>
      <c r="D138" s="19" t="s">
        <v>50</v>
      </c>
      <c r="E138" s="19"/>
      <c r="F138" s="19"/>
      <c r="G138" s="19"/>
      <c r="H138" s="18"/>
      <c r="N138" s="5"/>
      <c r="O138" s="5"/>
      <c r="P138" s="5"/>
      <c r="Q138" s="5"/>
    </row>
    <row r="139" spans="1:17" hidden="1">
      <c r="A139" s="17"/>
      <c r="B139" s="11"/>
      <c r="C139" s="11"/>
      <c r="D139" s="20" t="s">
        <v>84</v>
      </c>
      <c r="E139" s="20"/>
      <c r="F139" s="20"/>
      <c r="G139" s="20"/>
      <c r="H139" s="18">
        <v>200</v>
      </c>
      <c r="N139" s="5"/>
      <c r="O139" s="5"/>
      <c r="P139" s="5"/>
      <c r="Q139" s="5"/>
    </row>
    <row r="140" spans="1:17" ht="45.75" hidden="1" customHeight="1">
      <c r="A140" s="17"/>
      <c r="B140" s="11"/>
      <c r="C140" s="11"/>
      <c r="D140" s="21" t="s">
        <v>17</v>
      </c>
      <c r="E140" s="21"/>
      <c r="F140" s="21"/>
      <c r="G140" s="21"/>
      <c r="H140" s="22">
        <f>H141</f>
        <v>135000</v>
      </c>
      <c r="N140" s="5"/>
      <c r="O140" s="5"/>
      <c r="P140" s="5"/>
      <c r="Q140" s="5"/>
    </row>
    <row r="141" spans="1:17" ht="30" hidden="1">
      <c r="A141" s="17"/>
      <c r="B141" s="11"/>
      <c r="C141" s="11"/>
      <c r="D141" s="12" t="s">
        <v>49</v>
      </c>
      <c r="E141" s="12"/>
      <c r="F141" s="12"/>
      <c r="G141" s="12"/>
      <c r="H141" s="18">
        <f>H143++H148++H153++H158</f>
        <v>135000</v>
      </c>
      <c r="I141" s="6"/>
      <c r="N141" s="5"/>
      <c r="O141" s="5"/>
      <c r="P141" s="5"/>
      <c r="Q141" s="5"/>
    </row>
    <row r="142" spans="1:17" ht="30" hidden="1">
      <c r="A142" s="17"/>
      <c r="B142" s="11"/>
      <c r="C142" s="11"/>
      <c r="D142" s="12" t="s">
        <v>86</v>
      </c>
      <c r="E142" s="12"/>
      <c r="F142" s="12"/>
      <c r="G142" s="12"/>
      <c r="H142" s="18"/>
      <c r="N142" s="5"/>
      <c r="O142" s="5"/>
      <c r="P142" s="5"/>
      <c r="Q142" s="5"/>
    </row>
    <row r="143" spans="1:17" hidden="1">
      <c r="A143" s="17"/>
      <c r="B143" s="11"/>
      <c r="C143" s="11"/>
      <c r="D143" s="19" t="s">
        <v>54</v>
      </c>
      <c r="E143" s="19"/>
      <c r="F143" s="19"/>
      <c r="G143" s="19"/>
      <c r="H143" s="18">
        <f>H146+H147+H145</f>
        <v>99000</v>
      </c>
      <c r="N143" s="5"/>
      <c r="O143" s="5"/>
      <c r="P143" s="5"/>
      <c r="Q143" s="5"/>
    </row>
    <row r="144" spans="1:17" hidden="1">
      <c r="A144" s="17"/>
      <c r="B144" s="11"/>
      <c r="C144" s="11"/>
      <c r="D144" s="19" t="s">
        <v>50</v>
      </c>
      <c r="E144" s="19"/>
      <c r="F144" s="19"/>
      <c r="G144" s="19"/>
      <c r="H144" s="18"/>
      <c r="N144" s="5"/>
      <c r="O144" s="5"/>
      <c r="P144" s="5"/>
      <c r="Q144" s="5"/>
    </row>
    <row r="145" spans="1:17" ht="30" hidden="1">
      <c r="A145" s="17"/>
      <c r="B145" s="11"/>
      <c r="C145" s="11"/>
      <c r="D145" s="19" t="s">
        <v>69</v>
      </c>
      <c r="E145" s="19"/>
      <c r="F145" s="19"/>
      <c r="G145" s="19"/>
      <c r="H145" s="18">
        <v>75590</v>
      </c>
      <c r="N145" s="5"/>
      <c r="O145" s="5"/>
      <c r="P145" s="5"/>
      <c r="Q145" s="5"/>
    </row>
    <row r="146" spans="1:17" ht="30" hidden="1">
      <c r="A146" s="17"/>
      <c r="B146" s="11"/>
      <c r="C146" s="11"/>
      <c r="D146" s="19" t="s">
        <v>55</v>
      </c>
      <c r="E146" s="19"/>
      <c r="F146" s="19"/>
      <c r="G146" s="19"/>
      <c r="H146" s="18">
        <v>15000</v>
      </c>
      <c r="N146" s="5"/>
      <c r="O146" s="5"/>
      <c r="P146" s="5"/>
      <c r="Q146" s="5"/>
    </row>
    <row r="147" spans="1:17" ht="30" hidden="1">
      <c r="A147" s="17"/>
      <c r="B147" s="11"/>
      <c r="C147" s="11"/>
      <c r="D147" s="19" t="s">
        <v>11</v>
      </c>
      <c r="E147" s="19"/>
      <c r="F147" s="19"/>
      <c r="G147" s="19"/>
      <c r="H147" s="18">
        <v>8410</v>
      </c>
      <c r="N147" s="5"/>
      <c r="O147" s="5"/>
      <c r="P147" s="5"/>
      <c r="Q147" s="5"/>
    </row>
    <row r="148" spans="1:17" ht="30" hidden="1">
      <c r="A148" s="17"/>
      <c r="B148" s="11"/>
      <c r="C148" s="11"/>
      <c r="D148" s="19" t="s">
        <v>20</v>
      </c>
      <c r="E148" s="19"/>
      <c r="F148" s="19"/>
      <c r="G148" s="19"/>
      <c r="H148" s="18">
        <f>H150+H152+H151</f>
        <v>3000</v>
      </c>
      <c r="N148" s="5"/>
      <c r="O148" s="5"/>
      <c r="P148" s="5"/>
      <c r="Q148" s="5"/>
    </row>
    <row r="149" spans="1:17" hidden="1">
      <c r="A149" s="17"/>
      <c r="B149" s="11"/>
      <c r="C149" s="11"/>
      <c r="D149" s="19" t="s">
        <v>50</v>
      </c>
      <c r="E149" s="19"/>
      <c r="F149" s="19"/>
      <c r="G149" s="19"/>
      <c r="H149" s="18"/>
      <c r="N149" s="5"/>
      <c r="O149" s="5"/>
      <c r="P149" s="5"/>
      <c r="Q149" s="5"/>
    </row>
    <row r="150" spans="1:17" hidden="1">
      <c r="A150" s="17"/>
      <c r="B150" s="11"/>
      <c r="C150" s="11"/>
      <c r="D150" s="19" t="s">
        <v>60</v>
      </c>
      <c r="E150" s="19"/>
      <c r="F150" s="19"/>
      <c r="G150" s="19"/>
      <c r="H150" s="18">
        <v>500</v>
      </c>
      <c r="N150" s="5"/>
      <c r="O150" s="5"/>
      <c r="P150" s="5"/>
      <c r="Q150" s="5"/>
    </row>
    <row r="151" spans="1:17" hidden="1">
      <c r="A151" s="17"/>
      <c r="B151" s="11"/>
      <c r="C151" s="11"/>
      <c r="D151" s="19" t="s">
        <v>56</v>
      </c>
      <c r="E151" s="19"/>
      <c r="F151" s="19"/>
      <c r="G151" s="19"/>
      <c r="H151" s="18">
        <v>1000</v>
      </c>
      <c r="N151" s="5"/>
      <c r="O151" s="5"/>
      <c r="P151" s="5"/>
      <c r="Q151" s="5"/>
    </row>
    <row r="152" spans="1:17" hidden="1">
      <c r="A152" s="17"/>
      <c r="B152" s="11"/>
      <c r="C152" s="11"/>
      <c r="D152" s="12" t="s">
        <v>61</v>
      </c>
      <c r="E152" s="12"/>
      <c r="F152" s="12"/>
      <c r="G152" s="12"/>
      <c r="H152" s="18">
        <v>1500</v>
      </c>
      <c r="N152" s="5"/>
      <c r="O152" s="5"/>
      <c r="P152" s="5"/>
      <c r="Q152" s="5"/>
    </row>
    <row r="153" spans="1:17" hidden="1">
      <c r="A153" s="17"/>
      <c r="B153" s="11"/>
      <c r="C153" s="11"/>
      <c r="D153" s="19" t="s">
        <v>23</v>
      </c>
      <c r="E153" s="19"/>
      <c r="F153" s="19"/>
      <c r="G153" s="19"/>
      <c r="H153" s="18">
        <f>H155+H156+H157</f>
        <v>2500</v>
      </c>
      <c r="N153" s="5"/>
      <c r="O153" s="5"/>
      <c r="P153" s="5"/>
      <c r="Q153" s="5"/>
    </row>
    <row r="154" spans="1:17" hidden="1">
      <c r="A154" s="17"/>
      <c r="B154" s="11"/>
      <c r="C154" s="11"/>
      <c r="D154" s="19" t="s">
        <v>50</v>
      </c>
      <c r="E154" s="19"/>
      <c r="F154" s="19"/>
      <c r="G154" s="19"/>
      <c r="H154" s="18"/>
      <c r="N154" s="5"/>
      <c r="O154" s="5"/>
      <c r="P154" s="5"/>
      <c r="Q154" s="5"/>
    </row>
    <row r="155" spans="1:17" hidden="1">
      <c r="A155" s="17"/>
      <c r="B155" s="11"/>
      <c r="C155" s="11"/>
      <c r="D155" s="12" t="s">
        <v>64</v>
      </c>
      <c r="E155" s="12"/>
      <c r="F155" s="12"/>
      <c r="G155" s="12"/>
      <c r="H155" s="18">
        <v>2000</v>
      </c>
      <c r="N155" s="5"/>
      <c r="O155" s="5"/>
      <c r="P155" s="5"/>
      <c r="Q155" s="5"/>
    </row>
    <row r="156" spans="1:17" ht="30" hidden="1">
      <c r="A156" s="17"/>
      <c r="B156" s="11"/>
      <c r="C156" s="11"/>
      <c r="D156" s="12" t="s">
        <v>66</v>
      </c>
      <c r="E156" s="12"/>
      <c r="F156" s="12"/>
      <c r="G156" s="12"/>
      <c r="H156" s="18">
        <v>500</v>
      </c>
      <c r="N156" s="5"/>
      <c r="O156" s="5"/>
      <c r="P156" s="5"/>
      <c r="Q156" s="5"/>
    </row>
    <row r="157" spans="1:17" hidden="1">
      <c r="A157" s="17"/>
      <c r="B157" s="11"/>
      <c r="C157" s="11"/>
      <c r="D157" s="20" t="s">
        <v>67</v>
      </c>
      <c r="E157" s="20"/>
      <c r="F157" s="20"/>
      <c r="G157" s="20"/>
      <c r="H157" s="18">
        <v>0</v>
      </c>
      <c r="N157" s="5"/>
      <c r="O157" s="5"/>
      <c r="P157" s="5"/>
      <c r="Q157" s="5"/>
    </row>
    <row r="158" spans="1:17" hidden="1">
      <c r="A158" s="17"/>
      <c r="B158" s="11"/>
      <c r="C158" s="11"/>
      <c r="D158" s="19" t="s">
        <v>45</v>
      </c>
      <c r="E158" s="19"/>
      <c r="F158" s="19"/>
      <c r="G158" s="19"/>
      <c r="H158" s="18">
        <f>H160+H161</f>
        <v>30500</v>
      </c>
      <c r="N158" s="5"/>
      <c r="O158" s="5"/>
      <c r="P158" s="5"/>
      <c r="Q158" s="5"/>
    </row>
    <row r="159" spans="1:17" hidden="1">
      <c r="A159" s="17"/>
      <c r="B159" s="11"/>
      <c r="C159" s="11"/>
      <c r="D159" s="19" t="s">
        <v>50</v>
      </c>
      <c r="E159" s="19"/>
      <c r="F159" s="19"/>
      <c r="G159" s="19"/>
      <c r="H159" s="18"/>
      <c r="N159" s="5"/>
      <c r="O159" s="5"/>
      <c r="P159" s="5"/>
      <c r="Q159" s="5"/>
    </row>
    <row r="160" spans="1:17" ht="30" hidden="1">
      <c r="A160" s="17"/>
      <c r="B160" s="11"/>
      <c r="C160" s="11"/>
      <c r="D160" s="20" t="s">
        <v>75</v>
      </c>
      <c r="E160" s="20"/>
      <c r="F160" s="20"/>
      <c r="G160" s="20"/>
      <c r="H160" s="18">
        <v>24000</v>
      </c>
      <c r="N160" s="5"/>
      <c r="O160" s="5"/>
      <c r="P160" s="5"/>
      <c r="Q160" s="5"/>
    </row>
    <row r="161" spans="1:17" hidden="1">
      <c r="A161" s="17"/>
      <c r="B161" s="11"/>
      <c r="C161" s="11"/>
      <c r="D161" s="20" t="s">
        <v>84</v>
      </c>
      <c r="E161" s="20"/>
      <c r="F161" s="20"/>
      <c r="G161" s="20"/>
      <c r="H161" s="18">
        <v>6500</v>
      </c>
      <c r="N161" s="5"/>
      <c r="O161" s="5"/>
      <c r="P161" s="5"/>
      <c r="Q161" s="5"/>
    </row>
    <row r="162" spans="1:17" ht="29.25" hidden="1">
      <c r="A162" s="23"/>
      <c r="B162" s="24"/>
      <c r="C162" s="24"/>
      <c r="D162" s="21" t="s">
        <v>85</v>
      </c>
      <c r="E162" s="21"/>
      <c r="F162" s="21"/>
      <c r="G162" s="21"/>
      <c r="H162" s="22" t="e">
        <f>#REF!</f>
        <v>#REF!</v>
      </c>
      <c r="N162" s="5"/>
      <c r="O162" s="5"/>
      <c r="P162" s="5"/>
      <c r="Q162" s="5"/>
    </row>
    <row r="163" spans="1:17">
      <c r="D163" s="8"/>
      <c r="E163" s="8"/>
      <c r="F163" s="8"/>
      <c r="G163" s="8"/>
      <c r="N163" s="5"/>
      <c r="O163" s="5"/>
      <c r="P163" s="5"/>
      <c r="Q163" s="5"/>
    </row>
    <row r="164" spans="1:17">
      <c r="D164" s="8"/>
      <c r="E164" s="8"/>
      <c r="F164" s="8"/>
      <c r="G164" s="8"/>
      <c r="N164" s="5"/>
      <c r="O164" s="5"/>
      <c r="P164" s="5"/>
      <c r="Q164" s="5"/>
    </row>
    <row r="165" spans="1:17">
      <c r="D165" s="8"/>
      <c r="E165" s="8"/>
      <c r="F165" s="8"/>
      <c r="G165" s="8"/>
      <c r="N165" s="5"/>
      <c r="O165" s="5"/>
      <c r="P165" s="5"/>
      <c r="Q165" s="5"/>
    </row>
    <row r="166" spans="1:17">
      <c r="D166" s="8"/>
      <c r="E166" s="8"/>
      <c r="F166" s="8"/>
      <c r="G166" s="8"/>
      <c r="H166" s="25"/>
      <c r="N166" s="5"/>
      <c r="O166" s="5"/>
      <c r="P166" s="5"/>
      <c r="Q166" s="5"/>
    </row>
    <row r="167" spans="1:17">
      <c r="D167" s="8"/>
      <c r="E167" s="8"/>
      <c r="F167" s="8"/>
      <c r="G167" s="8"/>
      <c r="H167" s="4"/>
      <c r="N167" s="5"/>
      <c r="O167" s="5"/>
      <c r="P167" s="5"/>
      <c r="Q167" s="5"/>
    </row>
    <row r="168" spans="1:17">
      <c r="D168" s="8"/>
      <c r="E168" s="8"/>
      <c r="F168" s="8"/>
      <c r="G168" s="8"/>
      <c r="N168" s="5"/>
      <c r="O168" s="5"/>
      <c r="P168" s="5"/>
      <c r="Q168" s="5"/>
    </row>
    <row r="169" spans="1:17">
      <c r="D169" s="8"/>
      <c r="E169" s="8"/>
      <c r="F169" s="8"/>
      <c r="G169" s="8"/>
      <c r="N169" s="5"/>
      <c r="O169" s="5"/>
      <c r="P169" s="5"/>
      <c r="Q169" s="5"/>
    </row>
    <row r="170" spans="1:17">
      <c r="D170" s="8"/>
      <c r="E170" s="8"/>
      <c r="F170" s="8"/>
      <c r="G170" s="8"/>
      <c r="N170" s="5"/>
      <c r="O170" s="5"/>
      <c r="P170" s="5"/>
      <c r="Q170" s="5"/>
    </row>
    <row r="171" spans="1:17">
      <c r="D171" s="8"/>
      <c r="E171" s="8"/>
      <c r="F171" s="8"/>
      <c r="G171" s="8"/>
      <c r="N171" s="5"/>
      <c r="O171" s="5"/>
      <c r="P171" s="5"/>
      <c r="Q171" s="5"/>
    </row>
    <row r="172" spans="1:17">
      <c r="D172" s="8"/>
      <c r="E172" s="8"/>
      <c r="F172" s="8"/>
      <c r="G172" s="8"/>
      <c r="N172" s="5"/>
      <c r="O172" s="5"/>
      <c r="P172" s="5"/>
      <c r="Q172" s="5"/>
    </row>
    <row r="173" spans="1:17">
      <c r="D173" s="8"/>
      <c r="E173" s="8"/>
      <c r="F173" s="8"/>
      <c r="G173" s="8"/>
      <c r="N173" s="5"/>
      <c r="O173" s="5"/>
      <c r="P173" s="5"/>
      <c r="Q173" s="5"/>
    </row>
    <row r="174" spans="1:17">
      <c r="D174" s="8"/>
      <c r="E174" s="8"/>
      <c r="F174" s="8"/>
      <c r="G174" s="8"/>
      <c r="N174" s="5"/>
      <c r="O174" s="5"/>
      <c r="P174" s="5"/>
      <c r="Q174" s="5"/>
    </row>
    <row r="175" spans="1:17">
      <c r="D175" s="8"/>
      <c r="E175" s="8"/>
      <c r="F175" s="8"/>
      <c r="G175" s="8"/>
      <c r="N175" s="5"/>
      <c r="O175" s="5"/>
      <c r="P175" s="5"/>
      <c r="Q175" s="5"/>
    </row>
    <row r="176" spans="1:17">
      <c r="D176" s="8"/>
      <c r="E176" s="8"/>
      <c r="F176" s="8"/>
      <c r="G176" s="8"/>
      <c r="N176" s="5"/>
      <c r="O176" s="5"/>
      <c r="P176" s="5"/>
      <c r="Q176" s="5"/>
    </row>
    <row r="177" spans="4:17">
      <c r="D177" s="8"/>
      <c r="E177" s="8"/>
      <c r="F177" s="8"/>
      <c r="G177" s="8"/>
      <c r="N177" s="5"/>
      <c r="O177" s="5"/>
      <c r="P177" s="5"/>
      <c r="Q177" s="5"/>
    </row>
    <row r="178" spans="4:17">
      <c r="D178" s="8"/>
      <c r="E178" s="8"/>
      <c r="F178" s="8"/>
      <c r="G178" s="8"/>
      <c r="N178" s="5"/>
      <c r="O178" s="5"/>
      <c r="P178" s="5"/>
      <c r="Q178" s="5"/>
    </row>
    <row r="179" spans="4:17">
      <c r="D179" s="8"/>
      <c r="E179" s="8"/>
      <c r="F179" s="8"/>
      <c r="G179" s="8"/>
      <c r="N179" s="5"/>
      <c r="O179" s="5"/>
      <c r="P179" s="5"/>
      <c r="Q179" s="5"/>
    </row>
    <row r="180" spans="4:17">
      <c r="D180" s="8"/>
      <c r="E180" s="8"/>
      <c r="F180" s="8"/>
      <c r="G180" s="8"/>
      <c r="N180" s="5"/>
      <c r="O180" s="5"/>
      <c r="P180" s="5"/>
      <c r="Q180" s="5"/>
    </row>
    <row r="181" spans="4:17">
      <c r="D181" s="8"/>
      <c r="E181" s="8"/>
      <c r="F181" s="8"/>
      <c r="G181" s="8"/>
      <c r="N181" s="5"/>
      <c r="O181" s="5"/>
      <c r="P181" s="5"/>
      <c r="Q181" s="5"/>
    </row>
    <row r="182" spans="4:17">
      <c r="D182" s="8"/>
      <c r="E182" s="8"/>
      <c r="F182" s="8"/>
      <c r="G182" s="8"/>
      <c r="N182" s="5"/>
      <c r="O182" s="5"/>
      <c r="P182" s="5"/>
      <c r="Q182" s="5"/>
    </row>
    <row r="183" spans="4:17">
      <c r="D183" s="8"/>
      <c r="E183" s="8"/>
      <c r="F183" s="8"/>
      <c r="G183" s="8"/>
      <c r="N183" s="5"/>
      <c r="O183" s="5"/>
      <c r="P183" s="5"/>
      <c r="Q183" s="5"/>
    </row>
    <row r="184" spans="4:17">
      <c r="D184" s="8"/>
      <c r="E184" s="8"/>
      <c r="F184" s="8"/>
      <c r="G184" s="8"/>
      <c r="N184" s="5"/>
      <c r="O184" s="5"/>
      <c r="P184" s="5"/>
      <c r="Q184" s="5"/>
    </row>
    <row r="185" spans="4:17">
      <c r="D185" s="8"/>
      <c r="E185" s="8"/>
      <c r="F185" s="8"/>
      <c r="G185" s="8"/>
      <c r="N185" s="5"/>
      <c r="O185" s="5"/>
      <c r="P185" s="5"/>
      <c r="Q185" s="5"/>
    </row>
    <row r="186" spans="4:17">
      <c r="D186" s="8"/>
      <c r="E186" s="8"/>
      <c r="F186" s="8"/>
      <c r="G186" s="8"/>
      <c r="N186" s="5"/>
      <c r="O186" s="5"/>
      <c r="P186" s="5"/>
      <c r="Q186" s="5"/>
    </row>
    <row r="187" spans="4:17">
      <c r="D187" s="8"/>
      <c r="E187" s="8"/>
      <c r="F187" s="8"/>
      <c r="G187" s="8"/>
      <c r="N187" s="5"/>
      <c r="O187" s="5"/>
      <c r="P187" s="5"/>
      <c r="Q187" s="5"/>
    </row>
    <row r="188" spans="4:17">
      <c r="D188" s="8"/>
      <c r="E188" s="8"/>
      <c r="F188" s="8"/>
      <c r="G188" s="8"/>
      <c r="N188" s="5"/>
      <c r="O188" s="5"/>
      <c r="P188" s="5"/>
      <c r="Q188" s="5"/>
    </row>
    <row r="189" spans="4:17">
      <c r="D189" s="8"/>
      <c r="E189" s="8"/>
      <c r="F189" s="8"/>
      <c r="G189" s="8"/>
      <c r="N189" s="5"/>
      <c r="O189" s="5"/>
      <c r="P189" s="5"/>
      <c r="Q189" s="5"/>
    </row>
    <row r="190" spans="4:17">
      <c r="D190" s="8"/>
      <c r="E190" s="8"/>
      <c r="F190" s="8"/>
      <c r="G190" s="8"/>
      <c r="N190" s="5"/>
      <c r="O190" s="5"/>
      <c r="P190" s="5"/>
      <c r="Q190" s="5"/>
    </row>
    <row r="191" spans="4:17">
      <c r="D191" s="8"/>
      <c r="E191" s="8"/>
      <c r="F191" s="8"/>
      <c r="G191" s="8"/>
      <c r="N191" s="5"/>
      <c r="O191" s="5"/>
      <c r="P191" s="5"/>
      <c r="Q191" s="5"/>
    </row>
    <row r="192" spans="4:17">
      <c r="D192" s="8"/>
      <c r="E192" s="8"/>
      <c r="F192" s="8"/>
      <c r="G192" s="8"/>
      <c r="N192" s="5"/>
      <c r="O192" s="5"/>
      <c r="P192" s="5"/>
      <c r="Q192" s="5"/>
    </row>
    <row r="193" spans="4:17">
      <c r="D193" s="8"/>
      <c r="E193" s="8"/>
      <c r="F193" s="8"/>
      <c r="G193" s="8"/>
      <c r="N193" s="5"/>
      <c r="O193" s="5"/>
      <c r="P193" s="5"/>
      <c r="Q193" s="5"/>
    </row>
    <row r="194" spans="4:17">
      <c r="D194" s="8"/>
      <c r="E194" s="8"/>
      <c r="F194" s="8"/>
      <c r="G194" s="8"/>
      <c r="N194" s="5"/>
      <c r="O194" s="5"/>
      <c r="P194" s="5"/>
      <c r="Q194" s="5"/>
    </row>
    <row r="195" spans="4:17">
      <c r="D195" s="8"/>
      <c r="E195" s="8"/>
      <c r="F195" s="8"/>
      <c r="G195" s="8"/>
      <c r="N195" s="5"/>
      <c r="O195" s="5"/>
      <c r="P195" s="5"/>
      <c r="Q195" s="5"/>
    </row>
    <row r="196" spans="4:17">
      <c r="D196" s="8"/>
      <c r="E196" s="8"/>
      <c r="F196" s="8"/>
      <c r="G196" s="8"/>
      <c r="N196" s="5"/>
      <c r="O196" s="5"/>
      <c r="P196" s="5"/>
      <c r="Q196" s="5"/>
    </row>
    <row r="197" spans="4:17">
      <c r="D197" s="8"/>
      <c r="E197" s="8"/>
      <c r="F197" s="8"/>
      <c r="G197" s="8"/>
      <c r="N197" s="5"/>
      <c r="O197" s="5"/>
      <c r="P197" s="5"/>
      <c r="Q197" s="5"/>
    </row>
    <row r="198" spans="4:17">
      <c r="D198" s="8"/>
      <c r="E198" s="8"/>
      <c r="F198" s="8"/>
      <c r="G198" s="8"/>
      <c r="N198" s="5"/>
      <c r="O198" s="5"/>
      <c r="P198" s="5"/>
      <c r="Q198" s="5"/>
    </row>
    <row r="199" spans="4:17">
      <c r="D199" s="8"/>
      <c r="E199" s="8"/>
      <c r="F199" s="8"/>
      <c r="G199" s="8"/>
      <c r="N199" s="5"/>
      <c r="O199" s="5"/>
      <c r="P199" s="5"/>
      <c r="Q199" s="5"/>
    </row>
    <row r="200" spans="4:17">
      <c r="D200" s="8"/>
      <c r="E200" s="8"/>
      <c r="F200" s="8"/>
      <c r="G200" s="8"/>
      <c r="N200" s="5"/>
      <c r="O200" s="5"/>
      <c r="P200" s="5"/>
      <c r="Q200" s="5"/>
    </row>
    <row r="201" spans="4:17">
      <c r="D201" s="8"/>
      <c r="E201" s="8"/>
      <c r="F201" s="8"/>
      <c r="G201" s="8"/>
      <c r="N201" s="5"/>
      <c r="O201" s="5"/>
      <c r="P201" s="5"/>
      <c r="Q201" s="5"/>
    </row>
    <row r="202" spans="4:17">
      <c r="D202" s="8"/>
      <c r="E202" s="8"/>
      <c r="F202" s="8"/>
      <c r="G202" s="8"/>
      <c r="N202" s="5"/>
      <c r="O202" s="5"/>
      <c r="P202" s="5"/>
      <c r="Q202" s="5"/>
    </row>
    <row r="203" spans="4:17">
      <c r="D203" s="8"/>
      <c r="E203" s="8"/>
      <c r="F203" s="8"/>
      <c r="G203" s="8"/>
      <c r="N203" s="5"/>
      <c r="O203" s="5"/>
      <c r="P203" s="5"/>
      <c r="Q203" s="5"/>
    </row>
    <row r="204" spans="4:17">
      <c r="D204" s="8"/>
      <c r="E204" s="8"/>
      <c r="F204" s="8"/>
      <c r="G204" s="8"/>
      <c r="N204" s="5"/>
      <c r="O204" s="5"/>
      <c r="P204" s="5"/>
      <c r="Q204" s="5"/>
    </row>
    <row r="205" spans="4:17">
      <c r="D205" s="8"/>
      <c r="E205" s="8"/>
      <c r="F205" s="8"/>
      <c r="G205" s="8"/>
      <c r="N205" s="5"/>
      <c r="O205" s="5"/>
      <c r="P205" s="5"/>
      <c r="Q205" s="5"/>
    </row>
    <row r="206" spans="4:17">
      <c r="D206" s="8"/>
      <c r="E206" s="8"/>
      <c r="F206" s="8"/>
      <c r="G206" s="8"/>
      <c r="N206" s="5"/>
      <c r="O206" s="5"/>
      <c r="P206" s="5"/>
      <c r="Q206" s="5"/>
    </row>
    <row r="207" spans="4:17">
      <c r="D207" s="8"/>
      <c r="E207" s="8"/>
      <c r="F207" s="8"/>
      <c r="G207" s="8"/>
      <c r="N207" s="5"/>
      <c r="O207" s="5"/>
      <c r="P207" s="5"/>
      <c r="Q207" s="5"/>
    </row>
    <row r="208" spans="4:17">
      <c r="D208" s="8"/>
      <c r="E208" s="8"/>
      <c r="F208" s="8"/>
      <c r="G208" s="8"/>
      <c r="N208" s="5"/>
      <c r="O208" s="5"/>
      <c r="P208" s="5"/>
      <c r="Q208" s="5"/>
    </row>
    <row r="209" spans="4:17">
      <c r="D209" s="8"/>
      <c r="E209" s="8"/>
      <c r="F209" s="8"/>
      <c r="G209" s="8"/>
      <c r="N209" s="5"/>
      <c r="O209" s="5"/>
      <c r="P209" s="5"/>
      <c r="Q209" s="5"/>
    </row>
    <row r="210" spans="4:17">
      <c r="D210" s="8"/>
      <c r="E210" s="8"/>
      <c r="F210" s="8"/>
      <c r="G210" s="8"/>
      <c r="N210" s="5"/>
      <c r="O210" s="5"/>
      <c r="P210" s="5"/>
      <c r="Q210" s="5"/>
    </row>
    <row r="211" spans="4:17">
      <c r="D211" s="8"/>
      <c r="E211" s="8"/>
      <c r="F211" s="8"/>
      <c r="G211" s="8"/>
      <c r="N211" s="5"/>
      <c r="O211" s="5"/>
      <c r="P211" s="5"/>
      <c r="Q211" s="5"/>
    </row>
    <row r="212" spans="4:17">
      <c r="D212" s="8"/>
      <c r="E212" s="8"/>
      <c r="F212" s="8"/>
      <c r="G212" s="8"/>
      <c r="N212" s="5"/>
      <c r="O212" s="5"/>
      <c r="P212" s="5"/>
      <c r="Q212" s="5"/>
    </row>
    <row r="213" spans="4:17">
      <c r="D213" s="8"/>
      <c r="E213" s="8"/>
      <c r="F213" s="8"/>
      <c r="G213" s="8"/>
      <c r="N213" s="5"/>
      <c r="O213" s="5"/>
      <c r="P213" s="5"/>
      <c r="Q213" s="5"/>
    </row>
    <row r="214" spans="4:17">
      <c r="D214" s="8"/>
      <c r="E214" s="8"/>
      <c r="F214" s="8"/>
      <c r="G214" s="8"/>
      <c r="N214" s="5"/>
      <c r="O214" s="5"/>
      <c r="P214" s="5"/>
      <c r="Q214" s="5"/>
    </row>
    <row r="215" spans="4:17">
      <c r="D215" s="8"/>
      <c r="E215" s="8"/>
      <c r="F215" s="8"/>
      <c r="G215" s="8"/>
      <c r="N215" s="5"/>
      <c r="O215" s="5"/>
      <c r="P215" s="5"/>
      <c r="Q215" s="5"/>
    </row>
    <row r="216" spans="4:17">
      <c r="D216" s="8"/>
      <c r="E216" s="8"/>
      <c r="F216" s="8"/>
      <c r="G216" s="8"/>
      <c r="N216" s="5"/>
      <c r="O216" s="5"/>
      <c r="P216" s="5"/>
      <c r="Q216" s="5"/>
    </row>
    <row r="217" spans="4:17">
      <c r="D217" s="8"/>
      <c r="E217" s="8"/>
      <c r="F217" s="8"/>
      <c r="G217" s="8"/>
      <c r="N217" s="5"/>
      <c r="O217" s="5"/>
      <c r="P217" s="5"/>
      <c r="Q217" s="5"/>
    </row>
    <row r="218" spans="4:17">
      <c r="D218" s="8"/>
      <c r="E218" s="8"/>
      <c r="F218" s="8"/>
      <c r="G218" s="8"/>
      <c r="N218" s="5"/>
      <c r="O218" s="5"/>
      <c r="P218" s="5"/>
      <c r="Q218" s="5"/>
    </row>
    <row r="219" spans="4:17">
      <c r="D219" s="8"/>
      <c r="E219" s="8"/>
      <c r="F219" s="8"/>
      <c r="G219" s="8"/>
      <c r="N219" s="5"/>
      <c r="O219" s="5"/>
      <c r="P219" s="5"/>
      <c r="Q219" s="5"/>
    </row>
    <row r="220" spans="4:17">
      <c r="D220" s="8"/>
      <c r="E220" s="8"/>
      <c r="F220" s="8"/>
      <c r="G220" s="8"/>
      <c r="N220" s="5"/>
      <c r="O220" s="5"/>
      <c r="P220" s="5"/>
      <c r="Q220" s="5"/>
    </row>
    <row r="221" spans="4:17">
      <c r="D221" s="8"/>
      <c r="E221" s="8"/>
      <c r="F221" s="8"/>
      <c r="G221" s="8"/>
      <c r="N221" s="5"/>
      <c r="O221" s="5"/>
      <c r="P221" s="5"/>
      <c r="Q221" s="5"/>
    </row>
    <row r="222" spans="4:17">
      <c r="D222" s="8"/>
      <c r="E222" s="8"/>
      <c r="F222" s="8"/>
      <c r="G222" s="8"/>
      <c r="N222" s="5"/>
      <c r="O222" s="5"/>
      <c r="P222" s="5"/>
      <c r="Q222" s="5"/>
    </row>
    <row r="223" spans="4:17">
      <c r="D223" s="8"/>
      <c r="E223" s="8"/>
      <c r="F223" s="8"/>
      <c r="G223" s="8"/>
      <c r="N223" s="5"/>
      <c r="O223" s="5"/>
      <c r="P223" s="5"/>
      <c r="Q223" s="5"/>
    </row>
    <row r="224" spans="4:17">
      <c r="D224" s="8"/>
      <c r="E224" s="8"/>
      <c r="F224" s="8"/>
      <c r="G224" s="8"/>
      <c r="N224" s="5"/>
      <c r="O224" s="5"/>
      <c r="P224" s="5"/>
      <c r="Q224" s="5"/>
    </row>
    <row r="225" spans="4:17">
      <c r="D225" s="8"/>
      <c r="E225" s="8"/>
      <c r="F225" s="8"/>
      <c r="G225" s="8"/>
      <c r="N225" s="5"/>
      <c r="O225" s="5"/>
      <c r="P225" s="5"/>
      <c r="Q225" s="5"/>
    </row>
    <row r="226" spans="4:17">
      <c r="D226" s="8"/>
      <c r="E226" s="8"/>
      <c r="F226" s="8"/>
      <c r="G226" s="8"/>
      <c r="N226" s="5"/>
      <c r="O226" s="5"/>
      <c r="P226" s="5"/>
      <c r="Q226" s="5"/>
    </row>
    <row r="227" spans="4:17">
      <c r="D227" s="8"/>
      <c r="E227" s="8"/>
      <c r="F227" s="8"/>
      <c r="G227" s="8"/>
      <c r="N227" s="5"/>
      <c r="O227" s="5"/>
      <c r="P227" s="5"/>
      <c r="Q227" s="5"/>
    </row>
    <row r="228" spans="4:17">
      <c r="D228" s="8"/>
      <c r="E228" s="8"/>
      <c r="F228" s="8"/>
      <c r="G228" s="8"/>
      <c r="N228" s="5"/>
      <c r="O228" s="5"/>
      <c r="P228" s="5"/>
      <c r="Q228" s="5"/>
    </row>
    <row r="229" spans="4:17">
      <c r="D229" s="8"/>
      <c r="E229" s="8"/>
      <c r="F229" s="8"/>
      <c r="G229" s="8"/>
      <c r="N229" s="5"/>
      <c r="O229" s="5"/>
      <c r="P229" s="5"/>
      <c r="Q229" s="5"/>
    </row>
    <row r="230" spans="4:17">
      <c r="D230" s="8"/>
      <c r="E230" s="8"/>
      <c r="F230" s="8"/>
      <c r="G230" s="8"/>
      <c r="N230" s="5"/>
      <c r="O230" s="5"/>
      <c r="P230" s="5"/>
      <c r="Q230" s="5"/>
    </row>
    <row r="231" spans="4:17">
      <c r="D231" s="8"/>
      <c r="E231" s="8"/>
      <c r="F231" s="8"/>
      <c r="G231" s="8"/>
      <c r="N231" s="5"/>
      <c r="O231" s="5"/>
      <c r="P231" s="5"/>
      <c r="Q231" s="5"/>
    </row>
    <row r="232" spans="4:17">
      <c r="D232" s="8"/>
      <c r="E232" s="8"/>
      <c r="F232" s="8"/>
      <c r="G232" s="8"/>
      <c r="N232" s="5"/>
      <c r="O232" s="5"/>
      <c r="P232" s="5"/>
      <c r="Q232" s="5"/>
    </row>
    <row r="233" spans="4:17">
      <c r="D233" s="8"/>
      <c r="E233" s="8"/>
      <c r="F233" s="8"/>
      <c r="G233" s="8"/>
      <c r="N233" s="5"/>
      <c r="O233" s="5"/>
      <c r="P233" s="5"/>
      <c r="Q233" s="5"/>
    </row>
    <row r="234" spans="4:17">
      <c r="D234" s="8"/>
      <c r="E234" s="8"/>
      <c r="F234" s="8"/>
      <c r="G234" s="8"/>
      <c r="N234" s="5"/>
      <c r="O234" s="5"/>
      <c r="P234" s="5"/>
      <c r="Q234" s="5"/>
    </row>
    <row r="235" spans="4:17">
      <c r="D235" s="8"/>
      <c r="E235" s="8"/>
      <c r="F235" s="8"/>
      <c r="G235" s="8"/>
      <c r="N235" s="5"/>
      <c r="O235" s="5"/>
      <c r="P235" s="5"/>
      <c r="Q235" s="5"/>
    </row>
    <row r="236" spans="4:17">
      <c r="D236" s="8"/>
      <c r="E236" s="8"/>
      <c r="F236" s="8"/>
      <c r="G236" s="8"/>
      <c r="N236" s="5"/>
      <c r="O236" s="5"/>
      <c r="P236" s="5"/>
      <c r="Q236" s="5"/>
    </row>
    <row r="237" spans="4:17">
      <c r="D237" s="8"/>
      <c r="E237" s="8"/>
      <c r="F237" s="8"/>
      <c r="G237" s="8"/>
      <c r="N237" s="5"/>
      <c r="O237" s="5"/>
      <c r="P237" s="5"/>
      <c r="Q237" s="5"/>
    </row>
    <row r="238" spans="4:17">
      <c r="D238" s="8"/>
      <c r="E238" s="8"/>
      <c r="F238" s="8"/>
      <c r="G238" s="8"/>
      <c r="N238" s="5"/>
      <c r="O238" s="5"/>
      <c r="P238" s="5"/>
      <c r="Q238" s="5"/>
    </row>
    <row r="239" spans="4:17">
      <c r="D239" s="8"/>
      <c r="E239" s="8"/>
      <c r="F239" s="8"/>
      <c r="G239" s="8"/>
      <c r="N239" s="5"/>
      <c r="O239" s="5"/>
      <c r="P239" s="5"/>
      <c r="Q239" s="5"/>
    </row>
    <row r="240" spans="4:17">
      <c r="D240" s="8"/>
      <c r="E240" s="8"/>
      <c r="F240" s="8"/>
      <c r="G240" s="8"/>
      <c r="N240" s="5"/>
      <c r="O240" s="5"/>
      <c r="P240" s="5"/>
      <c r="Q240" s="5"/>
    </row>
    <row r="241" spans="4:17">
      <c r="D241" s="8"/>
      <c r="E241" s="8"/>
      <c r="F241" s="8"/>
      <c r="G241" s="8"/>
      <c r="N241" s="5"/>
      <c r="O241" s="5"/>
      <c r="P241" s="5"/>
      <c r="Q241" s="5"/>
    </row>
    <row r="242" spans="4:17">
      <c r="D242" s="8"/>
      <c r="E242" s="8"/>
      <c r="F242" s="8"/>
      <c r="G242" s="8"/>
      <c r="N242" s="5"/>
      <c r="O242" s="5"/>
      <c r="P242" s="5"/>
      <c r="Q242" s="5"/>
    </row>
    <row r="243" spans="4:17">
      <c r="D243" s="8"/>
      <c r="E243" s="8"/>
      <c r="F243" s="8"/>
      <c r="G243" s="8"/>
      <c r="N243" s="5"/>
      <c r="O243" s="5"/>
      <c r="P243" s="5"/>
      <c r="Q243" s="5"/>
    </row>
    <row r="244" spans="4:17">
      <c r="D244" s="8"/>
      <c r="E244" s="8"/>
      <c r="F244" s="8"/>
      <c r="G244" s="8"/>
      <c r="N244" s="5"/>
      <c r="O244" s="5"/>
      <c r="P244" s="5"/>
      <c r="Q244" s="5"/>
    </row>
    <row r="245" spans="4:17">
      <c r="D245" s="8"/>
      <c r="E245" s="8"/>
      <c r="F245" s="8"/>
      <c r="G245" s="8"/>
      <c r="N245" s="5"/>
      <c r="O245" s="5"/>
      <c r="P245" s="5"/>
      <c r="Q245" s="5"/>
    </row>
    <row r="246" spans="4:17">
      <c r="D246" s="8"/>
      <c r="E246" s="8"/>
      <c r="F246" s="8"/>
      <c r="G246" s="8"/>
      <c r="N246" s="5"/>
      <c r="O246" s="5"/>
      <c r="P246" s="5"/>
      <c r="Q246" s="5"/>
    </row>
    <row r="247" spans="4:17">
      <c r="D247" s="8"/>
      <c r="E247" s="8"/>
      <c r="F247" s="8"/>
      <c r="G247" s="8"/>
      <c r="N247" s="5"/>
      <c r="O247" s="5"/>
      <c r="P247" s="5"/>
      <c r="Q247" s="5"/>
    </row>
    <row r="248" spans="4:17">
      <c r="D248" s="8"/>
      <c r="E248" s="8"/>
      <c r="F248" s="8"/>
      <c r="G248" s="8"/>
      <c r="N248" s="5"/>
      <c r="O248" s="5"/>
      <c r="P248" s="5"/>
      <c r="Q248" s="5"/>
    </row>
    <row r="249" spans="4:17">
      <c r="D249" s="8"/>
      <c r="E249" s="8"/>
      <c r="F249" s="8"/>
      <c r="G249" s="8"/>
      <c r="N249" s="5"/>
      <c r="O249" s="5"/>
      <c r="P249" s="5"/>
      <c r="Q249" s="5"/>
    </row>
    <row r="250" spans="4:17">
      <c r="D250" s="8"/>
      <c r="E250" s="8"/>
      <c r="F250" s="8"/>
      <c r="G250" s="8"/>
      <c r="N250" s="5"/>
      <c r="O250" s="5"/>
      <c r="P250" s="5"/>
      <c r="Q250" s="5"/>
    </row>
    <row r="251" spans="4:17">
      <c r="D251" s="8"/>
      <c r="E251" s="8"/>
      <c r="F251" s="8"/>
      <c r="G251" s="8"/>
      <c r="N251" s="5"/>
      <c r="O251" s="5"/>
      <c r="P251" s="5"/>
      <c r="Q251" s="5"/>
    </row>
    <row r="252" spans="4:17">
      <c r="D252" s="8"/>
      <c r="E252" s="8"/>
      <c r="F252" s="8"/>
      <c r="G252" s="8"/>
      <c r="N252" s="5"/>
      <c r="O252" s="5"/>
      <c r="P252" s="5"/>
      <c r="Q252" s="5"/>
    </row>
    <row r="253" spans="4:17">
      <c r="D253" s="8"/>
      <c r="E253" s="8"/>
      <c r="F253" s="8"/>
      <c r="G253" s="8"/>
      <c r="N253" s="5"/>
      <c r="O253" s="5"/>
      <c r="P253" s="5"/>
      <c r="Q253" s="5"/>
    </row>
    <row r="254" spans="4:17">
      <c r="D254" s="8"/>
      <c r="E254" s="8"/>
      <c r="F254" s="8"/>
      <c r="G254" s="8"/>
      <c r="N254" s="5"/>
      <c r="O254" s="5"/>
      <c r="P254" s="5"/>
      <c r="Q254" s="5"/>
    </row>
    <row r="255" spans="4:17">
      <c r="D255" s="8"/>
      <c r="E255" s="8"/>
      <c r="F255" s="8"/>
      <c r="G255" s="8"/>
      <c r="N255" s="5"/>
      <c r="O255" s="5"/>
      <c r="P255" s="5"/>
      <c r="Q255" s="5"/>
    </row>
    <row r="256" spans="4:17">
      <c r="D256" s="8"/>
      <c r="E256" s="8"/>
      <c r="F256" s="8"/>
      <c r="G256" s="8"/>
      <c r="N256" s="5"/>
      <c r="O256" s="5"/>
      <c r="P256" s="5"/>
      <c r="Q256" s="5"/>
    </row>
    <row r="257" spans="4:17">
      <c r="D257" s="8"/>
      <c r="E257" s="8"/>
      <c r="F257" s="8"/>
      <c r="G257" s="8"/>
      <c r="N257" s="5"/>
      <c r="O257" s="5"/>
      <c r="P257" s="5"/>
      <c r="Q257" s="5"/>
    </row>
    <row r="258" spans="4:17">
      <c r="D258" s="8"/>
      <c r="E258" s="8"/>
      <c r="F258" s="8"/>
      <c r="G258" s="8"/>
      <c r="N258" s="5"/>
      <c r="O258" s="5"/>
      <c r="P258" s="5"/>
      <c r="Q258" s="5"/>
    </row>
    <row r="259" spans="4:17">
      <c r="D259" s="8"/>
      <c r="E259" s="8"/>
      <c r="F259" s="8"/>
      <c r="G259" s="8"/>
      <c r="N259" s="5"/>
      <c r="O259" s="5"/>
      <c r="P259" s="5"/>
      <c r="Q259" s="5"/>
    </row>
    <row r="260" spans="4:17">
      <c r="D260" s="8"/>
      <c r="E260" s="8"/>
      <c r="F260" s="8"/>
      <c r="G260" s="8"/>
      <c r="N260" s="5"/>
      <c r="O260" s="5"/>
      <c r="P260" s="5"/>
      <c r="Q260" s="5"/>
    </row>
    <row r="261" spans="4:17">
      <c r="D261" s="8"/>
      <c r="E261" s="8"/>
      <c r="F261" s="8"/>
      <c r="G261" s="8"/>
      <c r="N261" s="5"/>
      <c r="O261" s="5"/>
      <c r="P261" s="5"/>
      <c r="Q261" s="5"/>
    </row>
    <row r="262" spans="4:17">
      <c r="D262" s="8"/>
      <c r="E262" s="8"/>
      <c r="F262" s="8"/>
      <c r="G262" s="8"/>
      <c r="N262" s="5"/>
      <c r="O262" s="5"/>
      <c r="P262" s="5"/>
      <c r="Q262" s="5"/>
    </row>
    <row r="263" spans="4:17">
      <c r="D263" s="8"/>
      <c r="E263" s="8"/>
      <c r="F263" s="8"/>
      <c r="G263" s="8"/>
      <c r="N263" s="5"/>
      <c r="O263" s="5"/>
      <c r="P263" s="5"/>
      <c r="Q263" s="5"/>
    </row>
    <row r="264" spans="4:17">
      <c r="D264" s="8"/>
      <c r="E264" s="8"/>
      <c r="F264" s="8"/>
      <c r="G264" s="8"/>
      <c r="N264" s="5"/>
      <c r="O264" s="5"/>
      <c r="P264" s="5"/>
      <c r="Q264" s="5"/>
    </row>
    <row r="265" spans="4:17">
      <c r="D265" s="8"/>
      <c r="E265" s="8"/>
      <c r="F265" s="8"/>
      <c r="G265" s="8"/>
      <c r="N265" s="5"/>
      <c r="O265" s="5"/>
      <c r="P265" s="5"/>
      <c r="Q265" s="5"/>
    </row>
    <row r="266" spans="4:17">
      <c r="D266" s="8"/>
      <c r="E266" s="8"/>
      <c r="F266" s="8"/>
      <c r="G266" s="8"/>
      <c r="N266" s="5"/>
      <c r="O266" s="5"/>
      <c r="P266" s="5"/>
      <c r="Q266" s="5"/>
    </row>
    <row r="267" spans="4:17">
      <c r="D267" s="8"/>
      <c r="E267" s="8"/>
      <c r="F267" s="8"/>
      <c r="G267" s="8"/>
      <c r="N267" s="5"/>
      <c r="O267" s="5"/>
      <c r="P267" s="5"/>
      <c r="Q267" s="5"/>
    </row>
    <row r="268" spans="4:17">
      <c r="D268" s="8"/>
      <c r="E268" s="8"/>
      <c r="F268" s="8"/>
      <c r="G268" s="8"/>
      <c r="N268" s="5"/>
      <c r="O268" s="5"/>
      <c r="P268" s="5"/>
      <c r="Q268" s="5"/>
    </row>
    <row r="269" spans="4:17">
      <c r="D269" s="8"/>
      <c r="E269" s="8"/>
      <c r="F269" s="8"/>
      <c r="G269" s="8"/>
      <c r="N269" s="5"/>
      <c r="O269" s="5"/>
      <c r="P269" s="5"/>
      <c r="Q269" s="5"/>
    </row>
    <row r="270" spans="4:17">
      <c r="D270" s="8"/>
      <c r="E270" s="8"/>
      <c r="F270" s="8"/>
      <c r="G270" s="8"/>
      <c r="N270" s="5"/>
      <c r="O270" s="5"/>
      <c r="P270" s="5"/>
      <c r="Q270" s="5"/>
    </row>
    <row r="271" spans="4:17">
      <c r="D271" s="8"/>
      <c r="E271" s="8"/>
      <c r="F271" s="8"/>
      <c r="G271" s="8"/>
      <c r="N271" s="5"/>
      <c r="O271" s="5"/>
      <c r="P271" s="5"/>
      <c r="Q271" s="5"/>
    </row>
    <row r="272" spans="4:17">
      <c r="D272" s="8"/>
      <c r="E272" s="8"/>
      <c r="F272" s="8"/>
      <c r="G272" s="8"/>
      <c r="N272" s="5"/>
      <c r="O272" s="5"/>
      <c r="P272" s="5"/>
      <c r="Q272" s="5"/>
    </row>
    <row r="273" spans="4:17">
      <c r="D273" s="8"/>
      <c r="E273" s="8"/>
      <c r="F273" s="8"/>
      <c r="G273" s="8"/>
      <c r="N273" s="5"/>
      <c r="O273" s="5"/>
      <c r="P273" s="5"/>
      <c r="Q273" s="5"/>
    </row>
    <row r="274" spans="4:17">
      <c r="D274" s="8"/>
      <c r="E274" s="8"/>
      <c r="F274" s="8"/>
      <c r="G274" s="8"/>
      <c r="N274" s="5"/>
      <c r="O274" s="5"/>
      <c r="P274" s="5"/>
      <c r="Q274" s="5"/>
    </row>
    <row r="275" spans="4:17">
      <c r="D275" s="8"/>
      <c r="E275" s="8"/>
      <c r="F275" s="8"/>
      <c r="G275" s="8"/>
      <c r="N275" s="5"/>
      <c r="O275" s="5"/>
      <c r="P275" s="5"/>
      <c r="Q275" s="5"/>
    </row>
    <row r="276" spans="4:17">
      <c r="D276" s="8"/>
      <c r="E276" s="8"/>
      <c r="F276" s="8"/>
      <c r="G276" s="8"/>
      <c r="N276" s="5"/>
      <c r="O276" s="5"/>
      <c r="P276" s="5"/>
      <c r="Q276" s="5"/>
    </row>
    <row r="277" spans="4:17">
      <c r="D277" s="8"/>
      <c r="E277" s="8"/>
      <c r="F277" s="8"/>
      <c r="G277" s="8"/>
      <c r="N277" s="5"/>
      <c r="O277" s="5"/>
      <c r="P277" s="5"/>
      <c r="Q277" s="5"/>
    </row>
    <row r="278" spans="4:17">
      <c r="D278" s="8"/>
      <c r="E278" s="8"/>
      <c r="F278" s="8"/>
      <c r="G278" s="8"/>
      <c r="N278" s="5"/>
      <c r="O278" s="5"/>
      <c r="P278" s="5"/>
      <c r="Q278" s="5"/>
    </row>
    <row r="279" spans="4:17">
      <c r="D279" s="8"/>
      <c r="E279" s="8"/>
      <c r="F279" s="8"/>
      <c r="G279" s="8"/>
      <c r="N279" s="5"/>
      <c r="O279" s="5"/>
      <c r="P279" s="5"/>
      <c r="Q279" s="5"/>
    </row>
    <row r="280" spans="4:17">
      <c r="D280" s="8"/>
      <c r="E280" s="8"/>
      <c r="F280" s="8"/>
      <c r="G280" s="8"/>
      <c r="N280" s="5"/>
      <c r="O280" s="5"/>
      <c r="P280" s="5"/>
      <c r="Q280" s="5"/>
    </row>
    <row r="281" spans="4:17">
      <c r="D281" s="8"/>
      <c r="E281" s="8"/>
      <c r="F281" s="8"/>
      <c r="G281" s="8"/>
      <c r="N281" s="5"/>
      <c r="O281" s="5"/>
      <c r="P281" s="5"/>
      <c r="Q281" s="5"/>
    </row>
    <row r="282" spans="4:17">
      <c r="D282" s="8"/>
      <c r="E282" s="8"/>
      <c r="F282" s="8"/>
      <c r="G282" s="8"/>
      <c r="N282" s="5"/>
      <c r="O282" s="5"/>
      <c r="P282" s="5"/>
      <c r="Q282" s="5"/>
    </row>
    <row r="283" spans="4:17">
      <c r="D283" s="8"/>
      <c r="E283" s="8"/>
      <c r="F283" s="8"/>
      <c r="G283" s="8"/>
      <c r="N283" s="5"/>
      <c r="O283" s="5"/>
      <c r="P283" s="5"/>
      <c r="Q283" s="5"/>
    </row>
    <row r="284" spans="4:17">
      <c r="D284" s="8"/>
      <c r="E284" s="8"/>
      <c r="F284" s="8"/>
      <c r="G284" s="8"/>
      <c r="N284" s="5"/>
      <c r="O284" s="5"/>
      <c r="P284" s="5"/>
      <c r="Q284" s="5"/>
    </row>
    <row r="285" spans="4:17">
      <c r="D285" s="8"/>
      <c r="E285" s="8"/>
      <c r="F285" s="8"/>
      <c r="G285" s="8"/>
      <c r="N285" s="5"/>
      <c r="O285" s="5"/>
      <c r="P285" s="5"/>
      <c r="Q285" s="5"/>
    </row>
    <row r="286" spans="4:17">
      <c r="D286" s="8"/>
      <c r="E286" s="8"/>
      <c r="F286" s="8"/>
      <c r="G286" s="8"/>
      <c r="N286" s="5"/>
      <c r="O286" s="5"/>
      <c r="P286" s="5"/>
      <c r="Q286" s="5"/>
    </row>
    <row r="287" spans="4:17">
      <c r="D287" s="8"/>
      <c r="E287" s="8"/>
      <c r="F287" s="8"/>
      <c r="G287" s="8"/>
      <c r="N287" s="5"/>
      <c r="O287" s="5"/>
      <c r="P287" s="5"/>
      <c r="Q287" s="5"/>
    </row>
    <row r="288" spans="4:17">
      <c r="D288" s="8"/>
      <c r="E288" s="8"/>
      <c r="F288" s="8"/>
      <c r="G288" s="8"/>
      <c r="N288" s="5"/>
      <c r="O288" s="5"/>
      <c r="P288" s="5"/>
      <c r="Q288" s="5"/>
    </row>
    <row r="289" spans="4:17">
      <c r="D289" s="8"/>
      <c r="E289" s="8"/>
      <c r="F289" s="8"/>
      <c r="G289" s="8"/>
      <c r="N289" s="5"/>
      <c r="O289" s="5"/>
      <c r="P289" s="5"/>
      <c r="Q289" s="5"/>
    </row>
    <row r="290" spans="4:17">
      <c r="D290" s="8"/>
      <c r="E290" s="8"/>
      <c r="F290" s="8"/>
      <c r="G290" s="8"/>
      <c r="N290" s="5"/>
      <c r="O290" s="5"/>
      <c r="P290" s="5"/>
      <c r="Q290" s="5"/>
    </row>
    <row r="291" spans="4:17">
      <c r="D291" s="8"/>
      <c r="E291" s="8"/>
      <c r="F291" s="8"/>
      <c r="G291" s="8"/>
      <c r="N291" s="5"/>
      <c r="O291" s="5"/>
      <c r="P291" s="5"/>
      <c r="Q291" s="5"/>
    </row>
    <row r="292" spans="4:17">
      <c r="D292" s="8"/>
      <c r="E292" s="8"/>
      <c r="F292" s="8"/>
      <c r="G292" s="8"/>
      <c r="N292" s="5"/>
      <c r="O292" s="5"/>
      <c r="P292" s="5"/>
      <c r="Q292" s="5"/>
    </row>
    <row r="293" spans="4:17">
      <c r="D293" s="8"/>
      <c r="E293" s="8"/>
      <c r="F293" s="8"/>
      <c r="G293" s="8"/>
      <c r="N293" s="5"/>
      <c r="O293" s="5"/>
      <c r="P293" s="5"/>
      <c r="Q293" s="5"/>
    </row>
    <row r="294" spans="4:17">
      <c r="D294" s="8"/>
      <c r="E294" s="8"/>
      <c r="F294" s="8"/>
      <c r="G294" s="8"/>
      <c r="N294" s="5"/>
      <c r="O294" s="5"/>
      <c r="P294" s="5"/>
      <c r="Q294" s="5"/>
    </row>
    <row r="295" spans="4:17">
      <c r="D295" s="8"/>
      <c r="E295" s="8"/>
      <c r="F295" s="8"/>
      <c r="G295" s="8"/>
      <c r="N295" s="5"/>
      <c r="O295" s="5"/>
      <c r="P295" s="5"/>
      <c r="Q295" s="5"/>
    </row>
    <row r="296" spans="4:17">
      <c r="D296" s="8"/>
      <c r="E296" s="8"/>
      <c r="F296" s="8"/>
      <c r="G296" s="8"/>
      <c r="N296" s="5"/>
      <c r="O296" s="5"/>
      <c r="P296" s="5"/>
      <c r="Q296" s="5"/>
    </row>
    <row r="297" spans="4:17">
      <c r="D297" s="8"/>
      <c r="E297" s="8"/>
      <c r="F297" s="8"/>
      <c r="G297" s="8"/>
      <c r="N297" s="5"/>
      <c r="O297" s="5"/>
      <c r="P297" s="5"/>
      <c r="Q297" s="5"/>
    </row>
    <row r="298" spans="4:17">
      <c r="D298" s="8"/>
      <c r="E298" s="8"/>
      <c r="F298" s="8"/>
      <c r="G298" s="8"/>
      <c r="N298" s="5"/>
      <c r="O298" s="5"/>
      <c r="P298" s="5"/>
      <c r="Q298" s="5"/>
    </row>
    <row r="299" spans="4:17">
      <c r="D299" s="8"/>
      <c r="E299" s="8"/>
      <c r="F299" s="8"/>
      <c r="G299" s="8"/>
      <c r="N299" s="5"/>
      <c r="O299" s="5"/>
      <c r="P299" s="5"/>
      <c r="Q299" s="5"/>
    </row>
    <row r="300" spans="4:17">
      <c r="D300" s="8"/>
      <c r="E300" s="8"/>
      <c r="F300" s="8"/>
      <c r="G300" s="8"/>
      <c r="N300" s="5"/>
      <c r="O300" s="5"/>
      <c r="P300" s="5"/>
      <c r="Q300" s="5"/>
    </row>
    <row r="301" spans="4:17">
      <c r="D301" s="8"/>
      <c r="E301" s="8"/>
      <c r="F301" s="8"/>
      <c r="G301" s="8"/>
      <c r="N301" s="5"/>
      <c r="O301" s="5"/>
      <c r="P301" s="5"/>
      <c r="Q301" s="5"/>
    </row>
    <row r="302" spans="4:17">
      <c r="D302" s="8"/>
      <c r="E302" s="8"/>
      <c r="F302" s="8"/>
      <c r="G302" s="8"/>
      <c r="N302" s="5"/>
      <c r="O302" s="5"/>
      <c r="P302" s="5"/>
      <c r="Q302" s="5"/>
    </row>
    <row r="303" spans="4:17">
      <c r="D303" s="8"/>
      <c r="E303" s="8"/>
      <c r="F303" s="8"/>
      <c r="G303" s="8"/>
      <c r="N303" s="5"/>
      <c r="O303" s="5"/>
      <c r="P303" s="5"/>
      <c r="Q303" s="5"/>
    </row>
    <row r="304" spans="4:17">
      <c r="D304" s="8"/>
      <c r="E304" s="8"/>
      <c r="F304" s="8"/>
      <c r="G304" s="8"/>
      <c r="N304" s="5"/>
      <c r="O304" s="5"/>
      <c r="P304" s="5"/>
      <c r="Q304" s="5"/>
    </row>
    <row r="305" spans="4:17">
      <c r="D305" s="8"/>
      <c r="E305" s="8"/>
      <c r="F305" s="8"/>
      <c r="G305" s="8"/>
      <c r="N305" s="5"/>
      <c r="O305" s="5"/>
      <c r="P305" s="5"/>
      <c r="Q305" s="5"/>
    </row>
    <row r="306" spans="4:17">
      <c r="D306" s="8"/>
      <c r="E306" s="8"/>
      <c r="F306" s="8"/>
      <c r="G306" s="8"/>
      <c r="N306" s="5"/>
      <c r="O306" s="5"/>
      <c r="P306" s="5"/>
      <c r="Q306" s="5"/>
    </row>
    <row r="307" spans="4:17">
      <c r="D307" s="8"/>
      <c r="E307" s="8"/>
      <c r="F307" s="8"/>
      <c r="G307" s="8"/>
      <c r="N307" s="5"/>
      <c r="O307" s="5"/>
      <c r="P307" s="5"/>
      <c r="Q307" s="5"/>
    </row>
    <row r="308" spans="4:17">
      <c r="D308" s="8"/>
      <c r="E308" s="8"/>
      <c r="F308" s="8"/>
      <c r="G308" s="8"/>
      <c r="N308" s="5"/>
      <c r="O308" s="5"/>
      <c r="P308" s="5"/>
      <c r="Q308" s="5"/>
    </row>
    <row r="309" spans="4:17">
      <c r="D309" s="8"/>
      <c r="E309" s="8"/>
      <c r="F309" s="8"/>
      <c r="G309" s="8"/>
      <c r="N309" s="5"/>
      <c r="O309" s="5"/>
      <c r="P309" s="5"/>
      <c r="Q309" s="5"/>
    </row>
    <row r="310" spans="4:17">
      <c r="D310" s="8"/>
      <c r="E310" s="8"/>
      <c r="F310" s="8"/>
      <c r="G310" s="8"/>
      <c r="N310" s="5"/>
      <c r="O310" s="5"/>
      <c r="P310" s="5"/>
      <c r="Q310" s="5"/>
    </row>
    <row r="311" spans="4:17">
      <c r="D311" s="8"/>
      <c r="E311" s="8"/>
      <c r="F311" s="8"/>
      <c r="G311" s="8"/>
      <c r="N311" s="5"/>
      <c r="O311" s="5"/>
      <c r="P311" s="5"/>
      <c r="Q311" s="5"/>
    </row>
    <row r="312" spans="4:17">
      <c r="D312" s="8"/>
      <c r="E312" s="8"/>
      <c r="F312" s="8"/>
      <c r="G312" s="8"/>
      <c r="N312" s="5"/>
      <c r="O312" s="5"/>
      <c r="P312" s="5"/>
      <c r="Q312" s="5"/>
    </row>
    <row r="313" spans="4:17">
      <c r="D313" s="8"/>
      <c r="E313" s="8"/>
      <c r="F313" s="8"/>
      <c r="G313" s="8"/>
      <c r="N313" s="5"/>
      <c r="O313" s="5"/>
      <c r="P313" s="5"/>
      <c r="Q313" s="5"/>
    </row>
    <row r="314" spans="4:17">
      <c r="D314" s="8"/>
      <c r="E314" s="8"/>
      <c r="F314" s="8"/>
      <c r="G314" s="8"/>
      <c r="N314" s="5"/>
      <c r="O314" s="5"/>
      <c r="P314" s="5"/>
      <c r="Q314" s="5"/>
    </row>
    <row r="315" spans="4:17">
      <c r="D315" s="8"/>
      <c r="E315" s="8"/>
      <c r="F315" s="8"/>
      <c r="G315" s="8"/>
      <c r="N315" s="5"/>
      <c r="O315" s="5"/>
      <c r="P315" s="5"/>
      <c r="Q315" s="5"/>
    </row>
    <row r="316" spans="4:17">
      <c r="D316" s="8"/>
      <c r="E316" s="8"/>
      <c r="F316" s="8"/>
      <c r="G316" s="8"/>
      <c r="N316" s="5"/>
      <c r="O316" s="5"/>
      <c r="P316" s="5"/>
      <c r="Q316" s="5"/>
    </row>
    <row r="317" spans="4:17">
      <c r="D317" s="8"/>
      <c r="E317" s="8"/>
      <c r="F317" s="8"/>
      <c r="G317" s="8"/>
      <c r="N317" s="5"/>
      <c r="O317" s="5"/>
      <c r="P317" s="5"/>
      <c r="Q317" s="5"/>
    </row>
    <row r="318" spans="4:17">
      <c r="D318" s="8"/>
      <c r="E318" s="8"/>
      <c r="F318" s="8"/>
      <c r="G318" s="8"/>
      <c r="N318" s="5"/>
      <c r="O318" s="5"/>
      <c r="P318" s="5"/>
      <c r="Q318" s="5"/>
    </row>
    <row r="319" spans="4:17">
      <c r="D319" s="8"/>
      <c r="E319" s="8"/>
      <c r="F319" s="8"/>
      <c r="G319" s="8"/>
      <c r="N319" s="5"/>
      <c r="O319" s="5"/>
      <c r="P319" s="5"/>
      <c r="Q319" s="5"/>
    </row>
    <row r="320" spans="4:17">
      <c r="D320" s="8"/>
      <c r="E320" s="8"/>
      <c r="F320" s="8"/>
      <c r="G320" s="8"/>
      <c r="N320" s="5"/>
      <c r="O320" s="5"/>
      <c r="P320" s="5"/>
      <c r="Q320" s="5"/>
    </row>
    <row r="321" spans="4:17">
      <c r="D321" s="8"/>
      <c r="E321" s="8"/>
      <c r="F321" s="8"/>
      <c r="G321" s="8"/>
      <c r="N321" s="5"/>
      <c r="O321" s="5"/>
      <c r="P321" s="5"/>
      <c r="Q321" s="5"/>
    </row>
    <row r="322" spans="4:17">
      <c r="D322" s="8"/>
      <c r="E322" s="8"/>
      <c r="F322" s="8"/>
      <c r="G322" s="8"/>
      <c r="N322" s="5"/>
      <c r="O322" s="5"/>
      <c r="P322" s="5"/>
      <c r="Q322" s="5"/>
    </row>
    <row r="323" spans="4:17">
      <c r="D323" s="8"/>
      <c r="E323" s="8"/>
      <c r="F323" s="8"/>
      <c r="G323" s="8"/>
      <c r="N323" s="5"/>
      <c r="O323" s="5"/>
      <c r="P323" s="5"/>
      <c r="Q323" s="5"/>
    </row>
    <row r="324" spans="4:17">
      <c r="D324" s="8"/>
      <c r="E324" s="8"/>
      <c r="F324" s="8"/>
      <c r="G324" s="8"/>
      <c r="N324" s="5"/>
      <c r="O324" s="5"/>
      <c r="P324" s="5"/>
      <c r="Q324" s="5"/>
    </row>
    <row r="325" spans="4:17">
      <c r="D325" s="8"/>
      <c r="E325" s="8"/>
      <c r="F325" s="8"/>
      <c r="G325" s="8"/>
      <c r="N325" s="5"/>
      <c r="O325" s="5"/>
      <c r="P325" s="5"/>
      <c r="Q325" s="5"/>
    </row>
    <row r="326" spans="4:17">
      <c r="D326" s="8"/>
      <c r="E326" s="8"/>
      <c r="F326" s="8"/>
      <c r="G326" s="8"/>
      <c r="N326" s="5"/>
      <c r="O326" s="5"/>
      <c r="P326" s="5"/>
      <c r="Q326" s="5"/>
    </row>
    <row r="327" spans="4:17">
      <c r="D327" s="8"/>
      <c r="E327" s="8"/>
      <c r="F327" s="8"/>
      <c r="G327" s="8"/>
      <c r="N327" s="5"/>
      <c r="O327" s="5"/>
      <c r="P327" s="5"/>
      <c r="Q327" s="5"/>
    </row>
    <row r="328" spans="4:17">
      <c r="D328" s="8"/>
      <c r="E328" s="8"/>
      <c r="F328" s="8"/>
      <c r="G328" s="8"/>
      <c r="N328" s="5"/>
      <c r="O328" s="5"/>
      <c r="P328" s="5"/>
      <c r="Q328" s="5"/>
    </row>
    <row r="329" spans="4:17">
      <c r="D329" s="8"/>
      <c r="E329" s="8"/>
      <c r="F329" s="8"/>
      <c r="G329" s="8"/>
      <c r="N329" s="5"/>
      <c r="O329" s="5"/>
      <c r="P329" s="5"/>
      <c r="Q329" s="5"/>
    </row>
    <row r="330" spans="4:17">
      <c r="D330" s="8"/>
      <c r="E330" s="8"/>
      <c r="F330" s="8"/>
      <c r="G330" s="8"/>
      <c r="N330" s="5"/>
      <c r="O330" s="5"/>
      <c r="P330" s="5"/>
      <c r="Q330" s="5"/>
    </row>
    <row r="331" spans="4:17">
      <c r="D331" s="8"/>
      <c r="E331" s="8"/>
      <c r="F331" s="8"/>
      <c r="G331" s="8"/>
      <c r="N331" s="5"/>
      <c r="O331" s="5"/>
      <c r="P331" s="5"/>
      <c r="Q331" s="5"/>
    </row>
    <row r="332" spans="4:17">
      <c r="D332" s="8"/>
      <c r="E332" s="8"/>
      <c r="F332" s="8"/>
      <c r="G332" s="8"/>
      <c r="N332" s="5"/>
      <c r="O332" s="5"/>
      <c r="P332" s="5"/>
      <c r="Q332" s="5"/>
    </row>
    <row r="333" spans="4:17">
      <c r="D333" s="8"/>
      <c r="E333" s="8"/>
      <c r="F333" s="8"/>
      <c r="G333" s="8"/>
      <c r="N333" s="5"/>
      <c r="O333" s="5"/>
      <c r="P333" s="5"/>
      <c r="Q333" s="5"/>
    </row>
    <row r="334" spans="4:17">
      <c r="D334" s="8"/>
      <c r="E334" s="8"/>
      <c r="F334" s="8"/>
      <c r="G334" s="8"/>
      <c r="N334" s="5"/>
      <c r="O334" s="5"/>
      <c r="P334" s="5"/>
      <c r="Q334" s="5"/>
    </row>
    <row r="335" spans="4:17">
      <c r="D335" s="8"/>
      <c r="E335" s="8"/>
      <c r="F335" s="8"/>
      <c r="G335" s="8"/>
      <c r="N335" s="5"/>
      <c r="O335" s="5"/>
      <c r="P335" s="5"/>
      <c r="Q335" s="5"/>
    </row>
    <row r="336" spans="4:17">
      <c r="D336" s="8"/>
      <c r="E336" s="8"/>
      <c r="F336" s="8"/>
      <c r="G336" s="8"/>
      <c r="N336" s="5"/>
      <c r="O336" s="5"/>
      <c r="P336" s="5"/>
      <c r="Q336" s="5"/>
    </row>
    <row r="337" spans="4:17">
      <c r="D337" s="8"/>
      <c r="E337" s="8"/>
      <c r="F337" s="8"/>
      <c r="G337" s="8"/>
      <c r="N337" s="5"/>
      <c r="O337" s="5"/>
      <c r="P337" s="5"/>
      <c r="Q337" s="5"/>
    </row>
    <row r="338" spans="4:17">
      <c r="D338" s="8"/>
      <c r="E338" s="8"/>
      <c r="F338" s="8"/>
      <c r="G338" s="8"/>
      <c r="N338" s="5"/>
      <c r="O338" s="5"/>
      <c r="P338" s="5"/>
      <c r="Q338" s="5"/>
    </row>
    <row r="339" spans="4:17">
      <c r="D339" s="8"/>
      <c r="E339" s="8"/>
      <c r="F339" s="8"/>
      <c r="G339" s="8"/>
      <c r="N339" s="5"/>
      <c r="O339" s="5"/>
      <c r="P339" s="5"/>
      <c r="Q339" s="5"/>
    </row>
    <row r="340" spans="4:17">
      <c r="D340" s="8"/>
      <c r="E340" s="8"/>
      <c r="F340" s="8"/>
      <c r="G340" s="8"/>
      <c r="N340" s="5"/>
      <c r="O340" s="5"/>
      <c r="P340" s="5"/>
      <c r="Q340" s="5"/>
    </row>
    <row r="341" spans="4:17">
      <c r="D341" s="8"/>
      <c r="E341" s="8"/>
      <c r="F341" s="8"/>
      <c r="G341" s="8"/>
      <c r="N341" s="5"/>
      <c r="O341" s="5"/>
      <c r="P341" s="5"/>
      <c r="Q341" s="5"/>
    </row>
    <row r="342" spans="4:17">
      <c r="D342" s="8"/>
      <c r="E342" s="8"/>
      <c r="F342" s="8"/>
      <c r="G342" s="8"/>
      <c r="N342" s="5"/>
      <c r="O342" s="5"/>
      <c r="P342" s="5"/>
      <c r="Q342" s="5"/>
    </row>
    <row r="343" spans="4:17">
      <c r="D343" s="8"/>
      <c r="E343" s="8"/>
      <c r="F343" s="8"/>
      <c r="G343" s="8"/>
      <c r="N343" s="5"/>
      <c r="O343" s="5"/>
      <c r="P343" s="5"/>
      <c r="Q343" s="5"/>
    </row>
    <row r="344" spans="4:17">
      <c r="D344" s="8"/>
      <c r="E344" s="8"/>
      <c r="F344" s="8"/>
      <c r="G344" s="8"/>
      <c r="N344" s="5"/>
      <c r="O344" s="5"/>
      <c r="P344" s="5"/>
      <c r="Q344" s="5"/>
    </row>
    <row r="345" spans="4:17">
      <c r="D345" s="8"/>
      <c r="E345" s="8"/>
      <c r="F345" s="8"/>
      <c r="G345" s="8"/>
      <c r="N345" s="5"/>
      <c r="O345" s="5"/>
      <c r="P345" s="5"/>
      <c r="Q345" s="5"/>
    </row>
    <row r="346" spans="4:17">
      <c r="D346" s="8"/>
      <c r="E346" s="8"/>
      <c r="F346" s="8"/>
      <c r="G346" s="8"/>
      <c r="N346" s="5"/>
      <c r="O346" s="5"/>
      <c r="P346" s="5"/>
      <c r="Q346" s="5"/>
    </row>
    <row r="347" spans="4:17">
      <c r="D347" s="8"/>
      <c r="E347" s="8"/>
      <c r="F347" s="8"/>
      <c r="G347" s="8"/>
      <c r="N347" s="5"/>
      <c r="O347" s="5"/>
      <c r="P347" s="5"/>
      <c r="Q347" s="5"/>
    </row>
    <row r="348" spans="4:17">
      <c r="D348" s="8"/>
      <c r="E348" s="8"/>
      <c r="F348" s="8"/>
      <c r="G348" s="8"/>
      <c r="N348" s="5"/>
      <c r="O348" s="5"/>
      <c r="P348" s="5"/>
      <c r="Q348" s="5"/>
    </row>
    <row r="349" spans="4:17">
      <c r="D349" s="8"/>
      <c r="E349" s="8"/>
      <c r="F349" s="8"/>
      <c r="G349" s="8"/>
      <c r="N349" s="5"/>
      <c r="O349" s="5"/>
      <c r="P349" s="5"/>
      <c r="Q349" s="5"/>
    </row>
    <row r="350" spans="4:17">
      <c r="D350" s="8"/>
      <c r="E350" s="8"/>
      <c r="F350" s="8"/>
      <c r="G350" s="8"/>
      <c r="N350" s="5"/>
      <c r="O350" s="5"/>
      <c r="P350" s="5"/>
      <c r="Q350" s="5"/>
    </row>
    <row r="351" spans="4:17">
      <c r="D351" s="8"/>
      <c r="E351" s="8"/>
      <c r="F351" s="8"/>
      <c r="G351" s="8"/>
      <c r="N351" s="5"/>
      <c r="O351" s="5"/>
      <c r="P351" s="5"/>
      <c r="Q351" s="5"/>
    </row>
    <row r="352" spans="4:17">
      <c r="D352" s="8"/>
      <c r="E352" s="8"/>
      <c r="F352" s="8"/>
      <c r="G352" s="8"/>
      <c r="N352" s="5"/>
      <c r="O352" s="5"/>
      <c r="P352" s="5"/>
      <c r="Q352" s="5"/>
    </row>
    <row r="353" spans="4:17">
      <c r="D353" s="8"/>
      <c r="E353" s="8"/>
      <c r="F353" s="8"/>
      <c r="G353" s="8"/>
      <c r="N353" s="5"/>
      <c r="O353" s="5"/>
      <c r="P353" s="5"/>
      <c r="Q353" s="5"/>
    </row>
    <row r="354" spans="4:17">
      <c r="D354" s="8"/>
      <c r="E354" s="8"/>
      <c r="F354" s="8"/>
      <c r="G354" s="8"/>
      <c r="N354" s="5"/>
      <c r="O354" s="5"/>
      <c r="P354" s="5"/>
      <c r="Q354" s="5"/>
    </row>
    <row r="355" spans="4:17">
      <c r="D355" s="8"/>
      <c r="E355" s="8"/>
      <c r="F355" s="8"/>
      <c r="G355" s="8"/>
      <c r="N355" s="5"/>
      <c r="O355" s="5"/>
      <c r="P355" s="5"/>
      <c r="Q355" s="5"/>
    </row>
    <row r="356" spans="4:17">
      <c r="D356" s="8"/>
      <c r="E356" s="8"/>
      <c r="F356" s="8"/>
      <c r="G356" s="8"/>
      <c r="N356" s="5"/>
      <c r="O356" s="5"/>
      <c r="P356" s="5"/>
      <c r="Q356" s="5"/>
    </row>
    <row r="357" spans="4:17">
      <c r="D357" s="8"/>
      <c r="E357" s="8"/>
      <c r="F357" s="8"/>
      <c r="G357" s="8"/>
      <c r="N357" s="5"/>
      <c r="O357" s="5"/>
      <c r="P357" s="5"/>
      <c r="Q357" s="5"/>
    </row>
    <row r="358" spans="4:17">
      <c r="D358" s="8"/>
      <c r="E358" s="8"/>
      <c r="F358" s="8"/>
      <c r="G358" s="8"/>
      <c r="N358" s="5"/>
      <c r="O358" s="5"/>
      <c r="P358" s="5"/>
      <c r="Q358" s="5"/>
    </row>
    <row r="359" spans="4:17">
      <c r="D359" s="8"/>
      <c r="E359" s="8"/>
      <c r="F359" s="8"/>
      <c r="G359" s="8"/>
      <c r="N359" s="5"/>
      <c r="O359" s="5"/>
      <c r="P359" s="5"/>
      <c r="Q359" s="5"/>
    </row>
    <row r="360" spans="4:17">
      <c r="D360" s="8"/>
      <c r="E360" s="8"/>
      <c r="F360" s="8"/>
      <c r="G360" s="8"/>
      <c r="N360" s="5"/>
      <c r="O360" s="5"/>
      <c r="P360" s="5"/>
      <c r="Q360" s="5"/>
    </row>
    <row r="361" spans="4:17">
      <c r="D361" s="8"/>
      <c r="E361" s="8"/>
      <c r="F361" s="8"/>
      <c r="G361" s="8"/>
      <c r="N361" s="5"/>
      <c r="O361" s="5"/>
      <c r="P361" s="5"/>
      <c r="Q361" s="5"/>
    </row>
    <row r="362" spans="4:17">
      <c r="D362" s="8"/>
      <c r="E362" s="8"/>
      <c r="F362" s="8"/>
      <c r="G362" s="8"/>
      <c r="N362" s="5"/>
      <c r="O362" s="5"/>
      <c r="P362" s="5"/>
      <c r="Q362" s="5"/>
    </row>
    <row r="363" spans="4:17">
      <c r="D363" s="8"/>
      <c r="E363" s="8"/>
      <c r="F363" s="8"/>
      <c r="G363" s="8"/>
      <c r="N363" s="5"/>
      <c r="O363" s="5"/>
      <c r="P363" s="5"/>
      <c r="Q363" s="5"/>
    </row>
    <row r="364" spans="4:17">
      <c r="D364" s="8"/>
      <c r="E364" s="8"/>
      <c r="F364" s="8"/>
      <c r="G364" s="8"/>
      <c r="N364" s="5"/>
      <c r="O364" s="5"/>
      <c r="P364" s="5"/>
      <c r="Q364" s="5"/>
    </row>
    <row r="365" spans="4:17">
      <c r="D365" s="8"/>
      <c r="E365" s="8"/>
      <c r="F365" s="8"/>
      <c r="G365" s="8"/>
      <c r="N365" s="5"/>
      <c r="O365" s="5"/>
      <c r="P365" s="5"/>
      <c r="Q365" s="5"/>
    </row>
    <row r="366" spans="4:17">
      <c r="D366" s="8"/>
      <c r="E366" s="8"/>
      <c r="F366" s="8"/>
      <c r="G366" s="8"/>
      <c r="N366" s="5"/>
      <c r="O366" s="5"/>
      <c r="P366" s="5"/>
      <c r="Q366" s="5"/>
    </row>
    <row r="367" spans="4:17">
      <c r="D367" s="8"/>
      <c r="E367" s="8"/>
      <c r="F367" s="8"/>
      <c r="G367" s="8"/>
      <c r="N367" s="5"/>
      <c r="O367" s="5"/>
      <c r="P367" s="5"/>
      <c r="Q367" s="5"/>
    </row>
    <row r="368" spans="4:17">
      <c r="D368" s="8"/>
      <c r="E368" s="8"/>
      <c r="F368" s="8"/>
      <c r="G368" s="8"/>
      <c r="N368" s="5"/>
      <c r="O368" s="5"/>
      <c r="P368" s="5"/>
      <c r="Q368" s="5"/>
    </row>
    <row r="369" spans="4:17">
      <c r="D369" s="8"/>
      <c r="E369" s="8"/>
      <c r="F369" s="8"/>
      <c r="G369" s="8"/>
      <c r="N369" s="5"/>
      <c r="O369" s="5"/>
      <c r="P369" s="5"/>
      <c r="Q369" s="5"/>
    </row>
    <row r="370" spans="4:17">
      <c r="D370" s="8"/>
      <c r="E370" s="8"/>
      <c r="F370" s="8"/>
      <c r="G370" s="8"/>
      <c r="N370" s="5"/>
      <c r="O370" s="5"/>
      <c r="P370" s="5"/>
      <c r="Q370" s="5"/>
    </row>
    <row r="371" spans="4:17">
      <c r="D371" s="8"/>
      <c r="E371" s="8"/>
      <c r="F371" s="8"/>
      <c r="G371" s="8"/>
      <c r="N371" s="5"/>
      <c r="O371" s="5"/>
      <c r="P371" s="5"/>
      <c r="Q371" s="5"/>
    </row>
    <row r="372" spans="4:17">
      <c r="D372" s="8"/>
      <c r="E372" s="8"/>
      <c r="F372" s="8"/>
      <c r="G372" s="8"/>
      <c r="N372" s="5"/>
      <c r="O372" s="5"/>
      <c r="P372" s="5"/>
      <c r="Q372" s="5"/>
    </row>
    <row r="373" spans="4:17">
      <c r="D373" s="8"/>
      <c r="E373" s="8"/>
      <c r="F373" s="8"/>
      <c r="G373" s="8"/>
      <c r="N373" s="5"/>
      <c r="O373" s="5"/>
      <c r="P373" s="5"/>
      <c r="Q373" s="5"/>
    </row>
    <row r="374" spans="4:17">
      <c r="D374" s="8"/>
      <c r="E374" s="8"/>
      <c r="F374" s="8"/>
      <c r="G374" s="8"/>
      <c r="N374" s="5"/>
      <c r="O374" s="5"/>
      <c r="P374" s="5"/>
      <c r="Q374" s="5"/>
    </row>
    <row r="375" spans="4:17">
      <c r="D375" s="8"/>
      <c r="E375" s="8"/>
      <c r="F375" s="8"/>
      <c r="G375" s="8"/>
      <c r="N375" s="5"/>
      <c r="O375" s="5"/>
      <c r="P375" s="5"/>
      <c r="Q375" s="5"/>
    </row>
    <row r="376" spans="4:17">
      <c r="D376" s="8"/>
      <c r="E376" s="8"/>
      <c r="F376" s="8"/>
      <c r="G376" s="8"/>
      <c r="N376" s="5"/>
      <c r="O376" s="5"/>
      <c r="P376" s="5"/>
      <c r="Q376" s="5"/>
    </row>
    <row r="377" spans="4:17">
      <c r="D377" s="8"/>
      <c r="E377" s="8"/>
      <c r="F377" s="8"/>
      <c r="G377" s="8"/>
      <c r="N377" s="5"/>
      <c r="O377" s="5"/>
      <c r="P377" s="5"/>
      <c r="Q377" s="5"/>
    </row>
    <row r="378" spans="4:17">
      <c r="D378" s="8"/>
      <c r="E378" s="8"/>
      <c r="F378" s="8"/>
      <c r="G378" s="8"/>
      <c r="N378" s="5"/>
      <c r="O378" s="5"/>
      <c r="P378" s="5"/>
      <c r="Q378" s="5"/>
    </row>
    <row r="379" spans="4:17">
      <c r="D379" s="8"/>
      <c r="E379" s="8"/>
      <c r="F379" s="8"/>
      <c r="G379" s="8"/>
      <c r="N379" s="5"/>
      <c r="O379" s="5"/>
      <c r="P379" s="5"/>
      <c r="Q379" s="5"/>
    </row>
    <row r="380" spans="4:17">
      <c r="D380" s="8"/>
      <c r="E380" s="8"/>
      <c r="F380" s="8"/>
      <c r="G380" s="8"/>
      <c r="N380" s="5"/>
      <c r="O380" s="5"/>
      <c r="P380" s="5"/>
      <c r="Q380" s="5"/>
    </row>
    <row r="381" spans="4:17">
      <c r="D381" s="8"/>
      <c r="E381" s="8"/>
      <c r="F381" s="8"/>
      <c r="G381" s="8"/>
      <c r="N381" s="5"/>
      <c r="O381" s="5"/>
      <c r="P381" s="5"/>
      <c r="Q381" s="5"/>
    </row>
    <row r="382" spans="4:17">
      <c r="D382" s="8"/>
      <c r="E382" s="8"/>
      <c r="F382" s="8"/>
      <c r="G382" s="8"/>
      <c r="N382" s="5"/>
      <c r="O382" s="5"/>
      <c r="P382" s="5"/>
      <c r="Q382" s="5"/>
    </row>
    <row r="383" spans="4:17">
      <c r="D383" s="8"/>
      <c r="E383" s="8"/>
      <c r="F383" s="8"/>
      <c r="G383" s="8"/>
      <c r="N383" s="5"/>
      <c r="O383" s="5"/>
      <c r="P383" s="5"/>
      <c r="Q383" s="5"/>
    </row>
    <row r="384" spans="4:17">
      <c r="D384" s="8"/>
      <c r="E384" s="8"/>
      <c r="F384" s="8"/>
      <c r="G384" s="8"/>
      <c r="N384" s="5"/>
      <c r="O384" s="5"/>
      <c r="P384" s="5"/>
      <c r="Q384" s="5"/>
    </row>
    <row r="385" spans="4:17">
      <c r="D385" s="8"/>
      <c r="E385" s="8"/>
      <c r="F385" s="8"/>
      <c r="G385" s="8"/>
      <c r="N385" s="5"/>
      <c r="O385" s="5"/>
      <c r="P385" s="5"/>
      <c r="Q385" s="5"/>
    </row>
    <row r="386" spans="4:17">
      <c r="D386" s="8"/>
      <c r="E386" s="8"/>
      <c r="F386" s="8"/>
      <c r="G386" s="8"/>
      <c r="N386" s="5"/>
      <c r="O386" s="5"/>
      <c r="P386" s="5"/>
      <c r="Q386" s="5"/>
    </row>
    <row r="387" spans="4:17">
      <c r="D387" s="8"/>
      <c r="E387" s="8"/>
      <c r="F387" s="8"/>
      <c r="G387" s="8"/>
      <c r="N387" s="5"/>
      <c r="O387" s="5"/>
      <c r="P387" s="5"/>
      <c r="Q387" s="5"/>
    </row>
    <row r="388" spans="4:17">
      <c r="D388" s="8"/>
      <c r="E388" s="8"/>
      <c r="F388" s="8"/>
      <c r="G388" s="8"/>
      <c r="N388" s="5"/>
      <c r="O388" s="5"/>
      <c r="P388" s="5"/>
      <c r="Q388" s="5"/>
    </row>
    <row r="389" spans="4:17">
      <c r="D389" s="8"/>
      <c r="E389" s="8"/>
      <c r="F389" s="8"/>
      <c r="G389" s="8"/>
      <c r="N389" s="5"/>
      <c r="O389" s="5"/>
      <c r="P389" s="5"/>
      <c r="Q389" s="5"/>
    </row>
    <row r="390" spans="4:17">
      <c r="D390" s="8"/>
      <c r="E390" s="8"/>
      <c r="F390" s="8"/>
      <c r="G390" s="8"/>
      <c r="N390" s="5"/>
      <c r="O390" s="5"/>
      <c r="P390" s="5"/>
      <c r="Q390" s="5"/>
    </row>
    <row r="391" spans="4:17">
      <c r="D391" s="8"/>
      <c r="E391" s="8"/>
      <c r="F391" s="8"/>
      <c r="G391" s="8"/>
      <c r="N391" s="5"/>
      <c r="O391" s="5"/>
      <c r="P391" s="5"/>
      <c r="Q391" s="5"/>
    </row>
    <row r="392" spans="4:17">
      <c r="D392" s="8"/>
      <c r="E392" s="8"/>
      <c r="F392" s="8"/>
      <c r="G392" s="8"/>
      <c r="N392" s="5"/>
      <c r="O392" s="5"/>
      <c r="P392" s="5"/>
      <c r="Q392" s="5"/>
    </row>
    <row r="393" spans="4:17">
      <c r="D393" s="8"/>
      <c r="E393" s="8"/>
      <c r="F393" s="8"/>
      <c r="G393" s="8"/>
      <c r="N393" s="5"/>
      <c r="O393" s="5"/>
      <c r="P393" s="5"/>
      <c r="Q393" s="5"/>
    </row>
    <row r="394" spans="4:17">
      <c r="D394" s="8"/>
      <c r="E394" s="8"/>
      <c r="F394" s="8"/>
      <c r="G394" s="8"/>
      <c r="N394" s="5"/>
      <c r="O394" s="5"/>
      <c r="P394" s="5"/>
      <c r="Q394" s="5"/>
    </row>
    <row r="395" spans="4:17">
      <c r="D395" s="8"/>
      <c r="E395" s="8"/>
      <c r="F395" s="8"/>
      <c r="G395" s="8"/>
      <c r="N395" s="5"/>
      <c r="O395" s="5"/>
      <c r="P395" s="5"/>
      <c r="Q395" s="5"/>
    </row>
    <row r="396" spans="4:17">
      <c r="D396" s="8"/>
      <c r="E396" s="8"/>
      <c r="F396" s="8"/>
      <c r="G396" s="8"/>
      <c r="N396" s="5"/>
      <c r="O396" s="5"/>
      <c r="P396" s="5"/>
      <c r="Q396" s="5"/>
    </row>
    <row r="397" spans="4:17">
      <c r="D397" s="8"/>
      <c r="E397" s="8"/>
      <c r="F397" s="8"/>
      <c r="G397" s="8"/>
      <c r="N397" s="5"/>
      <c r="O397" s="5"/>
      <c r="P397" s="5"/>
      <c r="Q397" s="5"/>
    </row>
    <row r="398" spans="4:17">
      <c r="D398" s="8"/>
      <c r="E398" s="8"/>
      <c r="F398" s="8"/>
      <c r="G398" s="8"/>
      <c r="N398" s="5"/>
      <c r="O398" s="5"/>
      <c r="P398" s="5"/>
      <c r="Q398" s="5"/>
    </row>
    <row r="399" spans="4:17">
      <c r="D399" s="8"/>
      <c r="E399" s="8"/>
      <c r="F399" s="8"/>
      <c r="G399" s="8"/>
      <c r="N399" s="5"/>
      <c r="O399" s="5"/>
      <c r="P399" s="5"/>
      <c r="Q399" s="5"/>
    </row>
    <row r="400" spans="4:17">
      <c r="D400" s="8"/>
      <c r="E400" s="8"/>
      <c r="F400" s="8"/>
      <c r="G400" s="8"/>
      <c r="N400" s="5"/>
      <c r="O400" s="5"/>
      <c r="P400" s="5"/>
      <c r="Q400" s="5"/>
    </row>
    <row r="401" spans="4:17">
      <c r="D401" s="8"/>
      <c r="E401" s="8"/>
      <c r="F401" s="8"/>
      <c r="G401" s="8"/>
      <c r="N401" s="5"/>
      <c r="O401" s="5"/>
      <c r="P401" s="5"/>
      <c r="Q401" s="5"/>
    </row>
    <row r="402" spans="4:17">
      <c r="D402" s="8"/>
      <c r="E402" s="8"/>
      <c r="F402" s="8"/>
      <c r="G402" s="8"/>
      <c r="N402" s="5"/>
      <c r="O402" s="5"/>
      <c r="P402" s="5"/>
      <c r="Q402" s="5"/>
    </row>
    <row r="403" spans="4:17">
      <c r="D403" s="8"/>
      <c r="E403" s="8"/>
      <c r="F403" s="8"/>
      <c r="G403" s="8"/>
      <c r="N403" s="5"/>
      <c r="O403" s="5"/>
      <c r="P403" s="5"/>
      <c r="Q403" s="5"/>
    </row>
    <row r="404" spans="4:17">
      <c r="D404" s="8"/>
      <c r="E404" s="8"/>
      <c r="F404" s="8"/>
      <c r="G404" s="8"/>
      <c r="N404" s="5"/>
      <c r="O404" s="5"/>
      <c r="P404" s="5"/>
      <c r="Q404" s="5"/>
    </row>
    <row r="405" spans="4:17">
      <c r="D405" s="8"/>
      <c r="E405" s="8"/>
      <c r="F405" s="8"/>
      <c r="G405" s="8"/>
      <c r="N405" s="5"/>
      <c r="O405" s="5"/>
      <c r="P405" s="5"/>
      <c r="Q405" s="5"/>
    </row>
    <row r="406" spans="4:17">
      <c r="D406" s="8"/>
      <c r="E406" s="8"/>
      <c r="F406" s="8"/>
      <c r="G406" s="8"/>
      <c r="N406" s="5"/>
      <c r="O406" s="5"/>
      <c r="P406" s="5"/>
      <c r="Q406" s="5"/>
    </row>
    <row r="407" spans="4:17">
      <c r="D407" s="8"/>
      <c r="E407" s="8"/>
      <c r="F407" s="8"/>
      <c r="G407" s="8"/>
      <c r="N407" s="5"/>
      <c r="O407" s="5"/>
      <c r="P407" s="5"/>
      <c r="Q407" s="5"/>
    </row>
    <row r="408" spans="4:17">
      <c r="D408" s="8"/>
      <c r="E408" s="8"/>
      <c r="F408" s="8"/>
      <c r="G408" s="8"/>
      <c r="N408" s="5"/>
      <c r="O408" s="5"/>
      <c r="P408" s="5"/>
      <c r="Q408" s="5"/>
    </row>
    <row r="409" spans="4:17">
      <c r="D409" s="8"/>
      <c r="E409" s="8"/>
      <c r="F409" s="8"/>
      <c r="G409" s="8"/>
      <c r="N409" s="5"/>
      <c r="O409" s="5"/>
      <c r="P409" s="5"/>
      <c r="Q409" s="5"/>
    </row>
    <row r="410" spans="4:17">
      <c r="D410" s="8"/>
      <c r="E410" s="8"/>
      <c r="F410" s="8"/>
      <c r="G410" s="8"/>
      <c r="N410" s="5"/>
      <c r="O410" s="5"/>
      <c r="P410" s="5"/>
      <c r="Q410" s="5"/>
    </row>
    <row r="411" spans="4:17">
      <c r="D411" s="8"/>
      <c r="E411" s="8"/>
      <c r="F411" s="8"/>
      <c r="G411" s="8"/>
      <c r="N411" s="5"/>
      <c r="O411" s="5"/>
      <c r="P411" s="5"/>
      <c r="Q411" s="5"/>
    </row>
    <row r="412" spans="4:17">
      <c r="D412" s="8"/>
      <c r="E412" s="8"/>
      <c r="F412" s="8"/>
      <c r="G412" s="8"/>
      <c r="N412" s="5"/>
      <c r="O412" s="5"/>
      <c r="P412" s="5"/>
      <c r="Q412" s="5"/>
    </row>
    <row r="413" spans="4:17">
      <c r="D413" s="8"/>
      <c r="E413" s="8"/>
      <c r="F413" s="8"/>
      <c r="G413" s="8"/>
      <c r="N413" s="5"/>
      <c r="O413" s="5"/>
      <c r="P413" s="5"/>
      <c r="Q413" s="5"/>
    </row>
    <row r="414" spans="4:17">
      <c r="D414" s="8"/>
      <c r="E414" s="8"/>
      <c r="F414" s="8"/>
      <c r="G414" s="8"/>
      <c r="N414" s="5"/>
      <c r="O414" s="5"/>
      <c r="P414" s="5"/>
      <c r="Q414" s="5"/>
    </row>
    <row r="415" spans="4:17">
      <c r="D415" s="8"/>
      <c r="E415" s="8"/>
      <c r="F415" s="8"/>
      <c r="G415" s="8"/>
      <c r="N415" s="5"/>
      <c r="O415" s="5"/>
      <c r="P415" s="5"/>
      <c r="Q415" s="5"/>
    </row>
    <row r="416" spans="4:17">
      <c r="D416" s="8"/>
      <c r="E416" s="8"/>
      <c r="F416" s="8"/>
      <c r="G416" s="8"/>
      <c r="N416" s="5"/>
      <c r="O416" s="5"/>
      <c r="P416" s="5"/>
      <c r="Q416" s="5"/>
    </row>
    <row r="417" spans="4:17">
      <c r="D417" s="8"/>
      <c r="E417" s="8"/>
      <c r="F417" s="8"/>
      <c r="G417" s="8"/>
      <c r="N417" s="5"/>
      <c r="O417" s="5"/>
      <c r="P417" s="5"/>
      <c r="Q417" s="5"/>
    </row>
    <row r="418" spans="4:17">
      <c r="D418" s="8"/>
      <c r="E418" s="8"/>
      <c r="F418" s="8"/>
      <c r="G418" s="8"/>
      <c r="N418" s="5"/>
      <c r="O418" s="5"/>
      <c r="P418" s="5"/>
      <c r="Q418" s="5"/>
    </row>
    <row r="419" spans="4:17">
      <c r="D419" s="8"/>
      <c r="E419" s="8"/>
      <c r="F419" s="8"/>
      <c r="G419" s="8"/>
      <c r="N419" s="5"/>
      <c r="O419" s="5"/>
      <c r="P419" s="5"/>
      <c r="Q419" s="5"/>
    </row>
    <row r="420" spans="4:17">
      <c r="D420" s="8"/>
      <c r="E420" s="8"/>
      <c r="F420" s="8"/>
      <c r="G420" s="8"/>
      <c r="N420" s="5"/>
      <c r="O420" s="5"/>
      <c r="P420" s="5"/>
      <c r="Q420" s="5"/>
    </row>
    <row r="421" spans="4:17">
      <c r="D421" s="8"/>
      <c r="E421" s="8"/>
      <c r="F421" s="8"/>
      <c r="G421" s="8"/>
      <c r="N421" s="5"/>
      <c r="O421" s="5"/>
      <c r="P421" s="5"/>
      <c r="Q421" s="5"/>
    </row>
    <row r="422" spans="4:17">
      <c r="D422" s="8"/>
      <c r="E422" s="8"/>
      <c r="F422" s="8"/>
      <c r="G422" s="8"/>
      <c r="N422" s="5"/>
      <c r="O422" s="5"/>
      <c r="P422" s="5"/>
      <c r="Q422" s="5"/>
    </row>
    <row r="423" spans="4:17">
      <c r="D423" s="8"/>
      <c r="E423" s="8"/>
      <c r="F423" s="8"/>
      <c r="G423" s="8"/>
      <c r="N423" s="5"/>
      <c r="O423" s="5"/>
      <c r="P423" s="5"/>
      <c r="Q423" s="5"/>
    </row>
    <row r="424" spans="4:17">
      <c r="D424" s="8"/>
      <c r="E424" s="8"/>
      <c r="F424" s="8"/>
      <c r="G424" s="8"/>
      <c r="N424" s="5"/>
      <c r="O424" s="5"/>
      <c r="P424" s="5"/>
      <c r="Q424" s="5"/>
    </row>
    <row r="425" spans="4:17">
      <c r="D425" s="8"/>
      <c r="E425" s="8"/>
      <c r="F425" s="8"/>
      <c r="G425" s="8"/>
      <c r="N425" s="5"/>
      <c r="O425" s="5"/>
      <c r="P425" s="5"/>
      <c r="Q425" s="5"/>
    </row>
    <row r="426" spans="4:17">
      <c r="D426" s="8"/>
      <c r="E426" s="8"/>
      <c r="F426" s="8"/>
      <c r="G426" s="8"/>
      <c r="N426" s="5"/>
      <c r="O426" s="5"/>
      <c r="P426" s="5"/>
      <c r="Q426" s="5"/>
    </row>
    <row r="427" spans="4:17">
      <c r="D427" s="8"/>
      <c r="E427" s="8"/>
      <c r="F427" s="8"/>
      <c r="G427" s="8"/>
      <c r="N427" s="5"/>
      <c r="O427" s="5"/>
      <c r="P427" s="5"/>
      <c r="Q427" s="5"/>
    </row>
    <row r="428" spans="4:17">
      <c r="D428" s="8"/>
      <c r="E428" s="8"/>
      <c r="F428" s="8"/>
      <c r="G428" s="8"/>
      <c r="N428" s="5"/>
      <c r="O428" s="5"/>
      <c r="P428" s="5"/>
      <c r="Q428" s="5"/>
    </row>
    <row r="429" spans="4:17">
      <c r="D429" s="8"/>
      <c r="E429" s="8"/>
      <c r="F429" s="8"/>
      <c r="G429" s="8"/>
      <c r="N429" s="5"/>
      <c r="O429" s="5"/>
      <c r="P429" s="5"/>
      <c r="Q429" s="5"/>
    </row>
    <row r="430" spans="4:17">
      <c r="D430" s="8"/>
      <c r="E430" s="8"/>
      <c r="F430" s="8"/>
      <c r="G430" s="8"/>
      <c r="N430" s="5"/>
      <c r="O430" s="5"/>
      <c r="P430" s="5"/>
      <c r="Q430" s="5"/>
    </row>
    <row r="431" spans="4:17">
      <c r="D431" s="8"/>
      <c r="E431" s="8"/>
      <c r="F431" s="8"/>
      <c r="G431" s="8"/>
      <c r="N431" s="5"/>
      <c r="O431" s="5"/>
      <c r="P431" s="5"/>
      <c r="Q431" s="5"/>
    </row>
    <row r="432" spans="4:17">
      <c r="D432" s="8"/>
      <c r="E432" s="8"/>
      <c r="F432" s="8"/>
      <c r="G432" s="8"/>
      <c r="N432" s="5"/>
      <c r="O432" s="5"/>
      <c r="P432" s="5"/>
      <c r="Q432" s="5"/>
    </row>
    <row r="433" spans="4:17">
      <c r="D433" s="8"/>
      <c r="E433" s="8"/>
      <c r="F433" s="8"/>
      <c r="G433" s="8"/>
      <c r="N433" s="5"/>
      <c r="O433" s="5"/>
      <c r="P433" s="5"/>
      <c r="Q433" s="5"/>
    </row>
    <row r="434" spans="4:17">
      <c r="D434" s="8"/>
      <c r="E434" s="8"/>
      <c r="F434" s="8"/>
      <c r="G434" s="8"/>
      <c r="N434" s="5"/>
      <c r="O434" s="5"/>
      <c r="P434" s="5"/>
      <c r="Q434" s="5"/>
    </row>
    <row r="435" spans="4:17">
      <c r="D435" s="8"/>
      <c r="E435" s="8"/>
      <c r="F435" s="8"/>
      <c r="G435" s="8"/>
      <c r="N435" s="5"/>
      <c r="O435" s="5"/>
      <c r="P435" s="5"/>
      <c r="Q435" s="5"/>
    </row>
    <row r="436" spans="4:17">
      <c r="D436" s="8"/>
      <c r="E436" s="8"/>
      <c r="F436" s="8"/>
      <c r="G436" s="8"/>
      <c r="N436" s="5"/>
      <c r="O436" s="5"/>
      <c r="P436" s="5"/>
      <c r="Q436" s="5"/>
    </row>
    <row r="437" spans="4:17">
      <c r="D437" s="8"/>
      <c r="E437" s="8"/>
      <c r="F437" s="8"/>
      <c r="G437" s="8"/>
      <c r="N437" s="5"/>
      <c r="O437" s="5"/>
      <c r="P437" s="5"/>
      <c r="Q437" s="5"/>
    </row>
    <row r="438" spans="4:17">
      <c r="D438" s="8"/>
      <c r="E438" s="8"/>
      <c r="F438" s="8"/>
      <c r="G438" s="8"/>
      <c r="N438" s="5"/>
      <c r="O438" s="5"/>
      <c r="P438" s="5"/>
      <c r="Q438" s="5"/>
    </row>
    <row r="439" spans="4:17">
      <c r="D439" s="8"/>
      <c r="E439" s="8"/>
      <c r="F439" s="8"/>
      <c r="G439" s="8"/>
      <c r="N439" s="5"/>
      <c r="O439" s="5"/>
      <c r="P439" s="5"/>
      <c r="Q439" s="5"/>
    </row>
    <row r="440" spans="4:17">
      <c r="D440" s="8"/>
      <c r="E440" s="8"/>
      <c r="F440" s="8"/>
      <c r="G440" s="8"/>
      <c r="N440" s="5"/>
      <c r="O440" s="5"/>
      <c r="P440" s="5"/>
      <c r="Q440" s="5"/>
    </row>
    <row r="441" spans="4:17">
      <c r="D441" s="8"/>
      <c r="E441" s="8"/>
      <c r="F441" s="8"/>
      <c r="G441" s="8"/>
      <c r="N441" s="5"/>
      <c r="O441" s="5"/>
      <c r="P441" s="5"/>
      <c r="Q441" s="5"/>
    </row>
    <row r="442" spans="4:17">
      <c r="D442" s="8"/>
      <c r="E442" s="8"/>
      <c r="F442" s="8"/>
      <c r="G442" s="8"/>
      <c r="N442" s="5"/>
      <c r="O442" s="5"/>
      <c r="P442" s="5"/>
      <c r="Q442" s="5"/>
    </row>
    <row r="443" spans="4:17">
      <c r="D443" s="8"/>
      <c r="E443" s="8"/>
      <c r="F443" s="8"/>
      <c r="G443" s="8"/>
      <c r="N443" s="5"/>
      <c r="O443" s="5"/>
      <c r="P443" s="5"/>
      <c r="Q443" s="5"/>
    </row>
    <row r="444" spans="4:17">
      <c r="D444" s="8"/>
      <c r="E444" s="8"/>
      <c r="F444" s="8"/>
      <c r="G444" s="8"/>
      <c r="N444" s="5"/>
      <c r="O444" s="5"/>
      <c r="P444" s="5"/>
      <c r="Q444" s="5"/>
    </row>
    <row r="445" spans="4:17">
      <c r="D445" s="8"/>
      <c r="E445" s="8"/>
      <c r="F445" s="8"/>
      <c r="G445" s="8"/>
      <c r="N445" s="5"/>
      <c r="O445" s="5"/>
      <c r="P445" s="5"/>
      <c r="Q445" s="5"/>
    </row>
    <row r="446" spans="4:17">
      <c r="D446" s="8"/>
      <c r="E446" s="8"/>
      <c r="F446" s="8"/>
      <c r="G446" s="8"/>
      <c r="N446" s="5"/>
      <c r="O446" s="5"/>
      <c r="P446" s="5"/>
      <c r="Q446" s="5"/>
    </row>
    <row r="447" spans="4:17">
      <c r="D447" s="8"/>
      <c r="E447" s="8"/>
      <c r="F447" s="8"/>
      <c r="G447" s="8"/>
      <c r="N447" s="5"/>
      <c r="O447" s="5"/>
      <c r="P447" s="5"/>
      <c r="Q447" s="5"/>
    </row>
    <row r="448" spans="4:17">
      <c r="D448" s="8"/>
      <c r="E448" s="8"/>
      <c r="F448" s="8"/>
      <c r="G448" s="8"/>
      <c r="N448" s="5"/>
      <c r="O448" s="5"/>
      <c r="P448" s="5"/>
      <c r="Q448" s="5"/>
    </row>
    <row r="449" spans="4:17">
      <c r="D449" s="8"/>
      <c r="E449" s="8"/>
      <c r="F449" s="8"/>
      <c r="G449" s="8"/>
      <c r="N449" s="5"/>
      <c r="O449" s="5"/>
      <c r="P449" s="5"/>
      <c r="Q449" s="5"/>
    </row>
    <row r="450" spans="4:17">
      <c r="D450" s="8"/>
      <c r="E450" s="8"/>
      <c r="F450" s="8"/>
      <c r="G450" s="8"/>
      <c r="N450" s="5"/>
      <c r="O450" s="5"/>
      <c r="P450" s="5"/>
      <c r="Q450" s="5"/>
    </row>
    <row r="451" spans="4:17">
      <c r="D451" s="8"/>
      <c r="E451" s="8"/>
      <c r="F451" s="8"/>
      <c r="G451" s="8"/>
      <c r="N451" s="5"/>
      <c r="O451" s="5"/>
      <c r="P451" s="5"/>
      <c r="Q451" s="5"/>
    </row>
  </sheetData>
  <mergeCells count="8">
    <mergeCell ref="G1:H1"/>
    <mergeCell ref="A5:H5"/>
    <mergeCell ref="E7:H7"/>
    <mergeCell ref="G6:H6"/>
    <mergeCell ref="A7:A8"/>
    <mergeCell ref="B7:B8"/>
    <mergeCell ref="C7:C8"/>
    <mergeCell ref="D7:D8"/>
  </mergeCells>
  <phoneticPr fontId="0" type="noConversion"/>
  <printOptions horizontalCentered="1"/>
  <pageMargins left="0.15748031496062992" right="0.23622047244094491" top="0.35433070866141736" bottom="0.31496062992125984" header="0.19685039370078741" footer="0.15748031496062992"/>
  <pageSetup paperSize="9" firstPageNumber="4"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sheetPr>
    <tabColor rgb="FF92D050"/>
  </sheetPr>
  <dimension ref="A1:AB105"/>
  <sheetViews>
    <sheetView topLeftCell="B24" workbookViewId="0">
      <selection activeCell="H93" sqref="H93"/>
    </sheetView>
  </sheetViews>
  <sheetFormatPr defaultColWidth="9.140625" defaultRowHeight="17.25"/>
  <cols>
    <col min="1" max="1" width="0.140625" style="190" hidden="1" customWidth="1"/>
    <col min="2" max="2" width="52.140625" style="190" customWidth="1"/>
    <col min="3" max="3" width="14.7109375" style="190" hidden="1" customWidth="1"/>
    <col min="4" max="4" width="16.5703125" style="190" customWidth="1"/>
    <col min="5" max="5" width="16.7109375" style="190" customWidth="1"/>
    <col min="6" max="6" width="14.7109375" style="190" customWidth="1"/>
    <col min="7" max="7" width="15" style="192" customWidth="1"/>
    <col min="8" max="8" width="14" style="190" bestFit="1" customWidth="1"/>
    <col min="9" max="9" width="12.28515625" style="190" bestFit="1" customWidth="1"/>
    <col min="10" max="16384" width="9.140625" style="190"/>
  </cols>
  <sheetData>
    <row r="1" spans="2:10" ht="18" customHeight="1">
      <c r="F1" s="298" t="s">
        <v>538</v>
      </c>
      <c r="G1" s="215"/>
    </row>
    <row r="2" spans="2:10" ht="18" customHeight="1">
      <c r="F2" s="64" t="s">
        <v>447</v>
      </c>
      <c r="G2" s="215"/>
    </row>
    <row r="3" spans="2:10" ht="18" customHeight="1">
      <c r="E3" s="64"/>
      <c r="F3" s="227" t="s">
        <v>493</v>
      </c>
    </row>
    <row r="4" spans="2:10" ht="18" customHeight="1">
      <c r="F4" s="64" t="s">
        <v>448</v>
      </c>
      <c r="G4" s="215"/>
    </row>
    <row r="5" spans="2:10" ht="18" customHeight="1">
      <c r="B5" s="634" t="s">
        <v>539</v>
      </c>
      <c r="C5" s="634"/>
      <c r="D5" s="634"/>
      <c r="E5" s="634"/>
      <c r="F5" s="634"/>
      <c r="G5" s="214"/>
    </row>
    <row r="6" spans="2:10" s="192" customFormat="1" ht="78.75" customHeight="1">
      <c r="B6" s="634"/>
      <c r="C6" s="634"/>
      <c r="D6" s="634"/>
      <c r="E6" s="634"/>
      <c r="F6" s="634"/>
      <c r="G6" s="214"/>
      <c r="H6" s="191"/>
      <c r="I6" s="191"/>
      <c r="J6" s="191"/>
    </row>
    <row r="7" spans="2:10" s="192" customFormat="1" ht="14.25" customHeight="1">
      <c r="B7" s="193"/>
      <c r="C7" s="193"/>
      <c r="D7" s="193"/>
      <c r="E7" s="193"/>
      <c r="F7" s="193"/>
    </row>
    <row r="8" spans="2:10" s="192" customFormat="1" ht="22.5" customHeight="1" thickBot="1">
      <c r="B8" s="82"/>
      <c r="C8" s="82"/>
      <c r="D8" s="82"/>
      <c r="E8" s="635" t="s">
        <v>1</v>
      </c>
      <c r="F8" s="635"/>
    </row>
    <row r="9" spans="2:10" s="192" customFormat="1" ht="39" customHeight="1">
      <c r="B9" s="630" t="s">
        <v>429</v>
      </c>
      <c r="C9" s="632" t="s">
        <v>362</v>
      </c>
      <c r="D9" s="632"/>
      <c r="E9" s="632"/>
      <c r="F9" s="633"/>
      <c r="G9" s="194"/>
      <c r="H9" s="194"/>
      <c r="I9" s="194"/>
      <c r="J9" s="194"/>
    </row>
    <row r="10" spans="2:10" s="196" customFormat="1" ht="43.5" customHeight="1">
      <c r="B10" s="631"/>
      <c r="C10" s="362" t="s">
        <v>125</v>
      </c>
      <c r="D10" s="362" t="s">
        <v>363</v>
      </c>
      <c r="E10" s="362" t="s">
        <v>364</v>
      </c>
      <c r="F10" s="83" t="s">
        <v>365</v>
      </c>
      <c r="G10" s="195"/>
      <c r="H10" s="195"/>
      <c r="I10" s="195"/>
      <c r="J10" s="195"/>
    </row>
    <row r="11" spans="2:10" s="200" customFormat="1" ht="21" customHeight="1">
      <c r="B11" s="267" t="s">
        <v>96</v>
      </c>
      <c r="C11" s="197">
        <f>SUM(C13+C81)</f>
        <v>4432824.7</v>
      </c>
      <c r="D11" s="197">
        <f>SUM(D13+D81)</f>
        <v>5748424.7000000002</v>
      </c>
      <c r="E11" s="197">
        <f>SUM(E13+E81)</f>
        <v>9355024.7000000011</v>
      </c>
      <c r="F11" s="236">
        <f>SUM(F13+F81)</f>
        <v>12789974.699999999</v>
      </c>
      <c r="G11" s="198">
        <f>F11/4</f>
        <v>3197493.6749999998</v>
      </c>
      <c r="H11" s="199">
        <f>G11*2</f>
        <v>6394987.3499999996</v>
      </c>
      <c r="I11" s="199">
        <f>G11+H11</f>
        <v>9592481.0249999985</v>
      </c>
      <c r="J11" s="199"/>
    </row>
    <row r="12" spans="2:10">
      <c r="B12" s="267" t="s">
        <v>8</v>
      </c>
      <c r="C12" s="261"/>
      <c r="D12" s="261"/>
      <c r="E12" s="261"/>
      <c r="F12" s="262"/>
      <c r="G12" s="198">
        <f t="shared" ref="G12:G76" si="0">F12/4</f>
        <v>0</v>
      </c>
      <c r="H12" s="199">
        <f t="shared" ref="H12:H76" si="1">G12*2</f>
        <v>0</v>
      </c>
      <c r="I12" s="199">
        <f>G12+H12</f>
        <v>0</v>
      </c>
      <c r="J12" s="198"/>
    </row>
    <row r="13" spans="2:10" s="202" customFormat="1" ht="21.75" customHeight="1">
      <c r="B13" s="267" t="s">
        <v>449</v>
      </c>
      <c r="C13" s="261">
        <f>SUM(C15+C20+C36+C55+C73+C78)</f>
        <v>4356019.9000000004</v>
      </c>
      <c r="D13" s="261">
        <f>SUM(D15+D20+D36+D55+D73+D78)</f>
        <v>5078783.5</v>
      </c>
      <c r="E13" s="261">
        <f>SUM(E15+E20+E36+E55+E73+E78)</f>
        <v>8256628.1000000006</v>
      </c>
      <c r="F13" s="262">
        <f>SUM(F15+F20+F36+F55+F73+F78+F77)</f>
        <v>11341888.4</v>
      </c>
      <c r="G13" s="198">
        <f t="shared" si="0"/>
        <v>2835472.1</v>
      </c>
      <c r="H13" s="199">
        <f t="shared" si="1"/>
        <v>5670944.2000000002</v>
      </c>
      <c r="I13" s="199">
        <f>G13+H13</f>
        <v>8506416.3000000007</v>
      </c>
      <c r="J13" s="201"/>
    </row>
    <row r="14" spans="2:10" ht="15" customHeight="1">
      <c r="B14" s="267" t="s">
        <v>8</v>
      </c>
      <c r="C14" s="261"/>
      <c r="D14" s="261"/>
      <c r="E14" s="261"/>
      <c r="F14" s="262"/>
      <c r="G14" s="198">
        <f>F14/4</f>
        <v>0</v>
      </c>
      <c r="H14" s="199">
        <f>G14*2</f>
        <v>0</v>
      </c>
      <c r="I14" s="199">
        <f>G14+H14</f>
        <v>0</v>
      </c>
      <c r="J14" s="198"/>
    </row>
    <row r="15" spans="2:10" ht="23.25" customHeight="1">
      <c r="B15" s="267" t="s">
        <v>100</v>
      </c>
      <c r="C15" s="261">
        <f>SUM(C17)</f>
        <v>533300</v>
      </c>
      <c r="D15" s="261">
        <f>SUM(D17)</f>
        <v>1066600</v>
      </c>
      <c r="E15" s="261">
        <f>SUM(E17)</f>
        <v>1600000</v>
      </c>
      <c r="F15" s="262">
        <f>SUM(F17)</f>
        <v>2185209.6</v>
      </c>
      <c r="G15" s="198">
        <f t="shared" si="0"/>
        <v>546302.4</v>
      </c>
      <c r="H15" s="199">
        <f t="shared" si="1"/>
        <v>1092604.8</v>
      </c>
      <c r="I15" s="199">
        <f>G15+H15</f>
        <v>1638907.2000000002</v>
      </c>
      <c r="J15" s="198"/>
    </row>
    <row r="16" spans="2:10">
      <c r="B16" s="267" t="s">
        <v>8</v>
      </c>
      <c r="C16" s="261"/>
      <c r="D16" s="261"/>
      <c r="E16" s="261"/>
      <c r="F16" s="262"/>
      <c r="G16" s="198">
        <f t="shared" si="0"/>
        <v>0</v>
      </c>
      <c r="H16" s="199">
        <f t="shared" si="1"/>
        <v>0</v>
      </c>
      <c r="I16" s="199">
        <f t="shared" ref="I16:I81" si="2">G16+H16</f>
        <v>0</v>
      </c>
      <c r="J16" s="198"/>
    </row>
    <row r="17" spans="2:28" ht="40.5" customHeight="1">
      <c r="B17" s="267" t="s">
        <v>216</v>
      </c>
      <c r="C17" s="261">
        <f>'N 6,1'!E24</f>
        <v>533300</v>
      </c>
      <c r="D17" s="261">
        <f>'N 6,1'!F24</f>
        <v>1066600</v>
      </c>
      <c r="E17" s="261">
        <f>'N 6,1'!G24</f>
        <v>1600000</v>
      </c>
      <c r="F17" s="262">
        <f>'N 6,1'!H24</f>
        <v>2185209.6</v>
      </c>
      <c r="G17" s="198">
        <f t="shared" si="0"/>
        <v>546302.4</v>
      </c>
      <c r="H17" s="199">
        <f t="shared" si="1"/>
        <v>1092604.8</v>
      </c>
      <c r="I17" s="199">
        <f t="shared" si="2"/>
        <v>1638907.2000000002</v>
      </c>
      <c r="J17" s="203"/>
      <c r="K17" s="204"/>
      <c r="L17" s="204"/>
      <c r="M17" s="204"/>
      <c r="N17" s="204"/>
      <c r="O17" s="204"/>
      <c r="P17" s="204"/>
      <c r="Q17" s="204"/>
      <c r="R17" s="204"/>
      <c r="S17" s="204"/>
      <c r="T17" s="204"/>
      <c r="U17" s="204"/>
      <c r="V17" s="204"/>
      <c r="W17" s="204"/>
      <c r="X17" s="204"/>
      <c r="Y17" s="204"/>
      <c r="Z17" s="204"/>
      <c r="AA17" s="204"/>
      <c r="AB17" s="205"/>
    </row>
    <row r="18" spans="2:28" s="77" customFormat="1" ht="26.25" hidden="1" customHeight="1">
      <c r="B18" s="268" t="s">
        <v>430</v>
      </c>
      <c r="C18" s="261">
        <f>1637336.95+0.05</f>
        <v>1637337</v>
      </c>
      <c r="D18" s="261">
        <v>3274673.9</v>
      </c>
      <c r="E18" s="261">
        <f>4912010.85+0.05</f>
        <v>4912010.8999999994</v>
      </c>
      <c r="F18" s="262">
        <f>'[5]N 6,1'!I25</f>
        <v>6549347.7000000002</v>
      </c>
      <c r="G18" s="198">
        <f t="shared" si="0"/>
        <v>1637336.925</v>
      </c>
      <c r="H18" s="199">
        <f t="shared" si="1"/>
        <v>3274673.85</v>
      </c>
      <c r="I18" s="199">
        <f t="shared" si="2"/>
        <v>4912010.7750000004</v>
      </c>
      <c r="J18" s="206"/>
      <c r="K18" s="207"/>
      <c r="L18" s="207"/>
      <c r="M18" s="207"/>
      <c r="N18" s="207"/>
      <c r="O18" s="207"/>
      <c r="P18" s="207"/>
      <c r="Q18" s="207"/>
      <c r="R18" s="207"/>
      <c r="S18" s="207"/>
      <c r="T18" s="207"/>
      <c r="U18" s="207"/>
      <c r="V18" s="207"/>
      <c r="W18" s="207"/>
      <c r="X18" s="207"/>
      <c r="Y18" s="207"/>
      <c r="Z18" s="207"/>
      <c r="AA18" s="207"/>
      <c r="AB18" s="208"/>
    </row>
    <row r="19" spans="2:28" s="77" customFormat="1" ht="18" hidden="1" customHeight="1">
      <c r="B19" s="268" t="s">
        <v>431</v>
      </c>
      <c r="C19" s="261">
        <v>38800</v>
      </c>
      <c r="D19" s="261">
        <v>77600</v>
      </c>
      <c r="E19" s="261">
        <v>116400</v>
      </c>
      <c r="F19" s="263">
        <f>'[5]N 6,1'!I27</f>
        <v>155200</v>
      </c>
      <c r="G19" s="198">
        <f t="shared" si="0"/>
        <v>38800</v>
      </c>
      <c r="H19" s="199">
        <f t="shared" si="1"/>
        <v>77600</v>
      </c>
      <c r="I19" s="199">
        <f t="shared" si="2"/>
        <v>116400</v>
      </c>
      <c r="J19" s="206"/>
      <c r="K19" s="207"/>
      <c r="L19" s="207"/>
      <c r="M19" s="207"/>
      <c r="N19" s="207"/>
      <c r="O19" s="207"/>
      <c r="P19" s="207"/>
      <c r="Q19" s="207"/>
      <c r="R19" s="207"/>
      <c r="S19" s="207"/>
      <c r="T19" s="207"/>
      <c r="U19" s="207"/>
      <c r="V19" s="207"/>
      <c r="W19" s="207"/>
      <c r="X19" s="207"/>
      <c r="Y19" s="207"/>
      <c r="Z19" s="207"/>
      <c r="AA19" s="207"/>
      <c r="AB19" s="208"/>
    </row>
    <row r="20" spans="2:28" ht="38.25" customHeight="1">
      <c r="B20" s="267" t="s">
        <v>510</v>
      </c>
      <c r="C20" s="261">
        <f>SUM(C22:C27)</f>
        <v>1627469.9000000001</v>
      </c>
      <c r="D20" s="261">
        <f>SUM(D22:D27)</f>
        <v>3592383.5</v>
      </c>
      <c r="E20" s="261">
        <f>SUM(E22:E27)</f>
        <v>5972578.1000000006</v>
      </c>
      <c r="F20" s="262">
        <f>SUM(F22:F27)</f>
        <v>8308178.7999999998</v>
      </c>
      <c r="G20" s="198">
        <f t="shared" si="0"/>
        <v>2077044.7</v>
      </c>
      <c r="H20" s="199">
        <f t="shared" si="1"/>
        <v>4154089.4</v>
      </c>
      <c r="I20" s="199">
        <f t="shared" si="2"/>
        <v>6231134.0999999996</v>
      </c>
      <c r="J20" s="206"/>
      <c r="K20" s="207"/>
      <c r="L20" s="207"/>
      <c r="M20" s="207"/>
      <c r="N20" s="207"/>
      <c r="O20" s="207"/>
      <c r="P20" s="207"/>
      <c r="Q20" s="207"/>
      <c r="R20" s="207"/>
      <c r="S20" s="207"/>
      <c r="T20" s="207"/>
      <c r="U20" s="207"/>
      <c r="V20" s="207"/>
      <c r="W20" s="207"/>
      <c r="X20" s="207"/>
      <c r="Y20" s="207"/>
      <c r="Z20" s="207"/>
      <c r="AA20" s="207"/>
      <c r="AB20" s="208"/>
    </row>
    <row r="21" spans="2:28" ht="26.25" customHeight="1">
      <c r="B21" s="267" t="s">
        <v>8</v>
      </c>
      <c r="C21" s="261"/>
      <c r="D21" s="261"/>
      <c r="E21" s="261"/>
      <c r="F21" s="263"/>
      <c r="G21" s="198">
        <f t="shared" si="0"/>
        <v>0</v>
      </c>
      <c r="H21" s="199">
        <f t="shared" si="1"/>
        <v>0</v>
      </c>
      <c r="I21" s="199">
        <f t="shared" si="2"/>
        <v>0</v>
      </c>
      <c r="J21" s="206"/>
      <c r="K21" s="207"/>
      <c r="L21" s="207"/>
      <c r="M21" s="207"/>
      <c r="N21" s="207"/>
      <c r="O21" s="207"/>
      <c r="P21" s="207"/>
      <c r="Q21" s="207"/>
      <c r="R21" s="207"/>
      <c r="S21" s="207"/>
      <c r="T21" s="207"/>
      <c r="U21" s="207"/>
      <c r="V21" s="207"/>
      <c r="W21" s="207"/>
      <c r="X21" s="207"/>
      <c r="Y21" s="207"/>
      <c r="Z21" s="207"/>
      <c r="AA21" s="207"/>
      <c r="AB21" s="208"/>
    </row>
    <row r="22" spans="2:28" ht="20.25" customHeight="1">
      <c r="B22" s="267" t="s">
        <v>135</v>
      </c>
      <c r="C22" s="259">
        <f>'N 6,1'!E28</f>
        <v>174809.9</v>
      </c>
      <c r="D22" s="259">
        <f>'N 6,1'!F28</f>
        <v>313303.3</v>
      </c>
      <c r="E22" s="259">
        <f>'N 6,1'!G28</f>
        <v>502743.39999999997</v>
      </c>
      <c r="F22" s="263">
        <f>'N 6,1'!H28</f>
        <v>763916.80000000005</v>
      </c>
      <c r="G22" s="198">
        <f t="shared" si="0"/>
        <v>190979.20000000001</v>
      </c>
      <c r="H22" s="199">
        <f t="shared" si="1"/>
        <v>381958.40000000002</v>
      </c>
      <c r="I22" s="199">
        <f t="shared" si="2"/>
        <v>572937.60000000009</v>
      </c>
      <c r="J22" s="209"/>
      <c r="K22" s="210"/>
      <c r="L22" s="210"/>
      <c r="M22" s="210"/>
      <c r="N22" s="210"/>
      <c r="O22" s="210"/>
      <c r="P22" s="210"/>
      <c r="Q22" s="210"/>
      <c r="R22" s="210"/>
      <c r="S22" s="210"/>
      <c r="T22" s="210"/>
      <c r="U22" s="210"/>
      <c r="V22" s="210"/>
      <c r="W22" s="210"/>
      <c r="X22" s="210"/>
      <c r="Y22" s="210"/>
      <c r="Z22" s="210"/>
      <c r="AA22" s="210"/>
      <c r="AB22" s="211"/>
    </row>
    <row r="23" spans="2:28" ht="38.25" customHeight="1">
      <c r="B23" s="267" t="s">
        <v>376</v>
      </c>
      <c r="C23" s="261">
        <f>'N 6,1'!E37</f>
        <v>2500</v>
      </c>
      <c r="D23" s="261">
        <f>'N 6,1'!F37</f>
        <v>5000</v>
      </c>
      <c r="E23" s="261">
        <f>'N 6,1'!G37</f>
        <v>7500</v>
      </c>
      <c r="F23" s="262">
        <f>'N 6,1'!H37</f>
        <v>10800</v>
      </c>
      <c r="G23" s="198">
        <f t="shared" si="0"/>
        <v>2700</v>
      </c>
      <c r="H23" s="199">
        <f t="shared" si="1"/>
        <v>5400</v>
      </c>
      <c r="I23" s="199">
        <f t="shared" si="2"/>
        <v>8100</v>
      </c>
      <c r="J23" s="198"/>
    </row>
    <row r="24" spans="2:28" ht="35.25" customHeight="1">
      <c r="B24" s="267" t="s">
        <v>432</v>
      </c>
      <c r="C24" s="261">
        <f>'N 6,1'!E41</f>
        <v>58381.599999999999</v>
      </c>
      <c r="D24" s="261">
        <f>'N 6,1'!F41</f>
        <v>241861.6</v>
      </c>
      <c r="E24" s="261">
        <f>'N 6,1'!G41</f>
        <v>306255.59999999998</v>
      </c>
      <c r="F24" s="262">
        <f>'N 6,1'!H41</f>
        <v>325802.59999999998</v>
      </c>
      <c r="G24" s="198">
        <f t="shared" si="0"/>
        <v>81450.649999999994</v>
      </c>
      <c r="H24" s="199">
        <f t="shared" si="1"/>
        <v>162901.29999999999</v>
      </c>
      <c r="I24" s="199">
        <f t="shared" si="2"/>
        <v>244351.94999999998</v>
      </c>
      <c r="J24" s="198"/>
    </row>
    <row r="25" spans="2:28" ht="37.5" customHeight="1">
      <c r="B25" s="267" t="s">
        <v>433</v>
      </c>
      <c r="C25" s="259">
        <f>'N 6,1'!E51</f>
        <v>1355.6</v>
      </c>
      <c r="D25" s="259">
        <f>'N 6,1'!F51</f>
        <v>19170.599999999999</v>
      </c>
      <c r="E25" s="259">
        <f>'N 6,1'!G51</f>
        <v>72110.600000000006</v>
      </c>
      <c r="F25" s="263">
        <f>'N 6,1'!H51</f>
        <v>141760.6</v>
      </c>
      <c r="G25" s="198">
        <f t="shared" si="0"/>
        <v>35440.15</v>
      </c>
      <c r="H25" s="199">
        <f t="shared" si="1"/>
        <v>70880.3</v>
      </c>
      <c r="I25" s="199">
        <f t="shared" si="2"/>
        <v>106320.45000000001</v>
      </c>
      <c r="J25" s="198"/>
    </row>
    <row r="26" spans="2:28" ht="45" customHeight="1">
      <c r="B26" s="267" t="s">
        <v>101</v>
      </c>
      <c r="C26" s="261">
        <f>'N 6,1'!E54</f>
        <v>1047083.5</v>
      </c>
      <c r="D26" s="261">
        <f>'N 6,1'!F54</f>
        <v>2158691.6</v>
      </c>
      <c r="E26" s="261">
        <f>'N 6,1'!G54</f>
        <v>3559215.8000000003</v>
      </c>
      <c r="F26" s="262">
        <f>'N 6,1'!H54</f>
        <v>4939952.8</v>
      </c>
      <c r="G26" s="198">
        <f t="shared" si="0"/>
        <v>1234988.2</v>
      </c>
      <c r="H26" s="199">
        <f t="shared" si="1"/>
        <v>2469976.4</v>
      </c>
      <c r="I26" s="199">
        <f t="shared" si="2"/>
        <v>3704964.5999999996</v>
      </c>
      <c r="J26" s="198"/>
    </row>
    <row r="27" spans="2:28" ht="20.25" customHeight="1">
      <c r="B27" s="267" t="s">
        <v>102</v>
      </c>
      <c r="C27" s="261">
        <f>'N 6,1'!E58</f>
        <v>343339.3</v>
      </c>
      <c r="D27" s="261">
        <f>'N 6,1'!F58</f>
        <v>854356.4</v>
      </c>
      <c r="E27" s="261">
        <f>'N 6,1'!G58</f>
        <v>1524752.7</v>
      </c>
      <c r="F27" s="262">
        <f>'N 6,1'!H58</f>
        <v>2125946</v>
      </c>
      <c r="G27" s="198">
        <f t="shared" si="0"/>
        <v>531486.5</v>
      </c>
      <c r="H27" s="199">
        <f t="shared" si="1"/>
        <v>1062973</v>
      </c>
      <c r="I27" s="199">
        <f t="shared" si="2"/>
        <v>1594459.5</v>
      </c>
      <c r="J27" s="198"/>
    </row>
    <row r="28" spans="2:28" ht="15.75" hidden="1" customHeight="1">
      <c r="B28" s="267" t="s">
        <v>53</v>
      </c>
      <c r="C28" s="261">
        <v>0</v>
      </c>
      <c r="D28" s="261">
        <v>0</v>
      </c>
      <c r="E28" s="261">
        <v>0</v>
      </c>
      <c r="F28" s="263"/>
      <c r="G28" s="198">
        <f t="shared" si="0"/>
        <v>0</v>
      </c>
      <c r="H28" s="199">
        <f t="shared" si="1"/>
        <v>0</v>
      </c>
      <c r="I28" s="199">
        <f t="shared" si="2"/>
        <v>0</v>
      </c>
      <c r="J28" s="198"/>
    </row>
    <row r="29" spans="2:28" ht="15" hidden="1" customHeight="1">
      <c r="B29" s="267" t="s">
        <v>51</v>
      </c>
      <c r="C29" s="261">
        <v>0</v>
      </c>
      <c r="D29" s="261">
        <v>0</v>
      </c>
      <c r="E29" s="261">
        <v>0</v>
      </c>
      <c r="F29" s="263"/>
      <c r="G29" s="198">
        <f t="shared" si="0"/>
        <v>0</v>
      </c>
      <c r="H29" s="199">
        <f t="shared" si="1"/>
        <v>0</v>
      </c>
      <c r="I29" s="199">
        <f t="shared" si="2"/>
        <v>0</v>
      </c>
      <c r="J29" s="198"/>
    </row>
    <row r="30" spans="2:28" ht="15" hidden="1" customHeight="1">
      <c r="B30" s="267" t="s">
        <v>24</v>
      </c>
      <c r="C30" s="261">
        <v>0</v>
      </c>
      <c r="D30" s="261">
        <v>0</v>
      </c>
      <c r="E30" s="261">
        <v>0</v>
      </c>
      <c r="F30" s="263"/>
      <c r="G30" s="198">
        <f t="shared" si="0"/>
        <v>0</v>
      </c>
      <c r="H30" s="199">
        <f t="shared" si="1"/>
        <v>0</v>
      </c>
      <c r="I30" s="199">
        <f t="shared" si="2"/>
        <v>0</v>
      </c>
      <c r="J30" s="198"/>
    </row>
    <row r="31" spans="2:28" ht="15" hidden="1" customHeight="1">
      <c r="B31" s="267" t="s">
        <v>25</v>
      </c>
      <c r="C31" s="261">
        <v>0</v>
      </c>
      <c r="D31" s="261">
        <v>0</v>
      </c>
      <c r="E31" s="261">
        <v>0</v>
      </c>
      <c r="F31" s="263"/>
      <c r="G31" s="198">
        <f t="shared" si="0"/>
        <v>0</v>
      </c>
      <c r="H31" s="199">
        <f t="shared" si="1"/>
        <v>0</v>
      </c>
      <c r="I31" s="199">
        <f t="shared" si="2"/>
        <v>0</v>
      </c>
      <c r="J31" s="198"/>
    </row>
    <row r="32" spans="2:28" ht="15" hidden="1" customHeight="1">
      <c r="B32" s="267" t="s">
        <v>26</v>
      </c>
      <c r="C32" s="264">
        <v>0</v>
      </c>
      <c r="D32" s="264">
        <v>0</v>
      </c>
      <c r="E32" s="264">
        <v>0</v>
      </c>
      <c r="F32" s="265"/>
      <c r="G32" s="198">
        <f t="shared" si="0"/>
        <v>0</v>
      </c>
      <c r="H32" s="199">
        <f t="shared" si="1"/>
        <v>0</v>
      </c>
      <c r="I32" s="199">
        <f t="shared" si="2"/>
        <v>0</v>
      </c>
      <c r="J32" s="198"/>
    </row>
    <row r="33" spans="2:10" ht="15" hidden="1" customHeight="1">
      <c r="B33" s="267" t="s">
        <v>51</v>
      </c>
      <c r="C33" s="264">
        <v>0</v>
      </c>
      <c r="D33" s="264">
        <v>0</v>
      </c>
      <c r="E33" s="264">
        <v>0</v>
      </c>
      <c r="F33" s="265"/>
      <c r="G33" s="198">
        <f t="shared" si="0"/>
        <v>0</v>
      </c>
      <c r="H33" s="199">
        <f t="shared" si="1"/>
        <v>0</v>
      </c>
      <c r="I33" s="199">
        <f t="shared" si="2"/>
        <v>0</v>
      </c>
      <c r="J33" s="198"/>
    </row>
    <row r="34" spans="2:10" ht="15" hidden="1" customHeight="1">
      <c r="B34" s="267" t="s">
        <v>27</v>
      </c>
      <c r="C34" s="264">
        <v>0</v>
      </c>
      <c r="D34" s="264">
        <v>0</v>
      </c>
      <c r="E34" s="264">
        <v>0</v>
      </c>
      <c r="F34" s="265"/>
      <c r="G34" s="198">
        <f t="shared" si="0"/>
        <v>0</v>
      </c>
      <c r="H34" s="199">
        <f t="shared" si="1"/>
        <v>0</v>
      </c>
      <c r="I34" s="199">
        <f t="shared" si="2"/>
        <v>0</v>
      </c>
      <c r="J34" s="198"/>
    </row>
    <row r="35" spans="2:10" ht="23.25" hidden="1" customHeight="1">
      <c r="B35" s="267" t="s">
        <v>28</v>
      </c>
      <c r="C35" s="264">
        <v>0</v>
      </c>
      <c r="D35" s="264">
        <v>0</v>
      </c>
      <c r="E35" s="264">
        <v>0</v>
      </c>
      <c r="F35" s="265"/>
      <c r="G35" s="198">
        <f t="shared" si="0"/>
        <v>0</v>
      </c>
      <c r="H35" s="199">
        <f t="shared" si="1"/>
        <v>0</v>
      </c>
      <c r="I35" s="199">
        <f t="shared" si="2"/>
        <v>0</v>
      </c>
      <c r="J35" s="198"/>
    </row>
    <row r="36" spans="2:10" ht="17.25" customHeight="1">
      <c r="B36" s="267" t="s">
        <v>400</v>
      </c>
      <c r="C36" s="259">
        <f>C44</f>
        <v>180000</v>
      </c>
      <c r="D36" s="259">
        <f>D44</f>
        <v>410000</v>
      </c>
      <c r="E36" s="259">
        <f>E44</f>
        <v>670000</v>
      </c>
      <c r="F36" s="263">
        <f>F44</f>
        <v>830000</v>
      </c>
      <c r="G36" s="198">
        <f t="shared" si="0"/>
        <v>207500</v>
      </c>
      <c r="H36" s="199">
        <f t="shared" si="1"/>
        <v>415000</v>
      </c>
      <c r="I36" s="199">
        <f t="shared" si="2"/>
        <v>622500</v>
      </c>
      <c r="J36" s="198"/>
    </row>
    <row r="37" spans="2:10" ht="18.75" customHeight="1">
      <c r="B37" s="267" t="s">
        <v>8</v>
      </c>
      <c r="C37" s="261"/>
      <c r="D37" s="261"/>
      <c r="E37" s="261"/>
      <c r="F37" s="262"/>
      <c r="G37" s="198">
        <f t="shared" si="0"/>
        <v>0</v>
      </c>
      <c r="H37" s="199">
        <f t="shared" si="1"/>
        <v>0</v>
      </c>
      <c r="I37" s="199">
        <f t="shared" si="2"/>
        <v>0</v>
      </c>
      <c r="J37" s="198"/>
    </row>
    <row r="38" spans="2:10" ht="15" hidden="1" customHeight="1">
      <c r="B38" s="269" t="s">
        <v>401</v>
      </c>
      <c r="C38" s="261">
        <v>0</v>
      </c>
      <c r="D38" s="261">
        <v>0</v>
      </c>
      <c r="E38" s="261">
        <v>0</v>
      </c>
      <c r="F38" s="262"/>
      <c r="G38" s="198">
        <f t="shared" si="0"/>
        <v>0</v>
      </c>
      <c r="H38" s="199">
        <f t="shared" si="1"/>
        <v>0</v>
      </c>
      <c r="I38" s="199">
        <f t="shared" si="2"/>
        <v>0</v>
      </c>
      <c r="J38" s="198"/>
    </row>
    <row r="39" spans="2:10" ht="15" hidden="1" customHeight="1">
      <c r="B39" s="269" t="s">
        <v>402</v>
      </c>
      <c r="C39" s="261">
        <v>0</v>
      </c>
      <c r="D39" s="261">
        <v>0</v>
      </c>
      <c r="E39" s="261">
        <v>0</v>
      </c>
      <c r="F39" s="262"/>
      <c r="G39" s="198">
        <f t="shared" si="0"/>
        <v>0</v>
      </c>
      <c r="H39" s="199">
        <f t="shared" si="1"/>
        <v>0</v>
      </c>
      <c r="I39" s="199">
        <f t="shared" si="2"/>
        <v>0</v>
      </c>
      <c r="J39" s="198"/>
    </row>
    <row r="40" spans="2:10" ht="15" hidden="1" customHeight="1">
      <c r="B40" s="269" t="s">
        <v>403</v>
      </c>
      <c r="C40" s="261">
        <v>0</v>
      </c>
      <c r="D40" s="261">
        <v>0</v>
      </c>
      <c r="E40" s="261">
        <v>0</v>
      </c>
      <c r="F40" s="262"/>
      <c r="G40" s="198">
        <f t="shared" si="0"/>
        <v>0</v>
      </c>
      <c r="H40" s="199">
        <f t="shared" si="1"/>
        <v>0</v>
      </c>
      <c r="I40" s="199">
        <f t="shared" si="2"/>
        <v>0</v>
      </c>
      <c r="J40" s="198"/>
    </row>
    <row r="41" spans="2:10" ht="34.5" hidden="1">
      <c r="B41" s="269" t="s">
        <v>30</v>
      </c>
      <c r="C41" s="261">
        <v>0</v>
      </c>
      <c r="D41" s="261">
        <v>0</v>
      </c>
      <c r="E41" s="261">
        <v>0</v>
      </c>
      <c r="F41" s="262"/>
      <c r="G41" s="198">
        <f t="shared" si="0"/>
        <v>0</v>
      </c>
      <c r="H41" s="199">
        <f t="shared" si="1"/>
        <v>0</v>
      </c>
      <c r="I41" s="199">
        <f t="shared" si="2"/>
        <v>0</v>
      </c>
      <c r="J41" s="198"/>
    </row>
    <row r="42" spans="2:10" ht="16.5" hidden="1" customHeight="1">
      <c r="B42" s="269" t="s">
        <v>404</v>
      </c>
      <c r="C42" s="261">
        <v>0</v>
      </c>
      <c r="D42" s="261">
        <v>0</v>
      </c>
      <c r="E42" s="261">
        <v>0</v>
      </c>
      <c r="F42" s="262"/>
      <c r="G42" s="198">
        <f t="shared" si="0"/>
        <v>0</v>
      </c>
      <c r="H42" s="199">
        <f t="shared" si="1"/>
        <v>0</v>
      </c>
      <c r="I42" s="199">
        <f t="shared" si="2"/>
        <v>0</v>
      </c>
      <c r="J42" s="198"/>
    </row>
    <row r="43" spans="2:10" ht="15" hidden="1" customHeight="1">
      <c r="B43" s="269" t="s">
        <v>405</v>
      </c>
      <c r="C43" s="261">
        <v>0</v>
      </c>
      <c r="D43" s="261">
        <v>0</v>
      </c>
      <c r="E43" s="261">
        <v>0</v>
      </c>
      <c r="F43" s="262"/>
      <c r="G43" s="198">
        <f t="shared" si="0"/>
        <v>0</v>
      </c>
      <c r="H43" s="199">
        <f t="shared" si="1"/>
        <v>0</v>
      </c>
      <c r="I43" s="199">
        <f t="shared" si="2"/>
        <v>0</v>
      </c>
      <c r="J43" s="198"/>
    </row>
    <row r="44" spans="2:10" ht="39" customHeight="1">
      <c r="B44" s="269" t="s">
        <v>142</v>
      </c>
      <c r="C44" s="261">
        <f>+C46+C47</f>
        <v>180000</v>
      </c>
      <c r="D44" s="261">
        <f>+D46+D47</f>
        <v>410000</v>
      </c>
      <c r="E44" s="261">
        <f>+E46+E47</f>
        <v>670000</v>
      </c>
      <c r="F44" s="262">
        <f>+F46+F47</f>
        <v>830000</v>
      </c>
      <c r="G44" s="198">
        <f t="shared" si="0"/>
        <v>207500</v>
      </c>
      <c r="H44" s="199">
        <f t="shared" si="1"/>
        <v>415000</v>
      </c>
      <c r="I44" s="199">
        <f t="shared" si="2"/>
        <v>622500</v>
      </c>
      <c r="J44" s="198"/>
    </row>
    <row r="45" spans="2:10">
      <c r="B45" s="269" t="s">
        <v>7</v>
      </c>
      <c r="C45" s="261"/>
      <c r="D45" s="261"/>
      <c r="E45" s="261"/>
      <c r="F45" s="262"/>
      <c r="G45" s="198">
        <f t="shared" si="0"/>
        <v>0</v>
      </c>
      <c r="H45" s="199">
        <f t="shared" si="1"/>
        <v>0</v>
      </c>
      <c r="I45" s="199">
        <f t="shared" si="2"/>
        <v>0</v>
      </c>
      <c r="J45" s="198"/>
    </row>
    <row r="46" spans="2:10" ht="57" customHeight="1">
      <c r="B46" s="449" t="s">
        <v>1166</v>
      </c>
      <c r="C46" s="261">
        <f>+'N 6,1'!E82</f>
        <v>150000</v>
      </c>
      <c r="D46" s="261">
        <f>+'N 6,1'!F82</f>
        <v>350000</v>
      </c>
      <c r="E46" s="261">
        <f>+'N 6,1'!G82</f>
        <v>580000</v>
      </c>
      <c r="F46" s="262">
        <f>+'N 6,1'!H82</f>
        <v>710000</v>
      </c>
      <c r="G46" s="198"/>
      <c r="H46" s="199"/>
      <c r="I46" s="199"/>
      <c r="J46" s="198"/>
    </row>
    <row r="47" spans="2:10" ht="21" customHeight="1">
      <c r="B47" s="269" t="s">
        <v>412</v>
      </c>
      <c r="C47" s="261">
        <f>'N 6,1'!E84</f>
        <v>30000</v>
      </c>
      <c r="D47" s="261">
        <f>'N 6,1'!F84</f>
        <v>60000</v>
      </c>
      <c r="E47" s="261">
        <f>'N 6,1'!G84</f>
        <v>90000</v>
      </c>
      <c r="F47" s="262">
        <f>'N 6,1'!H84</f>
        <v>120000</v>
      </c>
      <c r="G47" s="198">
        <f t="shared" si="0"/>
        <v>30000</v>
      </c>
      <c r="H47" s="199">
        <f t="shared" si="1"/>
        <v>60000</v>
      </c>
      <c r="I47" s="199">
        <f t="shared" si="2"/>
        <v>90000</v>
      </c>
      <c r="J47" s="198"/>
    </row>
    <row r="48" spans="2:10" ht="39" hidden="1" customHeight="1">
      <c r="B48" s="269" t="s">
        <v>434</v>
      </c>
      <c r="C48" s="259">
        <v>0</v>
      </c>
      <c r="D48" s="259">
        <v>0</v>
      </c>
      <c r="E48" s="259">
        <v>0</v>
      </c>
      <c r="F48" s="263"/>
      <c r="G48" s="198">
        <f t="shared" si="0"/>
        <v>0</v>
      </c>
      <c r="H48" s="199">
        <f t="shared" si="1"/>
        <v>0</v>
      </c>
      <c r="I48" s="199">
        <f t="shared" si="2"/>
        <v>0</v>
      </c>
      <c r="J48" s="198"/>
    </row>
    <row r="49" spans="2:10" ht="34.5" hidden="1">
      <c r="B49" s="269" t="s">
        <v>435</v>
      </c>
      <c r="C49" s="261">
        <v>0</v>
      </c>
      <c r="D49" s="261">
        <v>0</v>
      </c>
      <c r="E49" s="261">
        <v>0</v>
      </c>
      <c r="F49" s="262"/>
      <c r="G49" s="198">
        <f t="shared" si="0"/>
        <v>0</v>
      </c>
      <c r="H49" s="199">
        <f t="shared" si="1"/>
        <v>0</v>
      </c>
      <c r="I49" s="199">
        <f t="shared" si="2"/>
        <v>0</v>
      </c>
      <c r="J49" s="198"/>
    </row>
    <row r="50" spans="2:10" hidden="1">
      <c r="B50" s="269" t="s">
        <v>436</v>
      </c>
      <c r="C50" s="261">
        <v>0</v>
      </c>
      <c r="D50" s="261">
        <v>0</v>
      </c>
      <c r="E50" s="261">
        <v>0</v>
      </c>
      <c r="F50" s="262"/>
      <c r="G50" s="198">
        <f t="shared" si="0"/>
        <v>0</v>
      </c>
      <c r="H50" s="199">
        <f t="shared" si="1"/>
        <v>0</v>
      </c>
      <c r="I50" s="199">
        <f t="shared" si="2"/>
        <v>0</v>
      </c>
      <c r="J50" s="198"/>
    </row>
    <row r="51" spans="2:10" hidden="1">
      <c r="B51" s="269" t="s">
        <v>437</v>
      </c>
      <c r="C51" s="261">
        <v>0</v>
      </c>
      <c r="D51" s="261">
        <v>0</v>
      </c>
      <c r="E51" s="261">
        <v>0</v>
      </c>
      <c r="F51" s="262"/>
      <c r="G51" s="198">
        <f t="shared" si="0"/>
        <v>0</v>
      </c>
      <c r="H51" s="199">
        <f t="shared" si="1"/>
        <v>0</v>
      </c>
      <c r="I51" s="199">
        <f t="shared" si="2"/>
        <v>0</v>
      </c>
      <c r="J51" s="198"/>
    </row>
    <row r="52" spans="2:10" ht="38.25" hidden="1" customHeight="1">
      <c r="B52" s="269" t="s">
        <v>438</v>
      </c>
      <c r="C52" s="261">
        <v>0</v>
      </c>
      <c r="D52" s="261">
        <v>0</v>
      </c>
      <c r="E52" s="261">
        <v>0</v>
      </c>
      <c r="F52" s="262"/>
      <c r="G52" s="198">
        <f t="shared" si="0"/>
        <v>0</v>
      </c>
      <c r="H52" s="199">
        <f t="shared" si="1"/>
        <v>0</v>
      </c>
      <c r="I52" s="199">
        <f t="shared" si="2"/>
        <v>0</v>
      </c>
      <c r="J52" s="198"/>
    </row>
    <row r="53" spans="2:10" ht="51.75" hidden="1">
      <c r="B53" s="269" t="s">
        <v>439</v>
      </c>
      <c r="C53" s="261">
        <v>0</v>
      </c>
      <c r="D53" s="261">
        <v>0</v>
      </c>
      <c r="E53" s="261">
        <v>0</v>
      </c>
      <c r="F53" s="262"/>
      <c r="G53" s="198">
        <f t="shared" si="0"/>
        <v>0</v>
      </c>
      <c r="H53" s="199">
        <f t="shared" si="1"/>
        <v>0</v>
      </c>
      <c r="I53" s="199">
        <f t="shared" si="2"/>
        <v>0</v>
      </c>
      <c r="J53" s="198"/>
    </row>
    <row r="54" spans="2:10" ht="15" hidden="1" customHeight="1">
      <c r="B54" s="269" t="s">
        <v>440</v>
      </c>
      <c r="C54" s="261">
        <v>0</v>
      </c>
      <c r="D54" s="261">
        <v>0</v>
      </c>
      <c r="E54" s="261">
        <v>0</v>
      </c>
      <c r="F54" s="262"/>
      <c r="G54" s="198">
        <f t="shared" si="0"/>
        <v>0</v>
      </c>
      <c r="H54" s="199">
        <f t="shared" si="1"/>
        <v>0</v>
      </c>
      <c r="I54" s="199">
        <f t="shared" si="2"/>
        <v>0</v>
      </c>
      <c r="J54" s="198"/>
    </row>
    <row r="55" spans="2:10" ht="42" hidden="1" customHeight="1">
      <c r="B55" s="267" t="s">
        <v>413</v>
      </c>
      <c r="C55" s="261">
        <f>SUM(C58)</f>
        <v>2010000</v>
      </c>
      <c r="D55" s="261">
        <f>SUM(D58)</f>
        <v>0</v>
      </c>
      <c r="E55" s="261">
        <f>SUM(E58)</f>
        <v>0</v>
      </c>
      <c r="F55" s="262">
        <f>SUM(F58)</f>
        <v>0</v>
      </c>
      <c r="G55" s="198">
        <f t="shared" si="0"/>
        <v>0</v>
      </c>
      <c r="H55" s="199">
        <f t="shared" si="1"/>
        <v>0</v>
      </c>
      <c r="I55" s="199">
        <f t="shared" si="2"/>
        <v>0</v>
      </c>
      <c r="J55" s="198"/>
    </row>
    <row r="56" spans="2:10" ht="27.75" hidden="1" customHeight="1">
      <c r="B56" s="267" t="s">
        <v>8</v>
      </c>
      <c r="C56" s="261"/>
      <c r="D56" s="261"/>
      <c r="E56" s="261"/>
      <c r="F56" s="262"/>
      <c r="G56" s="198">
        <f t="shared" si="0"/>
        <v>0</v>
      </c>
      <c r="H56" s="199">
        <f t="shared" si="1"/>
        <v>0</v>
      </c>
      <c r="I56" s="199">
        <f t="shared" si="2"/>
        <v>0</v>
      </c>
      <c r="J56" s="198"/>
    </row>
    <row r="57" spans="2:10" ht="15" hidden="1" customHeight="1">
      <c r="B57" s="267" t="s">
        <v>441</v>
      </c>
      <c r="C57" s="261">
        <v>0</v>
      </c>
      <c r="D57" s="261">
        <v>0</v>
      </c>
      <c r="E57" s="261">
        <v>0</v>
      </c>
      <c r="F57" s="262"/>
      <c r="G57" s="198">
        <f t="shared" si="0"/>
        <v>0</v>
      </c>
      <c r="H57" s="199">
        <f t="shared" si="1"/>
        <v>0</v>
      </c>
      <c r="I57" s="199">
        <f t="shared" si="2"/>
        <v>0</v>
      </c>
      <c r="J57" s="198"/>
    </row>
    <row r="58" spans="2:10" ht="55.5" hidden="1" customHeight="1">
      <c r="B58" s="267" t="s">
        <v>414</v>
      </c>
      <c r="C58" s="261">
        <f>SUM(C67)</f>
        <v>2010000</v>
      </c>
      <c r="D58" s="261">
        <f>SUM(D67)</f>
        <v>0</v>
      </c>
      <c r="E58" s="261">
        <f>SUM(E67)</f>
        <v>0</v>
      </c>
      <c r="F58" s="262">
        <f>SUM(F67)</f>
        <v>0</v>
      </c>
      <c r="G58" s="198">
        <f t="shared" si="0"/>
        <v>0</v>
      </c>
      <c r="H58" s="199">
        <f t="shared" si="1"/>
        <v>0</v>
      </c>
      <c r="I58" s="199">
        <f t="shared" si="2"/>
        <v>0</v>
      </c>
      <c r="J58" s="198"/>
    </row>
    <row r="59" spans="2:10" ht="21" hidden="1" customHeight="1">
      <c r="B59" s="267" t="s">
        <v>8</v>
      </c>
      <c r="C59" s="261"/>
      <c r="D59" s="261"/>
      <c r="E59" s="261"/>
      <c r="F59" s="262"/>
      <c r="G59" s="198">
        <f t="shared" si="0"/>
        <v>0</v>
      </c>
      <c r="H59" s="199">
        <f t="shared" si="1"/>
        <v>0</v>
      </c>
      <c r="I59" s="199">
        <f t="shared" si="2"/>
        <v>0</v>
      </c>
      <c r="J59" s="198"/>
    </row>
    <row r="60" spans="2:10" ht="15" hidden="1" customHeight="1">
      <c r="B60" s="267" t="s">
        <v>34</v>
      </c>
      <c r="C60" s="261">
        <v>0</v>
      </c>
      <c r="D60" s="261">
        <v>0</v>
      </c>
      <c r="E60" s="261">
        <v>0</v>
      </c>
      <c r="F60" s="262"/>
      <c r="G60" s="198">
        <f t="shared" si="0"/>
        <v>0</v>
      </c>
      <c r="H60" s="199">
        <f t="shared" si="1"/>
        <v>0</v>
      </c>
      <c r="I60" s="199">
        <f t="shared" si="2"/>
        <v>0</v>
      </c>
      <c r="J60" s="198"/>
    </row>
    <row r="61" spans="2:10" ht="15" hidden="1" customHeight="1">
      <c r="B61" s="267" t="s">
        <v>35</v>
      </c>
      <c r="C61" s="261">
        <v>0</v>
      </c>
      <c r="D61" s="261">
        <v>0</v>
      </c>
      <c r="E61" s="261">
        <v>0</v>
      </c>
      <c r="F61" s="262"/>
      <c r="G61" s="198">
        <f t="shared" si="0"/>
        <v>0</v>
      </c>
      <c r="H61" s="199">
        <f t="shared" si="1"/>
        <v>0</v>
      </c>
      <c r="I61" s="199">
        <f t="shared" si="2"/>
        <v>0</v>
      </c>
      <c r="J61" s="198"/>
    </row>
    <row r="62" spans="2:10" ht="15" hidden="1" customHeight="1">
      <c r="B62" s="267" t="s">
        <v>36</v>
      </c>
      <c r="C62" s="261">
        <v>0</v>
      </c>
      <c r="D62" s="261">
        <v>0</v>
      </c>
      <c r="E62" s="261">
        <v>0</v>
      </c>
      <c r="F62" s="262"/>
      <c r="G62" s="198">
        <f t="shared" si="0"/>
        <v>0</v>
      </c>
      <c r="H62" s="199">
        <f t="shared" si="1"/>
        <v>0</v>
      </c>
      <c r="I62" s="199">
        <f t="shared" si="2"/>
        <v>0</v>
      </c>
      <c r="J62" s="198"/>
    </row>
    <row r="63" spans="2:10" ht="15.75" hidden="1" customHeight="1">
      <c r="B63" s="267" t="s">
        <v>37</v>
      </c>
      <c r="C63" s="261">
        <v>0</v>
      </c>
      <c r="D63" s="261">
        <v>0</v>
      </c>
      <c r="E63" s="261">
        <v>0</v>
      </c>
      <c r="F63" s="262"/>
      <c r="G63" s="198">
        <f t="shared" si="0"/>
        <v>0</v>
      </c>
      <c r="H63" s="199">
        <f t="shared" si="1"/>
        <v>0</v>
      </c>
      <c r="I63" s="199">
        <f t="shared" si="2"/>
        <v>0</v>
      </c>
      <c r="J63" s="198"/>
    </row>
    <row r="64" spans="2:10" ht="34.5" hidden="1">
      <c r="B64" s="267" t="s">
        <v>38</v>
      </c>
      <c r="C64" s="261">
        <v>0</v>
      </c>
      <c r="D64" s="261">
        <v>0</v>
      </c>
      <c r="E64" s="261">
        <v>0</v>
      </c>
      <c r="F64" s="262"/>
      <c r="G64" s="198">
        <f t="shared" si="0"/>
        <v>0</v>
      </c>
      <c r="H64" s="199">
        <f t="shared" si="1"/>
        <v>0</v>
      </c>
      <c r="I64" s="199">
        <f t="shared" si="2"/>
        <v>0</v>
      </c>
      <c r="J64" s="198"/>
    </row>
    <row r="65" spans="2:10" ht="12" hidden="1" customHeight="1">
      <c r="B65" s="267" t="s">
        <v>39</v>
      </c>
      <c r="C65" s="261">
        <v>0</v>
      </c>
      <c r="D65" s="261">
        <v>0</v>
      </c>
      <c r="E65" s="261">
        <v>0</v>
      </c>
      <c r="F65" s="262"/>
      <c r="G65" s="198">
        <f t="shared" si="0"/>
        <v>0</v>
      </c>
      <c r="H65" s="199">
        <f t="shared" si="1"/>
        <v>0</v>
      </c>
      <c r="I65" s="199">
        <f t="shared" si="2"/>
        <v>0</v>
      </c>
      <c r="J65" s="198"/>
    </row>
    <row r="66" spans="2:10" ht="34.5" hidden="1">
      <c r="B66" s="267" t="s">
        <v>40</v>
      </c>
      <c r="C66" s="261">
        <v>0</v>
      </c>
      <c r="D66" s="261">
        <v>0</v>
      </c>
      <c r="E66" s="261">
        <v>0</v>
      </c>
      <c r="F66" s="262"/>
      <c r="G66" s="198">
        <f t="shared" si="0"/>
        <v>0</v>
      </c>
      <c r="H66" s="199">
        <f t="shared" si="1"/>
        <v>0</v>
      </c>
      <c r="I66" s="199">
        <f t="shared" si="2"/>
        <v>0</v>
      </c>
      <c r="J66" s="198"/>
    </row>
    <row r="67" spans="2:10" ht="26.25" hidden="1" customHeight="1">
      <c r="B67" s="267" t="s">
        <v>442</v>
      </c>
      <c r="C67" s="261">
        <f>'N 6,1'!E88</f>
        <v>2010000</v>
      </c>
      <c r="D67" s="261">
        <f>'N 6,1'!F88</f>
        <v>0</v>
      </c>
      <c r="E67" s="261">
        <f>'N 6,1'!G88</f>
        <v>0</v>
      </c>
      <c r="F67" s="262">
        <f>'N 6,1'!H88</f>
        <v>0</v>
      </c>
      <c r="G67" s="198">
        <f t="shared" si="0"/>
        <v>0</v>
      </c>
      <c r="H67" s="199">
        <f t="shared" si="1"/>
        <v>0</v>
      </c>
      <c r="I67" s="199">
        <f t="shared" si="2"/>
        <v>0</v>
      </c>
      <c r="J67" s="198"/>
    </row>
    <row r="68" spans="2:10" ht="15" hidden="1" customHeight="1">
      <c r="B68" s="267" t="s">
        <v>42</v>
      </c>
      <c r="C68" s="261">
        <v>0</v>
      </c>
      <c r="D68" s="261">
        <v>0</v>
      </c>
      <c r="E68" s="261">
        <v>0</v>
      </c>
      <c r="F68" s="263"/>
      <c r="G68" s="198">
        <f t="shared" si="0"/>
        <v>0</v>
      </c>
      <c r="H68" s="199">
        <f t="shared" si="1"/>
        <v>0</v>
      </c>
      <c r="I68" s="199">
        <f t="shared" si="2"/>
        <v>0</v>
      </c>
      <c r="J68" s="198"/>
    </row>
    <row r="69" spans="2:10" ht="15" hidden="1" customHeight="1">
      <c r="B69" s="267" t="s">
        <v>51</v>
      </c>
      <c r="C69" s="261">
        <v>0</v>
      </c>
      <c r="D69" s="261">
        <v>0</v>
      </c>
      <c r="E69" s="261">
        <v>0</v>
      </c>
      <c r="F69" s="263"/>
      <c r="G69" s="198">
        <f t="shared" si="0"/>
        <v>0</v>
      </c>
      <c r="H69" s="199">
        <f t="shared" si="1"/>
        <v>0</v>
      </c>
      <c r="I69" s="199">
        <f t="shared" si="2"/>
        <v>0</v>
      </c>
      <c r="J69" s="198"/>
    </row>
    <row r="70" spans="2:10" ht="15" hidden="1" customHeight="1">
      <c r="B70" s="267" t="s">
        <v>42</v>
      </c>
      <c r="C70" s="261">
        <v>0</v>
      </c>
      <c r="D70" s="261">
        <v>0</v>
      </c>
      <c r="E70" s="261">
        <v>0</v>
      </c>
      <c r="F70" s="263"/>
      <c r="G70" s="198">
        <f t="shared" si="0"/>
        <v>0</v>
      </c>
      <c r="H70" s="199">
        <f t="shared" si="1"/>
        <v>0</v>
      </c>
      <c r="I70" s="199">
        <f t="shared" si="2"/>
        <v>0</v>
      </c>
      <c r="J70" s="198"/>
    </row>
    <row r="71" spans="2:10" ht="24.75" customHeight="1">
      <c r="B71" s="267" t="s">
        <v>156</v>
      </c>
      <c r="C71" s="259">
        <f>C73+C78</f>
        <v>5250</v>
      </c>
      <c r="D71" s="259">
        <f>D73+D78</f>
        <v>9800</v>
      </c>
      <c r="E71" s="259">
        <f>E73+E78</f>
        <v>14050</v>
      </c>
      <c r="F71" s="263">
        <f>F73+F78+F77</f>
        <v>18500</v>
      </c>
      <c r="G71" s="198">
        <f t="shared" si="0"/>
        <v>4625</v>
      </c>
      <c r="H71" s="199">
        <f t="shared" si="1"/>
        <v>9250</v>
      </c>
      <c r="I71" s="199">
        <f t="shared" si="2"/>
        <v>13875</v>
      </c>
      <c r="J71" s="198"/>
    </row>
    <row r="72" spans="2:10" ht="21.75" customHeight="1">
      <c r="B72" s="267" t="s">
        <v>8</v>
      </c>
      <c r="C72" s="259"/>
      <c r="D72" s="259"/>
      <c r="E72" s="259"/>
      <c r="F72" s="263"/>
      <c r="G72" s="198">
        <f t="shared" si="0"/>
        <v>0</v>
      </c>
      <c r="H72" s="199">
        <f t="shared" si="1"/>
        <v>0</v>
      </c>
      <c r="I72" s="199">
        <f t="shared" si="2"/>
        <v>0</v>
      </c>
      <c r="J72" s="198"/>
    </row>
    <row r="73" spans="2:10" ht="75.75" customHeight="1">
      <c r="B73" s="267" t="s">
        <v>416</v>
      </c>
      <c r="C73" s="261">
        <f>'N 6,1'!E91</f>
        <v>2500</v>
      </c>
      <c r="D73" s="261">
        <f>'N 6,1'!F91</f>
        <v>4300</v>
      </c>
      <c r="E73" s="261">
        <f>'N 6,1'!G91</f>
        <v>5800</v>
      </c>
      <c r="F73" s="262">
        <f>'N 6,1'!H91</f>
        <v>7000</v>
      </c>
      <c r="G73" s="198">
        <f t="shared" si="0"/>
        <v>1750</v>
      </c>
      <c r="H73" s="199">
        <f t="shared" si="1"/>
        <v>3500</v>
      </c>
      <c r="I73" s="199">
        <f t="shared" si="2"/>
        <v>5250</v>
      </c>
      <c r="J73" s="198"/>
    </row>
    <row r="74" spans="2:10" ht="77.25" hidden="1" customHeight="1">
      <c r="B74" s="267" t="s">
        <v>7</v>
      </c>
      <c r="C74" s="261"/>
      <c r="D74" s="261"/>
      <c r="E74" s="261"/>
      <c r="F74" s="263"/>
      <c r="G74" s="198">
        <f t="shared" si="0"/>
        <v>0</v>
      </c>
      <c r="H74" s="199">
        <f t="shared" si="1"/>
        <v>0</v>
      </c>
      <c r="I74" s="199">
        <f t="shared" si="2"/>
        <v>0</v>
      </c>
      <c r="J74" s="198"/>
    </row>
    <row r="75" spans="2:10" ht="77.25" hidden="1" customHeight="1">
      <c r="B75" s="267" t="s">
        <v>443</v>
      </c>
      <c r="C75" s="261"/>
      <c r="D75" s="261"/>
      <c r="E75" s="261"/>
      <c r="F75" s="262">
        <f>'N 6,1'!H93</f>
        <v>2000</v>
      </c>
      <c r="G75" s="198">
        <f t="shared" si="0"/>
        <v>500</v>
      </c>
      <c r="H75" s="199">
        <f t="shared" si="1"/>
        <v>1000</v>
      </c>
      <c r="I75" s="199">
        <f t="shared" si="2"/>
        <v>1500</v>
      </c>
      <c r="J75" s="198"/>
    </row>
    <row r="76" spans="2:10" ht="77.25" hidden="1" customHeight="1">
      <c r="B76" s="267" t="s">
        <v>444</v>
      </c>
      <c r="C76" s="261">
        <f>'N 6,1'!E94</f>
        <v>2000</v>
      </c>
      <c r="D76" s="261">
        <f>'N 6,1'!F94</f>
        <v>3000</v>
      </c>
      <c r="E76" s="261">
        <f>'N 6,1'!G94</f>
        <v>4000</v>
      </c>
      <c r="F76" s="262">
        <f>'N 6,1'!H94</f>
        <v>5000</v>
      </c>
      <c r="G76" s="198">
        <f t="shared" si="0"/>
        <v>1250</v>
      </c>
      <c r="H76" s="199">
        <f t="shared" si="1"/>
        <v>2500</v>
      </c>
      <c r="I76" s="199">
        <f t="shared" si="2"/>
        <v>3750</v>
      </c>
      <c r="J76" s="198"/>
    </row>
    <row r="77" spans="2:10" ht="77.25" hidden="1" customHeight="1">
      <c r="B77" s="267" t="s">
        <v>476</v>
      </c>
      <c r="C77" s="261"/>
      <c r="D77" s="261">
        <f>'N 6,1'!F97</f>
        <v>0</v>
      </c>
      <c r="E77" s="261">
        <f>'N 6,1'!G97</f>
        <v>0</v>
      </c>
      <c r="F77" s="262">
        <f>'N 6,1'!H97</f>
        <v>0</v>
      </c>
      <c r="G77" s="198"/>
      <c r="H77" s="199"/>
      <c r="I77" s="199"/>
      <c r="J77" s="198"/>
    </row>
    <row r="78" spans="2:10" ht="77.25" hidden="1" customHeight="1">
      <c r="B78" s="267" t="s">
        <v>156</v>
      </c>
      <c r="C78" s="259">
        <f>C80</f>
        <v>2750</v>
      </c>
      <c r="D78" s="259">
        <f>D80</f>
        <v>5500</v>
      </c>
      <c r="E78" s="259">
        <f>E80</f>
        <v>8250</v>
      </c>
      <c r="F78" s="263">
        <f>F80</f>
        <v>11500</v>
      </c>
      <c r="G78" s="198">
        <f t="shared" ref="G78:G99" si="3">F78/4</f>
        <v>2875</v>
      </c>
      <c r="H78" s="199">
        <f t="shared" ref="H78:H99" si="4">G78*2</f>
        <v>5750</v>
      </c>
      <c r="I78" s="199">
        <f t="shared" si="2"/>
        <v>8625</v>
      </c>
      <c r="J78" s="198"/>
    </row>
    <row r="79" spans="2:10" ht="77.25" hidden="1" customHeight="1">
      <c r="B79" s="267" t="s">
        <v>7</v>
      </c>
      <c r="C79" s="259"/>
      <c r="D79" s="259"/>
      <c r="E79" s="259"/>
      <c r="F79" s="263"/>
      <c r="G79" s="198">
        <f t="shared" si="3"/>
        <v>0</v>
      </c>
      <c r="H79" s="199">
        <f t="shared" si="4"/>
        <v>0</v>
      </c>
      <c r="I79" s="199">
        <f t="shared" si="2"/>
        <v>0</v>
      </c>
      <c r="J79" s="198"/>
    </row>
    <row r="80" spans="2:10">
      <c r="B80" s="267" t="s">
        <v>9</v>
      </c>
      <c r="C80" s="261">
        <f>'N 6,1'!E100</f>
        <v>2750</v>
      </c>
      <c r="D80" s="261">
        <f>'N 6,1'!F100</f>
        <v>5500</v>
      </c>
      <c r="E80" s="261">
        <f>'N 6,1'!G100</f>
        <v>8250</v>
      </c>
      <c r="F80" s="262">
        <f>'N 6,1'!H100</f>
        <v>11500</v>
      </c>
      <c r="G80" s="198">
        <f t="shared" si="3"/>
        <v>2875</v>
      </c>
      <c r="H80" s="199">
        <f t="shared" si="4"/>
        <v>5750</v>
      </c>
      <c r="I80" s="199">
        <f t="shared" si="2"/>
        <v>8625</v>
      </c>
      <c r="J80" s="198"/>
    </row>
    <row r="81" spans="2:10" s="202" customFormat="1" ht="41.25" customHeight="1">
      <c r="B81" s="267" t="s">
        <v>103</v>
      </c>
      <c r="C81" s="259">
        <f>SUM(C83)</f>
        <v>76804.800000000003</v>
      </c>
      <c r="D81" s="259">
        <f>SUM(D83)</f>
        <v>669641.20000000007</v>
      </c>
      <c r="E81" s="259">
        <f>SUM(E83)</f>
        <v>1098396.5999999999</v>
      </c>
      <c r="F81" s="263">
        <f>SUM(F83)</f>
        <v>1448086.2999999998</v>
      </c>
      <c r="G81" s="198">
        <f t="shared" si="3"/>
        <v>362021.57499999995</v>
      </c>
      <c r="H81" s="199">
        <f t="shared" si="4"/>
        <v>724043.14999999991</v>
      </c>
      <c r="I81" s="199">
        <f t="shared" si="2"/>
        <v>1086064.7249999999</v>
      </c>
      <c r="J81" s="201"/>
    </row>
    <row r="82" spans="2:10" ht="18.75" customHeight="1">
      <c r="B82" s="267" t="s">
        <v>8</v>
      </c>
      <c r="C82" s="261"/>
      <c r="D82" s="261"/>
      <c r="E82" s="261"/>
      <c r="F82" s="263"/>
      <c r="G82" s="198">
        <f t="shared" si="3"/>
        <v>0</v>
      </c>
      <c r="H82" s="199">
        <f t="shared" si="4"/>
        <v>0</v>
      </c>
      <c r="I82" s="199">
        <f t="shared" ref="I82:I99" si="5">G82+H82</f>
        <v>0</v>
      </c>
      <c r="J82" s="198"/>
    </row>
    <row r="83" spans="2:10" s="202" customFormat="1" ht="39.75" customHeight="1">
      <c r="B83" s="267" t="s">
        <v>104</v>
      </c>
      <c r="C83" s="259">
        <f>SUM(C85)</f>
        <v>76804.800000000003</v>
      </c>
      <c r="D83" s="259">
        <f>SUM(D85)</f>
        <v>669641.20000000007</v>
      </c>
      <c r="E83" s="259">
        <f>SUM(E85)</f>
        <v>1098396.5999999999</v>
      </c>
      <c r="F83" s="263">
        <f>SUM(F85)</f>
        <v>1448086.2999999998</v>
      </c>
      <c r="G83" s="198">
        <f t="shared" si="3"/>
        <v>362021.57499999995</v>
      </c>
      <c r="H83" s="199">
        <f t="shared" si="4"/>
        <v>724043.14999999991</v>
      </c>
      <c r="I83" s="199">
        <f t="shared" si="5"/>
        <v>1086064.7249999999</v>
      </c>
      <c r="J83" s="201"/>
    </row>
    <row r="84" spans="2:10" ht="24" customHeight="1">
      <c r="B84" s="267" t="s">
        <v>8</v>
      </c>
      <c r="C84" s="261"/>
      <c r="D84" s="261"/>
      <c r="E84" s="261"/>
      <c r="F84" s="263"/>
      <c r="G84" s="198">
        <f t="shared" si="3"/>
        <v>0</v>
      </c>
      <c r="H84" s="199">
        <f t="shared" si="4"/>
        <v>0</v>
      </c>
      <c r="I84" s="199">
        <f t="shared" si="5"/>
        <v>0</v>
      </c>
      <c r="J84" s="198"/>
    </row>
    <row r="85" spans="2:10" ht="23.25" customHeight="1">
      <c r="B85" s="267" t="s">
        <v>105</v>
      </c>
      <c r="C85" s="259">
        <f>C87+C92+C97</f>
        <v>76804.800000000003</v>
      </c>
      <c r="D85" s="259">
        <f>D87+D92+D97</f>
        <v>669641.20000000007</v>
      </c>
      <c r="E85" s="259">
        <f>E87+E92+E97</f>
        <v>1098396.5999999999</v>
      </c>
      <c r="F85" s="263">
        <f>F87+F92+F97</f>
        <v>1448086.2999999998</v>
      </c>
      <c r="G85" s="198">
        <f t="shared" si="3"/>
        <v>362021.57499999995</v>
      </c>
      <c r="H85" s="199">
        <f t="shared" si="4"/>
        <v>724043.14999999991</v>
      </c>
      <c r="I85" s="199">
        <f t="shared" si="5"/>
        <v>1086064.7249999999</v>
      </c>
      <c r="J85" s="198"/>
    </row>
    <row r="86" spans="2:10" ht="20.25" customHeight="1">
      <c r="B86" s="267" t="s">
        <v>8</v>
      </c>
      <c r="C86" s="261"/>
      <c r="D86" s="261"/>
      <c r="E86" s="261"/>
      <c r="F86" s="263"/>
      <c r="G86" s="198">
        <f t="shared" si="3"/>
        <v>0</v>
      </c>
      <c r="H86" s="199">
        <f t="shared" si="4"/>
        <v>0</v>
      </c>
      <c r="I86" s="199">
        <f t="shared" si="5"/>
        <v>0</v>
      </c>
      <c r="J86" s="198"/>
    </row>
    <row r="87" spans="2:10" ht="22.5" customHeight="1">
      <c r="B87" s="267" t="s">
        <v>106</v>
      </c>
      <c r="C87" s="259">
        <f>C90+C91+C89</f>
        <v>0</v>
      </c>
      <c r="D87" s="259">
        <f>D90+D91+D89</f>
        <v>162940</v>
      </c>
      <c r="E87" s="259">
        <f>E90+E91+E89</f>
        <v>484305</v>
      </c>
      <c r="F87" s="263">
        <f>F90+F91+F89</f>
        <v>658941</v>
      </c>
      <c r="G87" s="198">
        <f t="shared" si="3"/>
        <v>164735.25</v>
      </c>
      <c r="H87" s="199">
        <f t="shared" si="4"/>
        <v>329470.5</v>
      </c>
      <c r="I87" s="199">
        <f t="shared" si="5"/>
        <v>494205.75</v>
      </c>
      <c r="J87" s="198"/>
    </row>
    <row r="88" spans="2:10" ht="19.5" customHeight="1">
      <c r="B88" s="267" t="s">
        <v>8</v>
      </c>
      <c r="C88" s="261"/>
      <c r="D88" s="261"/>
      <c r="E88" s="261"/>
      <c r="F88" s="263"/>
      <c r="G88" s="198">
        <f t="shared" si="3"/>
        <v>0</v>
      </c>
      <c r="H88" s="199">
        <f t="shared" si="4"/>
        <v>0</v>
      </c>
      <c r="I88" s="199">
        <f t="shared" si="5"/>
        <v>0</v>
      </c>
      <c r="J88" s="198"/>
    </row>
    <row r="89" spans="2:10" ht="39.75" hidden="1" customHeight="1">
      <c r="B89" s="269" t="s">
        <v>916</v>
      </c>
      <c r="C89" s="261">
        <f>+'N 6,1'!E103</f>
        <v>0</v>
      </c>
      <c r="D89" s="261">
        <f>+'N 6,1'!F103</f>
        <v>0</v>
      </c>
      <c r="E89" s="261">
        <f>+'N 6,1'!G103</f>
        <v>0</v>
      </c>
      <c r="F89" s="262">
        <f>+'N 6,1'!H103</f>
        <v>0</v>
      </c>
      <c r="G89" s="198"/>
      <c r="H89" s="199"/>
      <c r="I89" s="199"/>
      <c r="J89" s="198"/>
    </row>
    <row r="90" spans="2:10" ht="42" customHeight="1">
      <c r="B90" s="269" t="s">
        <v>113</v>
      </c>
      <c r="C90" s="261">
        <f>'N 6,1'!E104</f>
        <v>0</v>
      </c>
      <c r="D90" s="261">
        <f>'N 6,1'!F104</f>
        <v>130240</v>
      </c>
      <c r="E90" s="261">
        <f>'N 6,1'!G104</f>
        <v>350923</v>
      </c>
      <c r="F90" s="262">
        <f>'N 6,1'!H104</f>
        <v>475559</v>
      </c>
      <c r="G90" s="198">
        <f t="shared" si="3"/>
        <v>118889.75</v>
      </c>
      <c r="H90" s="199">
        <f t="shared" si="4"/>
        <v>237779.5</v>
      </c>
      <c r="I90" s="199">
        <f t="shared" si="5"/>
        <v>356669.25</v>
      </c>
      <c r="J90" s="198"/>
    </row>
    <row r="91" spans="2:10" ht="43.5" customHeight="1">
      <c r="B91" s="269" t="s">
        <v>114</v>
      </c>
      <c r="C91" s="261">
        <f>+'N 6,1'!E105</f>
        <v>0</v>
      </c>
      <c r="D91" s="261">
        <f>+'N 6,1'!F105</f>
        <v>32700</v>
      </c>
      <c r="E91" s="261">
        <f>+'N 6,1'!G105</f>
        <v>133382</v>
      </c>
      <c r="F91" s="262">
        <f>+'N 6,1'!H105</f>
        <v>183382</v>
      </c>
      <c r="G91" s="198">
        <f t="shared" si="3"/>
        <v>45845.5</v>
      </c>
      <c r="H91" s="199">
        <f t="shared" si="4"/>
        <v>91691</v>
      </c>
      <c r="I91" s="199">
        <f t="shared" si="5"/>
        <v>137536.5</v>
      </c>
      <c r="J91" s="198"/>
    </row>
    <row r="92" spans="2:10" ht="74.25" customHeight="1">
      <c r="B92" s="267" t="s">
        <v>445</v>
      </c>
      <c r="C92" s="261">
        <f>C94+C95+C96</f>
        <v>73354.8</v>
      </c>
      <c r="D92" s="261">
        <f>D94+D95+D96</f>
        <v>503200.8</v>
      </c>
      <c r="E92" s="261">
        <f>E94+E95+E96</f>
        <v>610591.19999999995</v>
      </c>
      <c r="F92" s="262">
        <f>F94+F95+F96</f>
        <v>785644.89999999991</v>
      </c>
      <c r="G92" s="198">
        <f t="shared" si="3"/>
        <v>196411.22499999998</v>
      </c>
      <c r="H92" s="199">
        <f t="shared" si="4"/>
        <v>392822.44999999995</v>
      </c>
      <c r="I92" s="199">
        <f t="shared" si="5"/>
        <v>589233.67499999993</v>
      </c>
      <c r="J92" s="198"/>
    </row>
    <row r="93" spans="2:10" ht="19.5" customHeight="1">
      <c r="B93" s="267" t="s">
        <v>8</v>
      </c>
      <c r="C93" s="261"/>
      <c r="D93" s="261"/>
      <c r="E93" s="261"/>
      <c r="F93" s="263"/>
      <c r="G93" s="198">
        <f t="shared" si="3"/>
        <v>0</v>
      </c>
      <c r="H93" s="199">
        <f t="shared" si="4"/>
        <v>0</v>
      </c>
      <c r="I93" s="199">
        <f t="shared" si="5"/>
        <v>0</v>
      </c>
      <c r="J93" s="198"/>
    </row>
    <row r="94" spans="2:10" ht="17.25" customHeight="1">
      <c r="B94" s="267" t="s">
        <v>6</v>
      </c>
      <c r="C94" s="261">
        <f>'N 6,1'!E106</f>
        <v>29600</v>
      </c>
      <c r="D94" s="261">
        <f>'N 6,1'!F106</f>
        <v>309600</v>
      </c>
      <c r="E94" s="261">
        <f>'N 6,1'!G106</f>
        <v>309600</v>
      </c>
      <c r="F94" s="262">
        <f>'N 6,1'!H106</f>
        <v>434100</v>
      </c>
      <c r="G94" s="198">
        <f t="shared" si="3"/>
        <v>108525</v>
      </c>
      <c r="H94" s="199">
        <f t="shared" si="4"/>
        <v>217050</v>
      </c>
      <c r="I94" s="199">
        <f t="shared" si="5"/>
        <v>325575</v>
      </c>
      <c r="J94" s="198"/>
    </row>
    <row r="95" spans="2:10" ht="17.25" customHeight="1">
      <c r="B95" s="267" t="s">
        <v>141</v>
      </c>
      <c r="C95" s="261">
        <f>'N 6,1'!E107</f>
        <v>43722.8</v>
      </c>
      <c r="D95" s="261">
        <f>'N 6,1'!F107</f>
        <v>193568.8</v>
      </c>
      <c r="E95" s="261">
        <f>'N 6,1'!G107</f>
        <v>300959.2</v>
      </c>
      <c r="F95" s="262">
        <f>'N 6,1'!H107</f>
        <v>351512.89999999997</v>
      </c>
      <c r="G95" s="198">
        <f t="shared" si="3"/>
        <v>87878.224999999991</v>
      </c>
      <c r="H95" s="199">
        <f t="shared" si="4"/>
        <v>175756.44999999998</v>
      </c>
      <c r="I95" s="199">
        <f t="shared" si="5"/>
        <v>263634.67499999999</v>
      </c>
      <c r="J95" s="198"/>
    </row>
    <row r="96" spans="2:10" ht="17.25" customHeight="1">
      <c r="B96" s="267" t="s">
        <v>446</v>
      </c>
      <c r="C96" s="261">
        <f>+'N 6,1'!E108</f>
        <v>32</v>
      </c>
      <c r="D96" s="261">
        <f>+'N 6,1'!F108</f>
        <v>32</v>
      </c>
      <c r="E96" s="261">
        <f>+'N 6,1'!G108</f>
        <v>32</v>
      </c>
      <c r="F96" s="262">
        <f>+'N 6,1'!H108</f>
        <v>32</v>
      </c>
      <c r="G96" s="198">
        <f t="shared" si="3"/>
        <v>8</v>
      </c>
      <c r="H96" s="199">
        <f t="shared" si="4"/>
        <v>16</v>
      </c>
      <c r="I96" s="199">
        <f t="shared" si="5"/>
        <v>24</v>
      </c>
      <c r="J96" s="198"/>
    </row>
    <row r="97" spans="1:13" ht="17.25" customHeight="1">
      <c r="B97" s="267" t="s">
        <v>107</v>
      </c>
      <c r="C97" s="259">
        <f>C99</f>
        <v>3450</v>
      </c>
      <c r="D97" s="259">
        <f>D99</f>
        <v>3500.4</v>
      </c>
      <c r="E97" s="259">
        <f>E99</f>
        <v>3500.4</v>
      </c>
      <c r="F97" s="263">
        <f>F99</f>
        <v>3500.4</v>
      </c>
      <c r="G97" s="198">
        <f t="shared" si="3"/>
        <v>875.1</v>
      </c>
      <c r="H97" s="199">
        <f t="shared" si="4"/>
        <v>1750.2</v>
      </c>
      <c r="I97" s="199">
        <f t="shared" si="5"/>
        <v>2625.3</v>
      </c>
      <c r="J97" s="198"/>
    </row>
    <row r="98" spans="1:13" ht="17.25" customHeight="1">
      <c r="B98" s="267" t="s">
        <v>8</v>
      </c>
      <c r="C98" s="261"/>
      <c r="D98" s="261"/>
      <c r="E98" s="261"/>
      <c r="F98" s="263"/>
      <c r="G98" s="198">
        <f t="shared" si="3"/>
        <v>0</v>
      </c>
      <c r="H98" s="199">
        <f t="shared" si="4"/>
        <v>0</v>
      </c>
      <c r="I98" s="199">
        <f t="shared" si="5"/>
        <v>0</v>
      </c>
      <c r="J98" s="198"/>
    </row>
    <row r="99" spans="1:13" ht="18" thickBot="1">
      <c r="A99" s="77"/>
      <c r="B99" s="270" t="s">
        <v>428</v>
      </c>
      <c r="C99" s="266">
        <f>+'N 6,1'!E112</f>
        <v>3450</v>
      </c>
      <c r="D99" s="266">
        <f>+'N 6,1'!F112</f>
        <v>3500.4</v>
      </c>
      <c r="E99" s="266">
        <f>+'N 6,1'!G112</f>
        <v>3500.4</v>
      </c>
      <c r="F99" s="450">
        <f>+'N 6,1'!H112</f>
        <v>3500.4</v>
      </c>
      <c r="G99" s="198">
        <f t="shared" si="3"/>
        <v>875.1</v>
      </c>
      <c r="H99" s="199">
        <f t="shared" si="4"/>
        <v>1750.2</v>
      </c>
      <c r="I99" s="199">
        <f t="shared" si="5"/>
        <v>2625.3</v>
      </c>
      <c r="J99" s="212"/>
      <c r="K99" s="212"/>
      <c r="L99" s="212"/>
      <c r="M99" s="213"/>
    </row>
    <row r="100" spans="1:13" ht="15" customHeight="1"/>
    <row r="101" spans="1:13" ht="15" customHeight="1"/>
    <row r="102" spans="1:13" ht="15" customHeight="1"/>
    <row r="103" spans="1:13" ht="15" customHeight="1"/>
    <row r="104" spans="1:13" ht="15" customHeight="1"/>
    <row r="105" spans="1:13" ht="15" customHeight="1"/>
  </sheetData>
  <mergeCells count="4">
    <mergeCell ref="B9:B10"/>
    <mergeCell ref="C9:F9"/>
    <mergeCell ref="B5:F6"/>
    <mergeCell ref="E8:F8"/>
  </mergeCells>
  <printOptions horizontalCentered="1"/>
  <pageMargins left="0.25" right="0.21" top="0.32" bottom="0.37" header="0.17" footer="0.16"/>
  <pageSetup paperSize="9" firstPageNumber="5" orientation="portrait" useFirstPageNumber="1" r:id="rId1"/>
  <headerFooter alignWithMargins="0"/>
  <colBreaks count="1" manualBreakCount="1">
    <brk id="6" max="1048575" man="1"/>
  </colBreaks>
</worksheet>
</file>

<file path=xl/worksheets/sheet6.xml><?xml version="1.0" encoding="utf-8"?>
<worksheet xmlns="http://schemas.openxmlformats.org/spreadsheetml/2006/main" xmlns:r="http://schemas.openxmlformats.org/officeDocument/2006/relationships">
  <sheetPr>
    <tabColor rgb="FF92D050"/>
  </sheetPr>
  <dimension ref="A1:L121"/>
  <sheetViews>
    <sheetView topLeftCell="A53" zoomScaleSheetLayoutView="80" workbookViewId="0">
      <selection activeCell="H57" sqref="H57"/>
    </sheetView>
  </sheetViews>
  <sheetFormatPr defaultColWidth="9.140625" defaultRowHeight="17.25"/>
  <cols>
    <col min="1" max="3" width="4.140625" style="176" customWidth="1"/>
    <col min="4" max="4" width="46" style="177" customWidth="1"/>
    <col min="5" max="5" width="14.42578125" style="177" hidden="1" customWidth="1"/>
    <col min="6" max="7" width="14.42578125" style="177" customWidth="1"/>
    <col min="8" max="8" width="14.42578125" style="176" customWidth="1"/>
    <col min="9" max="9" width="17.28515625" style="178" hidden="1" customWidth="1"/>
    <col min="10" max="10" width="15.7109375" style="178" hidden="1" customWidth="1"/>
    <col min="11" max="11" width="17.7109375" style="178" bestFit="1" customWidth="1"/>
    <col min="12" max="12" width="9.140625" style="178"/>
    <col min="13" max="16384" width="9.140625" style="176"/>
  </cols>
  <sheetData>
    <row r="1" spans="1:11" ht="67.5" customHeight="1">
      <c r="B1" s="177"/>
      <c r="C1" s="177"/>
      <c r="E1" s="216"/>
      <c r="F1" s="636" t="s">
        <v>494</v>
      </c>
      <c r="G1" s="636"/>
      <c r="H1" s="636"/>
    </row>
    <row r="2" spans="1:11" ht="13.5" hidden="1" customHeight="1">
      <c r="B2" s="177"/>
      <c r="C2" s="177"/>
      <c r="E2" s="216"/>
      <c r="F2" s="300"/>
      <c r="G2" s="300"/>
      <c r="H2" s="300"/>
    </row>
    <row r="3" spans="1:11" ht="13.5" hidden="1" customHeight="1">
      <c r="B3" s="177"/>
      <c r="C3" s="177"/>
      <c r="E3" s="216"/>
      <c r="F3" s="300"/>
      <c r="G3" s="300"/>
      <c r="H3" s="300"/>
    </row>
    <row r="4" spans="1:11" ht="13.5" hidden="1" customHeight="1">
      <c r="B4" s="177"/>
      <c r="C4" s="177"/>
      <c r="E4" s="216"/>
      <c r="F4" s="300"/>
      <c r="G4" s="300"/>
      <c r="H4" s="300"/>
    </row>
    <row r="5" spans="1:11" ht="13.5" hidden="1" customHeight="1">
      <c r="B5" s="177"/>
      <c r="C5" s="177"/>
      <c r="E5" s="178"/>
      <c r="F5" s="301"/>
      <c r="G5" s="301"/>
      <c r="H5" s="301"/>
    </row>
    <row r="6" spans="1:11" ht="20.25" customHeight="1">
      <c r="B6" s="177"/>
      <c r="C6" s="177"/>
      <c r="E6" s="178"/>
      <c r="F6" s="301"/>
      <c r="G6" s="301"/>
      <c r="H6" s="302" t="s">
        <v>361</v>
      </c>
    </row>
    <row r="7" spans="1:11" ht="207.75" customHeight="1">
      <c r="A7" s="637" t="s">
        <v>1258</v>
      </c>
      <c r="B7" s="637"/>
      <c r="C7" s="637"/>
      <c r="D7" s="637"/>
      <c r="E7" s="637"/>
      <c r="F7" s="637"/>
      <c r="G7" s="637"/>
      <c r="H7" s="637"/>
      <c r="I7" s="299"/>
    </row>
    <row r="8" spans="1:11" hidden="1">
      <c r="A8" s="179"/>
      <c r="B8" s="179"/>
      <c r="C8" s="179"/>
      <c r="D8" s="179"/>
      <c r="E8" s="179"/>
      <c r="F8" s="179"/>
      <c r="G8" s="179"/>
      <c r="H8" s="179"/>
    </row>
    <row r="9" spans="1:11" ht="21" customHeight="1" thickBot="1">
      <c r="A9" s="179"/>
      <c r="B9" s="179"/>
      <c r="C9" s="179"/>
      <c r="D9" s="179"/>
      <c r="E9" s="179"/>
      <c r="F9" s="179"/>
      <c r="G9" s="638" t="s">
        <v>1</v>
      </c>
      <c r="H9" s="638"/>
    </row>
    <row r="10" spans="1:11" ht="82.5" customHeight="1">
      <c r="A10" s="625" t="s">
        <v>507</v>
      </c>
      <c r="B10" s="627" t="s">
        <v>508</v>
      </c>
      <c r="C10" s="627" t="s">
        <v>509</v>
      </c>
      <c r="D10" s="639" t="s">
        <v>511</v>
      </c>
      <c r="E10" s="639" t="s">
        <v>362</v>
      </c>
      <c r="F10" s="639"/>
      <c r="G10" s="639"/>
      <c r="H10" s="641"/>
    </row>
    <row r="11" spans="1:11" ht="110.25" customHeight="1">
      <c r="A11" s="626"/>
      <c r="B11" s="628"/>
      <c r="C11" s="628"/>
      <c r="D11" s="640"/>
      <c r="E11" s="358" t="s">
        <v>125</v>
      </c>
      <c r="F11" s="358" t="s">
        <v>126</v>
      </c>
      <c r="G11" s="358" t="s">
        <v>127</v>
      </c>
      <c r="H11" s="232" t="s">
        <v>88</v>
      </c>
    </row>
    <row r="12" spans="1:11" ht="23.25" customHeight="1">
      <c r="A12" s="180"/>
      <c r="B12" s="181"/>
      <c r="C12" s="182"/>
      <c r="D12" s="233" t="s">
        <v>96</v>
      </c>
      <c r="E12" s="272">
        <f>E14</f>
        <v>4432824.6999999993</v>
      </c>
      <c r="F12" s="272">
        <f>F14</f>
        <v>5748424.7000000002</v>
      </c>
      <c r="G12" s="272">
        <f>G14</f>
        <v>9355024.7000000011</v>
      </c>
      <c r="H12" s="273">
        <f>H14</f>
        <v>12789974.700000001</v>
      </c>
      <c r="I12" s="225"/>
      <c r="J12" s="226"/>
      <c r="K12" s="225"/>
    </row>
    <row r="13" spans="1:11" ht="25.5" customHeight="1">
      <c r="A13" s="180"/>
      <c r="B13" s="182"/>
      <c r="C13" s="182"/>
      <c r="D13" s="233" t="s">
        <v>8</v>
      </c>
      <c r="E13" s="272"/>
      <c r="F13" s="272"/>
      <c r="G13" s="272"/>
      <c r="H13" s="273"/>
      <c r="I13" s="225"/>
      <c r="J13" s="226"/>
      <c r="K13" s="225"/>
    </row>
    <row r="14" spans="1:11" ht="65.25" customHeight="1">
      <c r="A14" s="183" t="s">
        <v>48</v>
      </c>
      <c r="B14" s="182"/>
      <c r="C14" s="182"/>
      <c r="D14" s="233" t="s">
        <v>97</v>
      </c>
      <c r="E14" s="272">
        <f>E16</f>
        <v>4432824.6999999993</v>
      </c>
      <c r="F14" s="272">
        <f>F16</f>
        <v>5748424.7000000002</v>
      </c>
      <c r="G14" s="272">
        <f>G16</f>
        <v>9355024.7000000011</v>
      </c>
      <c r="H14" s="273">
        <f>H16</f>
        <v>12789974.700000001</v>
      </c>
      <c r="I14" s="225"/>
      <c r="J14" s="226"/>
      <c r="K14" s="225"/>
    </row>
    <row r="15" spans="1:11">
      <c r="A15" s="180"/>
      <c r="B15" s="182"/>
      <c r="C15" s="182"/>
      <c r="D15" s="233" t="s">
        <v>8</v>
      </c>
      <c r="E15" s="275"/>
      <c r="F15" s="275"/>
      <c r="G15" s="275"/>
      <c r="H15" s="274"/>
      <c r="I15" s="225"/>
      <c r="J15" s="226"/>
      <c r="K15" s="225"/>
    </row>
    <row r="16" spans="1:11" ht="27.75" customHeight="1">
      <c r="A16" s="180"/>
      <c r="B16" s="182" t="s">
        <v>47</v>
      </c>
      <c r="C16" s="182"/>
      <c r="D16" s="233" t="s">
        <v>98</v>
      </c>
      <c r="E16" s="272">
        <f>E18</f>
        <v>4432824.6999999993</v>
      </c>
      <c r="F16" s="272">
        <f>F18</f>
        <v>5748424.7000000002</v>
      </c>
      <c r="G16" s="272">
        <f>G18</f>
        <v>9355024.7000000011</v>
      </c>
      <c r="H16" s="273">
        <f>H18</f>
        <v>12789974.700000001</v>
      </c>
      <c r="I16" s="225"/>
      <c r="J16" s="226"/>
      <c r="K16" s="225"/>
    </row>
    <row r="17" spans="1:11" ht="27" customHeight="1">
      <c r="A17" s="180"/>
      <c r="B17" s="182"/>
      <c r="C17" s="182"/>
      <c r="D17" s="233" t="s">
        <v>8</v>
      </c>
      <c r="E17" s="276"/>
      <c r="F17" s="276"/>
      <c r="G17" s="276"/>
      <c r="H17" s="274"/>
      <c r="I17" s="225"/>
      <c r="J17" s="226"/>
      <c r="K17" s="225"/>
    </row>
    <row r="18" spans="1:11" ht="32.25" customHeight="1">
      <c r="A18" s="180"/>
      <c r="B18" s="182"/>
      <c r="C18" s="182" t="s">
        <v>47</v>
      </c>
      <c r="D18" s="233" t="s">
        <v>99</v>
      </c>
      <c r="E18" s="272">
        <f t="shared" ref="E18:H19" si="0">E19</f>
        <v>4432824.6999999993</v>
      </c>
      <c r="F18" s="272">
        <f t="shared" si="0"/>
        <v>5748424.7000000002</v>
      </c>
      <c r="G18" s="272">
        <f t="shared" si="0"/>
        <v>9355024.7000000011</v>
      </c>
      <c r="H18" s="273">
        <f t="shared" si="0"/>
        <v>12789974.700000001</v>
      </c>
      <c r="I18" s="225"/>
      <c r="J18" s="226"/>
      <c r="K18" s="225"/>
    </row>
    <row r="19" spans="1:11" ht="147" customHeight="1">
      <c r="A19" s="180"/>
      <c r="B19" s="182"/>
      <c r="C19" s="182"/>
      <c r="D19" s="233" t="s">
        <v>1164</v>
      </c>
      <c r="E19" s="272">
        <f t="shared" si="0"/>
        <v>4432824.6999999993</v>
      </c>
      <c r="F19" s="272">
        <f t="shared" si="0"/>
        <v>5748424.7000000002</v>
      </c>
      <c r="G19" s="272">
        <f t="shared" si="0"/>
        <v>9355024.7000000011</v>
      </c>
      <c r="H19" s="273">
        <f t="shared" si="0"/>
        <v>12789974.700000001</v>
      </c>
      <c r="I19" s="225"/>
      <c r="J19" s="226"/>
      <c r="K19" s="225"/>
    </row>
    <row r="20" spans="1:11" ht="50.25" customHeight="1">
      <c r="A20" s="180"/>
      <c r="B20" s="182"/>
      <c r="C20" s="182"/>
      <c r="D20" s="233" t="s">
        <v>472</v>
      </c>
      <c r="E20" s="272">
        <f>E22+E28+E37+E41+E54+E58+E68+E86+E89+E101+E51</f>
        <v>4432824.6999999993</v>
      </c>
      <c r="F20" s="272">
        <f>F22+F28+F37+F41+F54+F58+F68+F86+F89+F101+F51</f>
        <v>5748424.7000000002</v>
      </c>
      <c r="G20" s="272">
        <f>G22+G28+G37+G41+G54+G58+G68+G86+G89+G101+G51</f>
        <v>9355024.7000000011</v>
      </c>
      <c r="H20" s="273">
        <f>H22+H28+H37+H41+H54+H58+H68+H86+H89+H101+H51+H97</f>
        <v>12789974.700000001</v>
      </c>
      <c r="I20" s="225"/>
      <c r="J20" s="226"/>
      <c r="K20" s="225"/>
    </row>
    <row r="21" spans="1:11" ht="64.5" customHeight="1">
      <c r="A21" s="180"/>
      <c r="B21" s="182"/>
      <c r="C21" s="182"/>
      <c r="D21" s="233" t="s">
        <v>1259</v>
      </c>
      <c r="E21" s="276"/>
      <c r="F21" s="276"/>
      <c r="G21" s="276"/>
      <c r="H21" s="277"/>
      <c r="I21" s="225"/>
      <c r="J21" s="226"/>
      <c r="K21" s="225"/>
    </row>
    <row r="22" spans="1:11" ht="22.5" hidden="1" customHeight="1">
      <c r="A22" s="180"/>
      <c r="B22" s="182"/>
      <c r="C22" s="182"/>
      <c r="D22" s="233" t="s">
        <v>100</v>
      </c>
      <c r="E22" s="276">
        <f>SUM(E24+E26)</f>
        <v>533300</v>
      </c>
      <c r="F22" s="276">
        <f>SUM(F24+F26)</f>
        <v>1066600</v>
      </c>
      <c r="G22" s="276">
        <f>SUM(G24+G26)</f>
        <v>1600000</v>
      </c>
      <c r="H22" s="274">
        <f>SUM(H24+H26)</f>
        <v>2185209.6</v>
      </c>
      <c r="I22" s="225"/>
      <c r="J22" s="226"/>
      <c r="K22" s="225"/>
    </row>
    <row r="23" spans="1:11" hidden="1">
      <c r="A23" s="180"/>
      <c r="B23" s="182"/>
      <c r="C23" s="182"/>
      <c r="D23" s="233" t="s">
        <v>8</v>
      </c>
      <c r="E23" s="276"/>
      <c r="F23" s="276"/>
      <c r="G23" s="276"/>
      <c r="H23" s="277"/>
      <c r="I23" s="225"/>
      <c r="J23" s="226"/>
      <c r="K23" s="225"/>
    </row>
    <row r="24" spans="1:11" ht="43.5" customHeight="1">
      <c r="A24" s="180"/>
      <c r="B24" s="182"/>
      <c r="C24" s="182"/>
      <c r="D24" s="233" t="s">
        <v>366</v>
      </c>
      <c r="E24" s="275">
        <f>+'[6]2016'!$AI$37</f>
        <v>533300</v>
      </c>
      <c r="F24" s="275">
        <f>+'[6]2016'!$AJ$37</f>
        <v>1066600</v>
      </c>
      <c r="G24" s="275">
        <f>+'[6]2016'!$AK$37</f>
        <v>1600000</v>
      </c>
      <c r="H24" s="274">
        <f>+'[6]2016'!$AL$37</f>
        <v>2185209.6</v>
      </c>
      <c r="I24" s="225"/>
      <c r="J24" s="226"/>
      <c r="K24" s="225"/>
    </row>
    <row r="25" spans="1:11" ht="34.5" hidden="1">
      <c r="A25" s="180"/>
      <c r="B25" s="182"/>
      <c r="C25" s="182"/>
      <c r="D25" s="233" t="s">
        <v>367</v>
      </c>
      <c r="E25" s="275"/>
      <c r="F25" s="275">
        <v>0</v>
      </c>
      <c r="G25" s="275">
        <v>0</v>
      </c>
      <c r="H25" s="274"/>
      <c r="I25" s="225"/>
      <c r="J25" s="226"/>
      <c r="K25" s="225"/>
    </row>
    <row r="26" spans="1:11" ht="21.75" hidden="1" customHeight="1">
      <c r="A26" s="180"/>
      <c r="B26" s="182"/>
      <c r="C26" s="182"/>
      <c r="D26" s="233" t="s">
        <v>368</v>
      </c>
      <c r="E26" s="275"/>
      <c r="F26" s="275"/>
      <c r="G26" s="275"/>
      <c r="H26" s="274"/>
      <c r="I26" s="225"/>
      <c r="J26" s="226"/>
      <c r="K26" s="225"/>
    </row>
    <row r="27" spans="1:11" hidden="1">
      <c r="A27" s="180"/>
      <c r="B27" s="182"/>
      <c r="C27" s="182"/>
      <c r="D27" s="233" t="s">
        <v>369</v>
      </c>
      <c r="E27" s="275"/>
      <c r="F27" s="275"/>
      <c r="G27" s="276"/>
      <c r="H27" s="274"/>
      <c r="I27" s="225"/>
      <c r="J27" s="226"/>
      <c r="K27" s="225"/>
    </row>
    <row r="28" spans="1:11" hidden="1">
      <c r="A28" s="180"/>
      <c r="B28" s="182"/>
      <c r="C28" s="182"/>
      <c r="D28" s="233" t="s">
        <v>135</v>
      </c>
      <c r="E28" s="276">
        <f>SUM(E30:E36)</f>
        <v>174809.9</v>
      </c>
      <c r="F28" s="276">
        <f>SUM(F30:F36)</f>
        <v>313303.3</v>
      </c>
      <c r="G28" s="276">
        <f>SUM(G30:G36)</f>
        <v>502743.39999999997</v>
      </c>
      <c r="H28" s="274">
        <f>SUM(H30:H36)</f>
        <v>763916.80000000005</v>
      </c>
      <c r="I28" s="225"/>
      <c r="J28" s="226"/>
      <c r="K28" s="225"/>
    </row>
    <row r="29" spans="1:11" hidden="1">
      <c r="A29" s="180"/>
      <c r="B29" s="182"/>
      <c r="C29" s="182"/>
      <c r="D29" s="233" t="s">
        <v>8</v>
      </c>
      <c r="E29" s="276"/>
      <c r="F29" s="276"/>
      <c r="G29" s="276"/>
      <c r="H29" s="277"/>
      <c r="I29" s="225"/>
      <c r="J29" s="226"/>
      <c r="K29" s="225"/>
    </row>
    <row r="30" spans="1:11" ht="51.75" hidden="1">
      <c r="A30" s="180"/>
      <c r="B30" s="182"/>
      <c r="C30" s="182"/>
      <c r="D30" s="271" t="s">
        <v>370</v>
      </c>
      <c r="E30" s="276"/>
      <c r="F30" s="276"/>
      <c r="G30" s="276"/>
      <c r="H30" s="274"/>
      <c r="I30" s="225"/>
      <c r="J30" s="226"/>
      <c r="K30" s="225"/>
    </row>
    <row r="31" spans="1:11" ht="21" hidden="1" customHeight="1">
      <c r="A31" s="180"/>
      <c r="B31" s="182"/>
      <c r="C31" s="182"/>
      <c r="D31" s="271" t="s">
        <v>371</v>
      </c>
      <c r="E31" s="275"/>
      <c r="F31" s="275"/>
      <c r="G31" s="275"/>
      <c r="H31" s="274"/>
      <c r="I31" s="225"/>
      <c r="J31" s="226"/>
      <c r="K31" s="225"/>
    </row>
    <row r="32" spans="1:11" ht="22.5" hidden="1" customHeight="1">
      <c r="A32" s="180"/>
      <c r="B32" s="182"/>
      <c r="C32" s="182"/>
      <c r="D32" s="271" t="s">
        <v>372</v>
      </c>
      <c r="E32" s="275"/>
      <c r="F32" s="275"/>
      <c r="G32" s="275"/>
      <c r="H32" s="274"/>
      <c r="I32" s="225"/>
      <c r="J32" s="226"/>
      <c r="K32" s="225"/>
    </row>
    <row r="33" spans="1:11" ht="21.75" customHeight="1">
      <c r="A33" s="180"/>
      <c r="B33" s="182"/>
      <c r="C33" s="182"/>
      <c r="D33" s="271" t="s">
        <v>373</v>
      </c>
      <c r="E33" s="275">
        <f>+'[6]2016'!$AI$49</f>
        <v>166418.4</v>
      </c>
      <c r="F33" s="275">
        <f>+'[6]2016'!$AJ$49</f>
        <v>251546.6</v>
      </c>
      <c r="G33" s="275">
        <f>+'[6]2016'!$AK$49</f>
        <v>427686.6</v>
      </c>
      <c r="H33" s="274">
        <f>'N 8'!G15</f>
        <v>675560</v>
      </c>
      <c r="I33" s="225">
        <f>+'[6]2016'!$AL$49</f>
        <v>675560</v>
      </c>
      <c r="J33" s="226" t="b">
        <f>+I33=H33</f>
        <v>1</v>
      </c>
      <c r="K33" s="225"/>
    </row>
    <row r="34" spans="1:11" ht="25.5" customHeight="1">
      <c r="A34" s="180"/>
      <c r="B34" s="182"/>
      <c r="C34" s="182"/>
      <c r="D34" s="271" t="s">
        <v>374</v>
      </c>
      <c r="E34" s="275">
        <f>+'[6]2016'!$AI$50</f>
        <v>5384</v>
      </c>
      <c r="F34" s="275">
        <f>+'[6]2016'!$AJ$50</f>
        <v>35156.699999999997</v>
      </c>
      <c r="G34" s="275">
        <f>+'[6]2016'!$AK$50</f>
        <v>35156.799999999996</v>
      </c>
      <c r="H34" s="274">
        <f>+'N 8'!G23+636</f>
        <v>35156.800000000003</v>
      </c>
      <c r="I34" s="225">
        <f>+'[6]2016'!$AL$50</f>
        <v>35156.799999999996</v>
      </c>
      <c r="J34" s="226" t="b">
        <f t="shared" ref="J34:J97" si="1">+I34=H34</f>
        <v>1</v>
      </c>
      <c r="K34" s="225"/>
    </row>
    <row r="35" spans="1:11" ht="42" customHeight="1">
      <c r="A35" s="180"/>
      <c r="B35" s="182"/>
      <c r="C35" s="182"/>
      <c r="D35" s="271" t="s">
        <v>474</v>
      </c>
      <c r="E35" s="275">
        <f>+'[6]2016'!$AI$51</f>
        <v>960</v>
      </c>
      <c r="F35" s="275">
        <f>+'[6]2016'!$AJ$51</f>
        <v>21920</v>
      </c>
      <c r="G35" s="275">
        <f>+'[6]2016'!$AK$51</f>
        <v>32880</v>
      </c>
      <c r="H35" s="274">
        <f>'N 8'!G30</f>
        <v>43840</v>
      </c>
      <c r="I35" s="225">
        <f>+'[6]2016'!$AL$51</f>
        <v>43840</v>
      </c>
      <c r="J35" s="226" t="b">
        <f t="shared" si="1"/>
        <v>1</v>
      </c>
      <c r="K35" s="225"/>
    </row>
    <row r="36" spans="1:11" ht="26.25" customHeight="1">
      <c r="A36" s="180"/>
      <c r="B36" s="182"/>
      <c r="C36" s="182"/>
      <c r="D36" s="271" t="s">
        <v>375</v>
      </c>
      <c r="E36" s="276">
        <f>+'[6]2016'!$AI$52</f>
        <v>2047.5</v>
      </c>
      <c r="F36" s="276">
        <f>+'[6]2016'!$AJ$52</f>
        <v>4680</v>
      </c>
      <c r="G36" s="276">
        <f>+'[6]2016'!$AK$52</f>
        <v>7020</v>
      </c>
      <c r="H36" s="274">
        <v>9360</v>
      </c>
      <c r="I36" s="225">
        <f>+'[6]2016'!$AL$52</f>
        <v>9360</v>
      </c>
      <c r="J36" s="226" t="b">
        <f t="shared" si="1"/>
        <v>1</v>
      </c>
      <c r="K36" s="225"/>
    </row>
    <row r="37" spans="1:11" ht="38.25" hidden="1" customHeight="1">
      <c r="A37" s="180"/>
      <c r="B37" s="182"/>
      <c r="C37" s="182"/>
      <c r="D37" s="233" t="s">
        <v>376</v>
      </c>
      <c r="E37" s="276">
        <f>SUM(E39:E40)</f>
        <v>2500</v>
      </c>
      <c r="F37" s="276">
        <f>SUM(F39:F40)</f>
        <v>5000</v>
      </c>
      <c r="G37" s="276">
        <f>SUM(G39:G40)</f>
        <v>7500</v>
      </c>
      <c r="H37" s="274">
        <f>H39+H40</f>
        <v>10800</v>
      </c>
      <c r="I37" s="225"/>
      <c r="J37" s="226" t="b">
        <f t="shared" si="1"/>
        <v>0</v>
      </c>
      <c r="K37" s="225"/>
    </row>
    <row r="38" spans="1:11" ht="21" hidden="1" customHeight="1">
      <c r="A38" s="180"/>
      <c r="B38" s="182"/>
      <c r="C38" s="182"/>
      <c r="D38" s="233" t="s">
        <v>8</v>
      </c>
      <c r="E38" s="275"/>
      <c r="F38" s="275"/>
      <c r="G38" s="275"/>
      <c r="H38" s="277"/>
      <c r="I38" s="225"/>
      <c r="J38" s="226" t="b">
        <f t="shared" si="1"/>
        <v>1</v>
      </c>
      <c r="K38" s="225"/>
    </row>
    <row r="39" spans="1:11" ht="21.75" customHeight="1">
      <c r="A39" s="180"/>
      <c r="B39" s="182"/>
      <c r="C39" s="182"/>
      <c r="D39" s="233" t="s">
        <v>377</v>
      </c>
      <c r="E39" s="275">
        <f>+'[6]2016'!$AI$54</f>
        <v>2500</v>
      </c>
      <c r="F39" s="275">
        <f>'[6]2016'!$AJ$54</f>
        <v>5000</v>
      </c>
      <c r="G39" s="275">
        <f>'[6]2016'!$AK$54</f>
        <v>7500</v>
      </c>
      <c r="H39" s="277">
        <v>10800</v>
      </c>
      <c r="I39" s="225">
        <f>'[6]2016'!$AL$54</f>
        <v>10800</v>
      </c>
      <c r="J39" s="226" t="b">
        <f t="shared" si="1"/>
        <v>1</v>
      </c>
      <c r="K39" s="225"/>
    </row>
    <row r="40" spans="1:11" ht="41.25" hidden="1" customHeight="1">
      <c r="A40" s="180"/>
      <c r="B40" s="182"/>
      <c r="C40" s="182"/>
      <c r="D40" s="233" t="s">
        <v>378</v>
      </c>
      <c r="E40" s="275"/>
      <c r="F40" s="275"/>
      <c r="G40" s="275"/>
      <c r="H40" s="277"/>
      <c r="I40" s="225"/>
      <c r="J40" s="226" t="b">
        <f t="shared" si="1"/>
        <v>1</v>
      </c>
      <c r="K40" s="225"/>
    </row>
    <row r="41" spans="1:11" ht="34.5" hidden="1">
      <c r="A41" s="180"/>
      <c r="B41" s="182"/>
      <c r="C41" s="182"/>
      <c r="D41" s="233" t="s">
        <v>379</v>
      </c>
      <c r="E41" s="276">
        <f>SUM(E43:E50)</f>
        <v>58381.599999999999</v>
      </c>
      <c r="F41" s="276">
        <f>SUM(F43:F50)</f>
        <v>241861.6</v>
      </c>
      <c r="G41" s="276">
        <f>SUM(G43:G50)</f>
        <v>306255.59999999998</v>
      </c>
      <c r="H41" s="274">
        <f>SUM(H43:H50)</f>
        <v>325802.59999999998</v>
      </c>
      <c r="I41" s="225"/>
      <c r="J41" s="226" t="b">
        <f t="shared" si="1"/>
        <v>0</v>
      </c>
      <c r="K41" s="225"/>
    </row>
    <row r="42" spans="1:11" ht="21" hidden="1" customHeight="1">
      <c r="A42" s="180"/>
      <c r="B42" s="182"/>
      <c r="C42" s="182"/>
      <c r="D42" s="233" t="s">
        <v>8</v>
      </c>
      <c r="E42" s="275"/>
      <c r="F42" s="275"/>
      <c r="G42" s="275"/>
      <c r="H42" s="277"/>
      <c r="I42" s="225"/>
      <c r="J42" s="226" t="b">
        <f t="shared" si="1"/>
        <v>1</v>
      </c>
      <c r="K42" s="225"/>
    </row>
    <row r="43" spans="1:11" ht="26.25" customHeight="1">
      <c r="A43" s="180"/>
      <c r="B43" s="182"/>
      <c r="C43" s="182"/>
      <c r="D43" s="271" t="s">
        <v>380</v>
      </c>
      <c r="E43" s="275">
        <f>'[6]2016'!$AI$58</f>
        <v>0</v>
      </c>
      <c r="F43" s="275">
        <f>'[6]2016'!$AJ$58</f>
        <v>450</v>
      </c>
      <c r="G43" s="275">
        <f>'[6]2016'!$AK$58</f>
        <v>700</v>
      </c>
      <c r="H43" s="277">
        <f>'N 8'!G35</f>
        <v>950</v>
      </c>
      <c r="I43" s="225">
        <f>'[6]2016'!$AL$58</f>
        <v>950</v>
      </c>
      <c r="J43" s="226" t="b">
        <f t="shared" si="1"/>
        <v>1</v>
      </c>
      <c r="K43" s="225"/>
    </row>
    <row r="44" spans="1:11" ht="28.5" customHeight="1">
      <c r="A44" s="180"/>
      <c r="B44" s="182"/>
      <c r="C44" s="182"/>
      <c r="D44" s="271" t="s">
        <v>381</v>
      </c>
      <c r="E44" s="275">
        <f>'[6]2016'!$AI$59</f>
        <v>1500</v>
      </c>
      <c r="F44" s="275">
        <f>'[6]2016'!$AJ$59</f>
        <v>37500</v>
      </c>
      <c r="G44" s="275">
        <f>'[6]2016'!$AK$59</f>
        <v>63980.6</v>
      </c>
      <c r="H44" s="277">
        <f>+'N 8'!G38</f>
        <v>71052.600000000006</v>
      </c>
      <c r="I44" s="225">
        <f>'[6]2016'!$AL$59</f>
        <v>71052.600000000006</v>
      </c>
      <c r="J44" s="226" t="b">
        <f t="shared" si="1"/>
        <v>1</v>
      </c>
      <c r="K44" s="225"/>
    </row>
    <row r="45" spans="1:11" ht="59.25" hidden="1" customHeight="1">
      <c r="A45" s="180"/>
      <c r="B45" s="182"/>
      <c r="C45" s="182"/>
      <c r="D45" s="271" t="s">
        <v>382</v>
      </c>
      <c r="E45" s="275"/>
      <c r="F45" s="275"/>
      <c r="G45" s="275"/>
      <c r="H45" s="277"/>
      <c r="I45" s="225"/>
      <c r="J45" s="226" t="b">
        <f t="shared" si="1"/>
        <v>1</v>
      </c>
      <c r="K45" s="225"/>
    </row>
    <row r="46" spans="1:11" ht="25.5" customHeight="1">
      <c r="A46" s="180"/>
      <c r="B46" s="182"/>
      <c r="C46" s="182"/>
      <c r="D46" s="271" t="s">
        <v>383</v>
      </c>
      <c r="E46" s="275">
        <f>'[6]2016'!$AI$61</f>
        <v>43720</v>
      </c>
      <c r="F46" s="275">
        <f>'[6]2016'!$AJ$61</f>
        <v>185350</v>
      </c>
      <c r="G46" s="275">
        <f>'[6]2016'!$AK$61</f>
        <v>210525</v>
      </c>
      <c r="H46" s="277">
        <f>'N 8'!G46</f>
        <v>210700</v>
      </c>
      <c r="I46" s="225">
        <f>'[6]2016'!$AL$61</f>
        <v>210700</v>
      </c>
      <c r="J46" s="226" t="b">
        <f t="shared" si="1"/>
        <v>1</v>
      </c>
      <c r="K46" s="225"/>
    </row>
    <row r="47" spans="1:11" ht="27" customHeight="1">
      <c r="A47" s="180"/>
      <c r="B47" s="182"/>
      <c r="C47" s="182"/>
      <c r="D47" s="233" t="s">
        <v>384</v>
      </c>
      <c r="E47" s="275">
        <f>'[6]2016'!$AI$62</f>
        <v>2200</v>
      </c>
      <c r="F47" s="275">
        <f>'[6]2016'!$AJ$62</f>
        <v>3600</v>
      </c>
      <c r="G47" s="275">
        <f>'[6]2016'!$AK$62</f>
        <v>4350</v>
      </c>
      <c r="H47" s="277">
        <f>+'N 8'!G49</f>
        <v>5100</v>
      </c>
      <c r="I47" s="225">
        <f>'[6]2016'!$AL$62</f>
        <v>5100</v>
      </c>
      <c r="J47" s="226" t="b">
        <f t="shared" si="1"/>
        <v>1</v>
      </c>
      <c r="K47" s="225"/>
    </row>
    <row r="48" spans="1:11" ht="34.5" hidden="1">
      <c r="A48" s="180"/>
      <c r="B48" s="182"/>
      <c r="C48" s="182"/>
      <c r="D48" s="271" t="s">
        <v>385</v>
      </c>
      <c r="E48" s="275"/>
      <c r="F48" s="275"/>
      <c r="G48" s="275"/>
      <c r="H48" s="277"/>
      <c r="I48" s="225"/>
      <c r="J48" s="226" t="b">
        <f t="shared" si="1"/>
        <v>1</v>
      </c>
      <c r="K48" s="225"/>
    </row>
    <row r="49" spans="1:11" ht="28.5" customHeight="1">
      <c r="A49" s="180"/>
      <c r="B49" s="182"/>
      <c r="C49" s="182"/>
      <c r="D49" s="271" t="s">
        <v>386</v>
      </c>
      <c r="E49" s="275">
        <f>'[6]2016'!$AI$64</f>
        <v>4000</v>
      </c>
      <c r="F49" s="275">
        <f>'[6]2016'!$AJ$64</f>
        <v>7000</v>
      </c>
      <c r="G49" s="275">
        <f>'[6]2016'!$AK$64</f>
        <v>10500</v>
      </c>
      <c r="H49" s="277">
        <f>+'N 8'!G52</f>
        <v>14000</v>
      </c>
      <c r="I49" s="225">
        <f>'[6]2016'!$AL$64</f>
        <v>14000</v>
      </c>
      <c r="J49" s="226" t="b">
        <f t="shared" si="1"/>
        <v>1</v>
      </c>
      <c r="K49" s="225"/>
    </row>
    <row r="50" spans="1:11" ht="27" customHeight="1">
      <c r="A50" s="180"/>
      <c r="B50" s="182"/>
      <c r="C50" s="182"/>
      <c r="D50" s="271" t="s">
        <v>387</v>
      </c>
      <c r="E50" s="275">
        <f>'[6]2016'!$AI$65</f>
        <v>6961.6</v>
      </c>
      <c r="F50" s="275">
        <f>'[6]2016'!$AJ$65</f>
        <v>7961.6</v>
      </c>
      <c r="G50" s="275">
        <f>'[6]2016'!$AK$65</f>
        <v>16200</v>
      </c>
      <c r="H50" s="277">
        <f>'N 8'!G54</f>
        <v>24000</v>
      </c>
      <c r="I50" s="225">
        <f>'[6]2016'!$AL$65</f>
        <v>24000</v>
      </c>
      <c r="J50" s="226" t="b">
        <f t="shared" si="1"/>
        <v>1</v>
      </c>
      <c r="K50" s="225"/>
    </row>
    <row r="51" spans="1:11" ht="34.5" hidden="1">
      <c r="A51" s="180"/>
      <c r="B51" s="182"/>
      <c r="C51" s="182"/>
      <c r="D51" s="233" t="s">
        <v>388</v>
      </c>
      <c r="E51" s="275">
        <f>SUM(E53)</f>
        <v>1355.6</v>
      </c>
      <c r="F51" s="275">
        <f>SUM(F53)</f>
        <v>19170.599999999999</v>
      </c>
      <c r="G51" s="275">
        <f>SUM(G53)</f>
        <v>72110.600000000006</v>
      </c>
      <c r="H51" s="277">
        <f>SUM(H53)</f>
        <v>141760.6</v>
      </c>
      <c r="I51" s="225"/>
      <c r="J51" s="226" t="b">
        <f t="shared" si="1"/>
        <v>0</v>
      </c>
      <c r="K51" s="225"/>
    </row>
    <row r="52" spans="1:11" hidden="1">
      <c r="A52" s="180"/>
      <c r="B52" s="182"/>
      <c r="C52" s="182"/>
      <c r="D52" s="233" t="s">
        <v>8</v>
      </c>
      <c r="E52" s="275"/>
      <c r="F52" s="275"/>
      <c r="G52" s="275"/>
      <c r="H52" s="277"/>
      <c r="I52" s="225"/>
      <c r="J52" s="226" t="b">
        <f t="shared" si="1"/>
        <v>1</v>
      </c>
      <c r="K52" s="225"/>
    </row>
    <row r="53" spans="1:11" ht="24.75" customHeight="1">
      <c r="A53" s="180"/>
      <c r="B53" s="182"/>
      <c r="C53" s="182"/>
      <c r="D53" s="271" t="s">
        <v>389</v>
      </c>
      <c r="E53" s="275">
        <f>'[6]2016'!$AI$67</f>
        <v>1355.6</v>
      </c>
      <c r="F53" s="275">
        <f>'[6]2016'!$AJ$67</f>
        <v>19170.599999999999</v>
      </c>
      <c r="G53" s="275">
        <f>'[6]2016'!$AK$67</f>
        <v>72110.600000000006</v>
      </c>
      <c r="H53" s="277">
        <f>+'N 8'!G57+15.6</f>
        <v>141760.6</v>
      </c>
      <c r="I53" s="225">
        <f>'[6]2016'!$AL$67</f>
        <v>141760.6</v>
      </c>
      <c r="J53" s="226" t="b">
        <f t="shared" si="1"/>
        <v>1</v>
      </c>
      <c r="K53" s="225"/>
    </row>
    <row r="54" spans="1:11" ht="59.25" hidden="1" customHeight="1">
      <c r="A54" s="180"/>
      <c r="B54" s="182"/>
      <c r="C54" s="182"/>
      <c r="D54" s="233" t="s">
        <v>390</v>
      </c>
      <c r="E54" s="276">
        <f>SUM(E56:E57)</f>
        <v>1047083.5</v>
      </c>
      <c r="F54" s="276">
        <f>SUM(F56:F57)</f>
        <v>2158691.6</v>
      </c>
      <c r="G54" s="276">
        <f>SUM(G56:G57)</f>
        <v>3559215.8000000003</v>
      </c>
      <c r="H54" s="274">
        <f>SUM(H56:H57)</f>
        <v>4939952.8</v>
      </c>
      <c r="I54" s="225"/>
      <c r="J54" s="226" t="b">
        <f t="shared" si="1"/>
        <v>0</v>
      </c>
      <c r="K54" s="225"/>
    </row>
    <row r="55" spans="1:11" hidden="1">
      <c r="A55" s="180"/>
      <c r="B55" s="182"/>
      <c r="C55" s="182"/>
      <c r="D55" s="233" t="s">
        <v>8</v>
      </c>
      <c r="E55" s="276"/>
      <c r="F55" s="276"/>
      <c r="G55" s="276"/>
      <c r="H55" s="277"/>
      <c r="I55" s="225"/>
      <c r="J55" s="226" t="b">
        <f t="shared" si="1"/>
        <v>1</v>
      </c>
      <c r="K55" s="225"/>
    </row>
    <row r="56" spans="1:11" ht="40.5" customHeight="1">
      <c r="A56" s="180"/>
      <c r="B56" s="182"/>
      <c r="C56" s="182"/>
      <c r="D56" s="233" t="s">
        <v>1165</v>
      </c>
      <c r="E56" s="275">
        <f>'[6]2016'!$AI$69</f>
        <v>17566.3</v>
      </c>
      <c r="F56" s="275">
        <f>'[6]2016'!$AJ$69</f>
        <v>63183.1</v>
      </c>
      <c r="G56" s="275">
        <f>'[6]2016'!$AK$69</f>
        <v>181950.2</v>
      </c>
      <c r="H56" s="277">
        <f>+'N 8'!G68+700</f>
        <v>189328</v>
      </c>
      <c r="I56" s="225">
        <f>'[6]2016'!$AL$69</f>
        <v>189328</v>
      </c>
      <c r="J56" s="226" t="b">
        <f t="shared" si="1"/>
        <v>1</v>
      </c>
      <c r="K56" s="225"/>
    </row>
    <row r="57" spans="1:11" ht="45.75" customHeight="1">
      <c r="A57" s="180"/>
      <c r="B57" s="182"/>
      <c r="C57" s="182"/>
      <c r="D57" s="233" t="s">
        <v>391</v>
      </c>
      <c r="E57" s="275">
        <f>'[6]2016'!$AI$70</f>
        <v>1029517.2</v>
      </c>
      <c r="F57" s="275">
        <f>'[6]2016'!$AJ$70</f>
        <v>2095508.5</v>
      </c>
      <c r="G57" s="275">
        <f>'[6]2016'!$AK$70</f>
        <v>3377265.6</v>
      </c>
      <c r="H57" s="277">
        <f>+'N 8'!G83</f>
        <v>4750624.8</v>
      </c>
      <c r="I57" s="225">
        <f>'[6]2016'!$AL$70</f>
        <v>4726005.6000000006</v>
      </c>
      <c r="J57" s="226" t="b">
        <f t="shared" si="1"/>
        <v>0</v>
      </c>
      <c r="K57" s="225"/>
    </row>
    <row r="58" spans="1:11" hidden="1">
      <c r="A58" s="180"/>
      <c r="B58" s="182"/>
      <c r="C58" s="182"/>
      <c r="D58" s="233" t="s">
        <v>102</v>
      </c>
      <c r="E58" s="276">
        <f>SUM(E60:E67)</f>
        <v>343339.3</v>
      </c>
      <c r="F58" s="276">
        <f>SUM(F60:F67)</f>
        <v>854356.4</v>
      </c>
      <c r="G58" s="276">
        <f>SUM(G60:G67)</f>
        <v>1524752.7</v>
      </c>
      <c r="H58" s="274">
        <f>SUM(H60:H67)</f>
        <v>2125946</v>
      </c>
      <c r="I58" s="225"/>
      <c r="J58" s="226" t="b">
        <f t="shared" si="1"/>
        <v>0</v>
      </c>
      <c r="K58" s="225"/>
    </row>
    <row r="59" spans="1:11" hidden="1">
      <c r="A59" s="180"/>
      <c r="B59" s="182"/>
      <c r="C59" s="182"/>
      <c r="D59" s="233" t="s">
        <v>8</v>
      </c>
      <c r="E59" s="276"/>
      <c r="F59" s="276"/>
      <c r="G59" s="276"/>
      <c r="H59" s="277"/>
      <c r="I59" s="225"/>
      <c r="J59" s="226" t="b">
        <f t="shared" si="1"/>
        <v>1</v>
      </c>
      <c r="K59" s="225"/>
    </row>
    <row r="60" spans="1:11" ht="27" customHeight="1">
      <c r="A60" s="180"/>
      <c r="B60" s="182"/>
      <c r="C60" s="182"/>
      <c r="D60" s="271" t="s">
        <v>392</v>
      </c>
      <c r="E60" s="275">
        <f>'[6]2016'!$AI$72</f>
        <v>152921.59999999998</v>
      </c>
      <c r="F60" s="275">
        <f>'[6]2016'!$AJ$72</f>
        <v>433781.1</v>
      </c>
      <c r="G60" s="275">
        <f>'[6]2016'!$AK$72</f>
        <v>678964.4</v>
      </c>
      <c r="H60" s="277">
        <f>+'N 8'!G106+57.5</f>
        <v>1023967.3</v>
      </c>
      <c r="I60" s="225">
        <f>'[6]2016'!$AL$72</f>
        <v>1023967.3</v>
      </c>
      <c r="J60" s="226" t="b">
        <f t="shared" si="1"/>
        <v>1</v>
      </c>
      <c r="K60" s="225"/>
    </row>
    <row r="61" spans="1:11" hidden="1">
      <c r="A61" s="180"/>
      <c r="B61" s="182"/>
      <c r="C61" s="182"/>
      <c r="D61" s="271" t="s">
        <v>393</v>
      </c>
      <c r="E61" s="275"/>
      <c r="F61" s="275"/>
      <c r="G61" s="275"/>
      <c r="H61" s="277"/>
      <c r="I61" s="225"/>
      <c r="J61" s="226" t="b">
        <f t="shared" si="1"/>
        <v>1</v>
      </c>
      <c r="K61" s="225"/>
    </row>
    <row r="62" spans="1:11" ht="29.25" hidden="1" customHeight="1">
      <c r="A62" s="180"/>
      <c r="B62" s="182"/>
      <c r="C62" s="182"/>
      <c r="D62" s="271" t="s">
        <v>394</v>
      </c>
      <c r="E62" s="275"/>
      <c r="F62" s="275"/>
      <c r="G62" s="275"/>
      <c r="H62" s="277"/>
      <c r="I62" s="225"/>
      <c r="J62" s="226" t="b">
        <f t="shared" si="1"/>
        <v>1</v>
      </c>
      <c r="K62" s="225"/>
    </row>
    <row r="63" spans="1:11" ht="23.25" customHeight="1">
      <c r="A63" s="180"/>
      <c r="B63" s="182"/>
      <c r="C63" s="182"/>
      <c r="D63" s="271" t="s">
        <v>395</v>
      </c>
      <c r="E63" s="275">
        <f>'[6]2016'!$AI$75</f>
        <v>188575.9</v>
      </c>
      <c r="F63" s="275">
        <f>'[6]2016'!$AJ$75</f>
        <v>326823.59999999998</v>
      </c>
      <c r="G63" s="275">
        <f>'[6]2016'!$AK$75</f>
        <v>720337.4</v>
      </c>
      <c r="H63" s="277">
        <f>'N 8'!G221</f>
        <v>924828.70000000007</v>
      </c>
      <c r="I63" s="225">
        <f>'[6]2016'!$AL$75</f>
        <v>949447.9</v>
      </c>
      <c r="J63" s="226" t="b">
        <f t="shared" si="1"/>
        <v>0</v>
      </c>
      <c r="K63" s="225"/>
    </row>
    <row r="64" spans="1:11" ht="1.5" hidden="1" customHeight="1">
      <c r="A64" s="180"/>
      <c r="B64" s="182"/>
      <c r="C64" s="182"/>
      <c r="D64" s="271" t="s">
        <v>396</v>
      </c>
      <c r="E64" s="275"/>
      <c r="F64" s="275"/>
      <c r="G64" s="275"/>
      <c r="H64" s="277"/>
      <c r="I64" s="225"/>
      <c r="J64" s="226" t="b">
        <f t="shared" si="1"/>
        <v>1</v>
      </c>
      <c r="K64" s="225"/>
    </row>
    <row r="65" spans="1:12" ht="41.25" hidden="1" customHeight="1">
      <c r="A65" s="180"/>
      <c r="B65" s="182"/>
      <c r="C65" s="182"/>
      <c r="D65" s="271" t="s">
        <v>397</v>
      </c>
      <c r="E65" s="275"/>
      <c r="F65" s="275"/>
      <c r="G65" s="275"/>
      <c r="H65" s="277"/>
      <c r="I65" s="225"/>
      <c r="J65" s="226" t="b">
        <f t="shared" si="1"/>
        <v>1</v>
      </c>
      <c r="K65" s="225"/>
    </row>
    <row r="66" spans="1:12" ht="25.5" customHeight="1">
      <c r="A66" s="180"/>
      <c r="B66" s="182"/>
      <c r="C66" s="182"/>
      <c r="D66" s="271" t="s">
        <v>398</v>
      </c>
      <c r="E66" s="275">
        <f>'[6]2016'!$AI$78</f>
        <v>1395.5</v>
      </c>
      <c r="F66" s="275">
        <f>'[6]2016'!$AJ$78</f>
        <v>5696.9</v>
      </c>
      <c r="G66" s="275">
        <f>'[6]2016'!$AK$78</f>
        <v>6946.9</v>
      </c>
      <c r="H66" s="277">
        <f>'N 8'!G268+145.5</f>
        <v>8196.9000000000015</v>
      </c>
      <c r="I66" s="225">
        <f>'[6]2016'!$AL$78</f>
        <v>8196.9</v>
      </c>
      <c r="J66" s="226" t="b">
        <f t="shared" si="1"/>
        <v>1</v>
      </c>
      <c r="K66" s="225"/>
    </row>
    <row r="67" spans="1:12" ht="28.5" customHeight="1">
      <c r="A67" s="180"/>
      <c r="B67" s="182"/>
      <c r="C67" s="182"/>
      <c r="D67" s="271" t="s">
        <v>399</v>
      </c>
      <c r="E67" s="275">
        <f>'[6]2016'!$AI$79</f>
        <v>446.3</v>
      </c>
      <c r="F67" s="275">
        <f>'[6]2016'!$AJ$79</f>
        <v>88054.8</v>
      </c>
      <c r="G67" s="275">
        <f>'[6]2016'!$AK$79</f>
        <v>118504</v>
      </c>
      <c r="H67" s="277">
        <f>'N 8'!G310</f>
        <v>168953.09999999998</v>
      </c>
      <c r="I67" s="225">
        <f>'[6]2016'!$AL$79</f>
        <v>168953.09999999998</v>
      </c>
      <c r="J67" s="226" t="b">
        <f t="shared" si="1"/>
        <v>1</v>
      </c>
      <c r="K67" s="225"/>
    </row>
    <row r="68" spans="1:12" hidden="1">
      <c r="A68" s="180"/>
      <c r="B68" s="182"/>
      <c r="C68" s="182"/>
      <c r="D68" s="233" t="s">
        <v>400</v>
      </c>
      <c r="E68" s="276">
        <f>SUM(E76)</f>
        <v>180000</v>
      </c>
      <c r="F68" s="276">
        <f>SUM(F76)</f>
        <v>410000</v>
      </c>
      <c r="G68" s="276">
        <f>SUM(G76)</f>
        <v>670000</v>
      </c>
      <c r="H68" s="274">
        <f>SUM(H76)</f>
        <v>830000</v>
      </c>
      <c r="I68" s="225"/>
      <c r="J68" s="226" t="b">
        <f t="shared" si="1"/>
        <v>0</v>
      </c>
      <c r="K68" s="225"/>
    </row>
    <row r="69" spans="1:12" hidden="1">
      <c r="A69" s="180"/>
      <c r="B69" s="182"/>
      <c r="C69" s="182"/>
      <c r="D69" s="233" t="s">
        <v>50</v>
      </c>
      <c r="E69" s="276"/>
      <c r="F69" s="276"/>
      <c r="G69" s="276"/>
      <c r="H69" s="277"/>
      <c r="I69" s="225"/>
      <c r="J69" s="226" t="b">
        <f t="shared" si="1"/>
        <v>1</v>
      </c>
      <c r="K69" s="225"/>
    </row>
    <row r="70" spans="1:12" ht="34.5" hidden="1">
      <c r="A70" s="180"/>
      <c r="B70" s="182"/>
      <c r="C70" s="182"/>
      <c r="D70" s="271" t="s">
        <v>401</v>
      </c>
      <c r="E70" s="276"/>
      <c r="F70" s="276"/>
      <c r="G70" s="276"/>
      <c r="H70" s="274"/>
      <c r="I70" s="225"/>
      <c r="J70" s="226" t="b">
        <f t="shared" si="1"/>
        <v>1</v>
      </c>
      <c r="K70" s="225"/>
    </row>
    <row r="71" spans="1:12" ht="34.5" hidden="1">
      <c r="A71" s="180"/>
      <c r="B71" s="182"/>
      <c r="C71" s="182"/>
      <c r="D71" s="271" t="s">
        <v>402</v>
      </c>
      <c r="E71" s="276"/>
      <c r="F71" s="276"/>
      <c r="G71" s="276"/>
      <c r="H71" s="274"/>
      <c r="I71" s="225"/>
      <c r="J71" s="226" t="b">
        <f t="shared" si="1"/>
        <v>1</v>
      </c>
      <c r="K71" s="225"/>
    </row>
    <row r="72" spans="1:12" ht="34.5" hidden="1">
      <c r="A72" s="180"/>
      <c r="B72" s="182"/>
      <c r="C72" s="182"/>
      <c r="D72" s="271" t="s">
        <v>403</v>
      </c>
      <c r="E72" s="276"/>
      <c r="F72" s="276"/>
      <c r="G72" s="276"/>
      <c r="H72" s="274"/>
      <c r="I72" s="225"/>
      <c r="J72" s="226" t="b">
        <f t="shared" si="1"/>
        <v>1</v>
      </c>
      <c r="K72" s="225"/>
    </row>
    <row r="73" spans="1:12" ht="34.5" hidden="1">
      <c r="A73" s="180"/>
      <c r="B73" s="182"/>
      <c r="C73" s="182"/>
      <c r="D73" s="271" t="s">
        <v>30</v>
      </c>
      <c r="E73" s="276"/>
      <c r="F73" s="276"/>
      <c r="G73" s="276"/>
      <c r="H73" s="274"/>
      <c r="I73" s="225"/>
      <c r="J73" s="226" t="b">
        <f t="shared" si="1"/>
        <v>1</v>
      </c>
      <c r="K73" s="225"/>
    </row>
    <row r="74" spans="1:12" ht="34.5" hidden="1">
      <c r="A74" s="180"/>
      <c r="B74" s="182"/>
      <c r="C74" s="182"/>
      <c r="D74" s="271" t="s">
        <v>404</v>
      </c>
      <c r="E74" s="276"/>
      <c r="F74" s="276"/>
      <c r="G74" s="276"/>
      <c r="H74" s="274"/>
      <c r="I74" s="225"/>
      <c r="J74" s="226" t="b">
        <f t="shared" si="1"/>
        <v>1</v>
      </c>
      <c r="K74" s="225"/>
    </row>
    <row r="75" spans="1:12" ht="34.5" hidden="1">
      <c r="A75" s="180"/>
      <c r="B75" s="182"/>
      <c r="C75" s="182"/>
      <c r="D75" s="271" t="s">
        <v>405</v>
      </c>
      <c r="E75" s="276"/>
      <c r="F75" s="276"/>
      <c r="G75" s="276"/>
      <c r="H75" s="274"/>
      <c r="I75" s="225"/>
      <c r="J75" s="226" t="b">
        <f t="shared" si="1"/>
        <v>1</v>
      </c>
      <c r="K75" s="225"/>
    </row>
    <row r="76" spans="1:12" s="341" customFormat="1" ht="61.5" hidden="1" customHeight="1">
      <c r="A76" s="335"/>
      <c r="B76" s="336"/>
      <c r="C76" s="336"/>
      <c r="D76" s="271" t="s">
        <v>142</v>
      </c>
      <c r="E76" s="275">
        <f>+E82+E84</f>
        <v>180000</v>
      </c>
      <c r="F76" s="275">
        <f>+F82+F84</f>
        <v>410000</v>
      </c>
      <c r="G76" s="275">
        <f>+G82+G84</f>
        <v>670000</v>
      </c>
      <c r="H76" s="277">
        <f>+H82+H84</f>
        <v>830000</v>
      </c>
      <c r="I76" s="339"/>
      <c r="J76" s="226" t="b">
        <f t="shared" si="1"/>
        <v>0</v>
      </c>
      <c r="K76" s="339"/>
      <c r="L76" s="340"/>
    </row>
    <row r="77" spans="1:12" s="341" customFormat="1" ht="34.5" hidden="1">
      <c r="A77" s="335"/>
      <c r="B77" s="336"/>
      <c r="C77" s="336"/>
      <c r="D77" s="271" t="s">
        <v>406</v>
      </c>
      <c r="E77" s="337"/>
      <c r="F77" s="337"/>
      <c r="G77" s="337"/>
      <c r="H77" s="338"/>
      <c r="I77" s="339"/>
      <c r="J77" s="226" t="b">
        <f t="shared" si="1"/>
        <v>1</v>
      </c>
      <c r="K77" s="339"/>
      <c r="L77" s="340"/>
    </row>
    <row r="78" spans="1:12" s="341" customFormat="1" hidden="1">
      <c r="A78" s="335"/>
      <c r="B78" s="336"/>
      <c r="C78" s="336"/>
      <c r="D78" s="271" t="s">
        <v>407</v>
      </c>
      <c r="E78" s="337"/>
      <c r="F78" s="337"/>
      <c r="G78" s="337"/>
      <c r="H78" s="338"/>
      <c r="I78" s="339"/>
      <c r="J78" s="226" t="b">
        <f t="shared" si="1"/>
        <v>1</v>
      </c>
      <c r="K78" s="339"/>
      <c r="L78" s="340"/>
    </row>
    <row r="79" spans="1:12" s="341" customFormat="1" ht="51.75" hidden="1">
      <c r="A79" s="335"/>
      <c r="B79" s="336"/>
      <c r="C79" s="336"/>
      <c r="D79" s="271" t="s">
        <v>408</v>
      </c>
      <c r="E79" s="337"/>
      <c r="F79" s="337"/>
      <c r="G79" s="337"/>
      <c r="H79" s="338"/>
      <c r="I79" s="339"/>
      <c r="J79" s="226" t="b">
        <f t="shared" si="1"/>
        <v>1</v>
      </c>
      <c r="K79" s="339"/>
      <c r="L79" s="340"/>
    </row>
    <row r="80" spans="1:12" s="341" customFormat="1" ht="51.75" hidden="1">
      <c r="A80" s="335"/>
      <c r="B80" s="336"/>
      <c r="C80" s="336"/>
      <c r="D80" s="271" t="s">
        <v>409</v>
      </c>
      <c r="E80" s="337"/>
      <c r="F80" s="337"/>
      <c r="G80" s="337"/>
      <c r="H80" s="338"/>
      <c r="I80" s="339"/>
      <c r="J80" s="226" t="b">
        <f t="shared" si="1"/>
        <v>1</v>
      </c>
      <c r="K80" s="339"/>
      <c r="L80" s="340"/>
    </row>
    <row r="81" spans="1:12" s="341" customFormat="1" ht="34.5" hidden="1">
      <c r="A81" s="335"/>
      <c r="B81" s="336"/>
      <c r="C81" s="336"/>
      <c r="D81" s="271" t="s">
        <v>410</v>
      </c>
      <c r="E81" s="337"/>
      <c r="F81" s="337"/>
      <c r="G81" s="337"/>
      <c r="H81" s="338"/>
      <c r="I81" s="339"/>
      <c r="J81" s="226" t="b">
        <f t="shared" si="1"/>
        <v>1</v>
      </c>
      <c r="K81" s="339"/>
      <c r="L81" s="340"/>
    </row>
    <row r="82" spans="1:12" s="341" customFormat="1" ht="63" customHeight="1">
      <c r="A82" s="335"/>
      <c r="B82" s="336"/>
      <c r="C82" s="336"/>
      <c r="D82" s="271" t="s">
        <v>1166</v>
      </c>
      <c r="E82" s="275">
        <f>'[6]2016'!$AI$108</f>
        <v>150000</v>
      </c>
      <c r="F82" s="275">
        <f>'[6]2016'!$AJ$108</f>
        <v>350000</v>
      </c>
      <c r="G82" s="275">
        <f>'[6]2016'!$AK$108</f>
        <v>580000</v>
      </c>
      <c r="H82" s="277">
        <v>710000</v>
      </c>
      <c r="I82" s="339">
        <f>'[6]2016'!$AL$108</f>
        <v>710000</v>
      </c>
      <c r="J82" s="226" t="b">
        <f t="shared" si="1"/>
        <v>1</v>
      </c>
      <c r="K82" s="339"/>
      <c r="L82" s="340"/>
    </row>
    <row r="83" spans="1:12" s="341" customFormat="1" ht="51.75" hidden="1">
      <c r="A83" s="335"/>
      <c r="B83" s="336"/>
      <c r="C83" s="336"/>
      <c r="D83" s="271" t="s">
        <v>411</v>
      </c>
      <c r="E83" s="337"/>
      <c r="F83" s="337"/>
      <c r="G83" s="337"/>
      <c r="H83" s="338"/>
      <c r="I83" s="339"/>
      <c r="J83" s="226" t="b">
        <f t="shared" si="1"/>
        <v>1</v>
      </c>
      <c r="K83" s="339"/>
      <c r="L83" s="340"/>
    </row>
    <row r="84" spans="1:12" s="341" customFormat="1" ht="29.25" customHeight="1">
      <c r="A84" s="335"/>
      <c r="B84" s="336"/>
      <c r="C84" s="336"/>
      <c r="D84" s="271" t="s">
        <v>412</v>
      </c>
      <c r="E84" s="275">
        <f>'[6]2016'!$AI$109</f>
        <v>30000</v>
      </c>
      <c r="F84" s="275">
        <f>'[6]2016'!$AJ$109</f>
        <v>60000</v>
      </c>
      <c r="G84" s="275">
        <f>'[6]2016'!$AK$109</f>
        <v>90000</v>
      </c>
      <c r="H84" s="277">
        <v>120000</v>
      </c>
      <c r="I84" s="339">
        <f>'[6]2016'!$AL$109</f>
        <v>120000</v>
      </c>
      <c r="J84" s="226" t="b">
        <f t="shared" si="1"/>
        <v>1</v>
      </c>
      <c r="K84" s="339"/>
      <c r="L84" s="340"/>
    </row>
    <row r="85" spans="1:12" ht="34.5" hidden="1">
      <c r="A85" s="180"/>
      <c r="B85" s="182"/>
      <c r="C85" s="182"/>
      <c r="D85" s="271" t="s">
        <v>413</v>
      </c>
      <c r="E85" s="276">
        <f>E86</f>
        <v>2010000</v>
      </c>
      <c r="F85" s="276">
        <f>F86</f>
        <v>0</v>
      </c>
      <c r="G85" s="276">
        <f>G86</f>
        <v>0</v>
      </c>
      <c r="H85" s="274">
        <f>H86</f>
        <v>0</v>
      </c>
      <c r="I85" s="225"/>
      <c r="J85" s="226" t="b">
        <f t="shared" si="1"/>
        <v>1</v>
      </c>
      <c r="K85" s="225"/>
    </row>
    <row r="86" spans="1:12" ht="37.5" hidden="1" customHeight="1">
      <c r="A86" s="180"/>
      <c r="B86" s="182"/>
      <c r="C86" s="182"/>
      <c r="D86" s="233" t="s">
        <v>414</v>
      </c>
      <c r="E86" s="276">
        <f>SUM(E88)</f>
        <v>2010000</v>
      </c>
      <c r="F86" s="276">
        <f>SUM(F88)</f>
        <v>0</v>
      </c>
      <c r="G86" s="276">
        <f>SUM(G88)</f>
        <v>0</v>
      </c>
      <c r="H86" s="274">
        <f>SUM(H88)</f>
        <v>0</v>
      </c>
      <c r="I86" s="225"/>
      <c r="J86" s="226" t="b">
        <f t="shared" si="1"/>
        <v>1</v>
      </c>
      <c r="K86" s="225"/>
    </row>
    <row r="87" spans="1:12" hidden="1">
      <c r="A87" s="180"/>
      <c r="B87" s="182"/>
      <c r="C87" s="182"/>
      <c r="D87" s="233" t="s">
        <v>8</v>
      </c>
      <c r="E87" s="275"/>
      <c r="F87" s="275"/>
      <c r="G87" s="275"/>
      <c r="H87" s="277"/>
      <c r="I87" s="225"/>
      <c r="J87" s="226" t="b">
        <f t="shared" si="1"/>
        <v>1</v>
      </c>
      <c r="K87" s="225"/>
    </row>
    <row r="88" spans="1:12" ht="22.5" hidden="1" customHeight="1">
      <c r="A88" s="180"/>
      <c r="B88" s="182"/>
      <c r="C88" s="182"/>
      <c r="D88" s="271" t="s">
        <v>415</v>
      </c>
      <c r="E88" s="275">
        <v>2010000</v>
      </c>
      <c r="F88" s="275"/>
      <c r="G88" s="275"/>
      <c r="H88" s="274"/>
      <c r="I88" s="225"/>
      <c r="J88" s="226" t="b">
        <f t="shared" si="1"/>
        <v>1</v>
      </c>
      <c r="K88" s="225"/>
    </row>
    <row r="89" spans="1:12" hidden="1">
      <c r="A89" s="180"/>
      <c r="B89" s="182"/>
      <c r="C89" s="182"/>
      <c r="D89" s="233" t="s">
        <v>156</v>
      </c>
      <c r="E89" s="275">
        <f>E91+E98</f>
        <v>5250</v>
      </c>
      <c r="F89" s="275">
        <f>F91+F98</f>
        <v>9800</v>
      </c>
      <c r="G89" s="275">
        <f>G91+G98</f>
        <v>14050</v>
      </c>
      <c r="H89" s="277">
        <f>H91+H98</f>
        <v>18500</v>
      </c>
      <c r="I89" s="225"/>
      <c r="J89" s="226" t="b">
        <f t="shared" si="1"/>
        <v>0</v>
      </c>
      <c r="K89" s="225"/>
    </row>
    <row r="90" spans="1:12" hidden="1">
      <c r="A90" s="180"/>
      <c r="B90" s="182"/>
      <c r="C90" s="182"/>
      <c r="D90" s="233" t="s">
        <v>8</v>
      </c>
      <c r="E90" s="276"/>
      <c r="F90" s="276"/>
      <c r="G90" s="276"/>
      <c r="H90" s="274"/>
      <c r="I90" s="225"/>
      <c r="J90" s="226" t="b">
        <f t="shared" si="1"/>
        <v>1</v>
      </c>
      <c r="K90" s="225"/>
    </row>
    <row r="91" spans="1:12" ht="75" hidden="1" customHeight="1">
      <c r="A91" s="180"/>
      <c r="B91" s="182"/>
      <c r="C91" s="182"/>
      <c r="D91" s="233" t="s">
        <v>416</v>
      </c>
      <c r="E91" s="275">
        <f>E93+E94</f>
        <v>2500</v>
      </c>
      <c r="F91" s="275">
        <f>F93+F94</f>
        <v>4300</v>
      </c>
      <c r="G91" s="275">
        <f>G93+G94</f>
        <v>5800</v>
      </c>
      <c r="H91" s="277">
        <f>H93+H94</f>
        <v>7000</v>
      </c>
      <c r="I91" s="225"/>
      <c r="J91" s="226" t="b">
        <f t="shared" si="1"/>
        <v>0</v>
      </c>
      <c r="K91" s="225"/>
    </row>
    <row r="92" spans="1:12" ht="19.5" hidden="1" customHeight="1">
      <c r="A92" s="180"/>
      <c r="B92" s="182"/>
      <c r="C92" s="182"/>
      <c r="D92" s="233" t="s">
        <v>7</v>
      </c>
      <c r="E92" s="275"/>
      <c r="F92" s="275"/>
      <c r="G92" s="275"/>
      <c r="H92" s="277"/>
      <c r="I92" s="225"/>
      <c r="J92" s="226" t="b">
        <f t="shared" si="1"/>
        <v>1</v>
      </c>
      <c r="K92" s="225"/>
    </row>
    <row r="93" spans="1:12" ht="21" customHeight="1">
      <c r="A93" s="180"/>
      <c r="B93" s="182"/>
      <c r="C93" s="182"/>
      <c r="D93" s="233" t="s">
        <v>417</v>
      </c>
      <c r="E93" s="275">
        <f>'[6]2016'!$AI$138</f>
        <v>500</v>
      </c>
      <c r="F93" s="275">
        <f>'[6]2016'!$AJ$138</f>
        <v>1300</v>
      </c>
      <c r="G93" s="275">
        <f>'[6]2016'!$AK$138</f>
        <v>1800</v>
      </c>
      <c r="H93" s="277">
        <v>2000</v>
      </c>
      <c r="I93" s="225">
        <f>'[6]2016'!$AL$138</f>
        <v>2000</v>
      </c>
      <c r="J93" s="226" t="b">
        <f t="shared" si="1"/>
        <v>1</v>
      </c>
      <c r="K93" s="225"/>
    </row>
    <row r="94" spans="1:12" ht="22.5" customHeight="1">
      <c r="A94" s="180"/>
      <c r="B94" s="182"/>
      <c r="C94" s="182"/>
      <c r="D94" s="233" t="s">
        <v>418</v>
      </c>
      <c r="E94" s="275">
        <f>'[6]2016'!$AI$139</f>
        <v>2000</v>
      </c>
      <c r="F94" s="275">
        <f>'[6]2016'!$AJ$139</f>
        <v>3000</v>
      </c>
      <c r="G94" s="275">
        <f>'[6]2016'!$AK$139</f>
        <v>4000</v>
      </c>
      <c r="H94" s="277">
        <v>5000</v>
      </c>
      <c r="I94" s="225">
        <f>'[6]2016'!$AL$139</f>
        <v>5000</v>
      </c>
      <c r="J94" s="226" t="b">
        <f t="shared" si="1"/>
        <v>1</v>
      </c>
      <c r="K94" s="225"/>
    </row>
    <row r="95" spans="1:12" ht="57.75" hidden="1" customHeight="1">
      <c r="A95" s="180"/>
      <c r="B95" s="182"/>
      <c r="C95" s="182"/>
      <c r="D95" s="233" t="s">
        <v>476</v>
      </c>
      <c r="E95" s="275"/>
      <c r="F95" s="275"/>
      <c r="G95" s="275"/>
      <c r="H95" s="277"/>
      <c r="I95" s="225"/>
      <c r="J95" s="226" t="b">
        <f t="shared" si="1"/>
        <v>1</v>
      </c>
      <c r="K95" s="225"/>
    </row>
    <row r="96" spans="1:12" hidden="1">
      <c r="A96" s="180"/>
      <c r="B96" s="182"/>
      <c r="C96" s="182"/>
      <c r="D96" s="233" t="s">
        <v>7</v>
      </c>
      <c r="E96" s="275"/>
      <c r="F96" s="275"/>
      <c r="G96" s="275"/>
      <c r="H96" s="277"/>
      <c r="I96" s="225"/>
      <c r="J96" s="226" t="b">
        <f t="shared" si="1"/>
        <v>1</v>
      </c>
      <c r="K96" s="225"/>
    </row>
    <row r="97" spans="1:11" ht="58.5" hidden="1" customHeight="1">
      <c r="A97" s="180"/>
      <c r="B97" s="182"/>
      <c r="C97" s="182"/>
      <c r="D97" s="233" t="s">
        <v>477</v>
      </c>
      <c r="E97" s="275"/>
      <c r="F97" s="275"/>
      <c r="G97" s="275"/>
      <c r="H97" s="277"/>
      <c r="I97" s="225"/>
      <c r="J97" s="226" t="b">
        <f t="shared" si="1"/>
        <v>1</v>
      </c>
      <c r="K97" s="225"/>
    </row>
    <row r="98" spans="1:11" hidden="1">
      <c r="A98" s="180"/>
      <c r="B98" s="182"/>
      <c r="C98" s="182"/>
      <c r="D98" s="233" t="s">
        <v>9</v>
      </c>
      <c r="E98" s="275">
        <f>E100</f>
        <v>2750</v>
      </c>
      <c r="F98" s="275">
        <f>F100</f>
        <v>5500</v>
      </c>
      <c r="G98" s="275">
        <f>G100</f>
        <v>8250</v>
      </c>
      <c r="H98" s="277">
        <f>H100</f>
        <v>11500</v>
      </c>
      <c r="I98" s="225"/>
      <c r="J98" s="226" t="b">
        <f t="shared" ref="J98:J112" si="2">+I98=H98</f>
        <v>0</v>
      </c>
      <c r="K98" s="225"/>
    </row>
    <row r="99" spans="1:11" hidden="1">
      <c r="A99" s="180"/>
      <c r="B99" s="182"/>
      <c r="C99" s="182"/>
      <c r="D99" s="233" t="s">
        <v>7</v>
      </c>
      <c r="E99" s="275"/>
      <c r="F99" s="275"/>
      <c r="G99" s="275"/>
      <c r="H99" s="277"/>
      <c r="I99" s="225"/>
      <c r="J99" s="226" t="b">
        <f t="shared" si="2"/>
        <v>1</v>
      </c>
      <c r="K99" s="225"/>
    </row>
    <row r="100" spans="1:11" ht="23.25" customHeight="1">
      <c r="A100" s="180"/>
      <c r="B100" s="182"/>
      <c r="C100" s="182"/>
      <c r="D100" s="233" t="s">
        <v>419</v>
      </c>
      <c r="E100" s="275">
        <f>'[6]2016'!$AI$149</f>
        <v>2750</v>
      </c>
      <c r="F100" s="275">
        <f>'[6]2016'!$AJ$149</f>
        <v>5500</v>
      </c>
      <c r="G100" s="275">
        <f>'[6]2016'!$AK$149</f>
        <v>8250</v>
      </c>
      <c r="H100" s="277">
        <f>+'N 8'!G327+3000</f>
        <v>11500</v>
      </c>
      <c r="I100" s="225">
        <f>'[6]2016'!$AL$149</f>
        <v>11500</v>
      </c>
      <c r="J100" s="226" t="b">
        <f t="shared" si="2"/>
        <v>1</v>
      </c>
      <c r="K100" s="225"/>
    </row>
    <row r="101" spans="1:11" hidden="1">
      <c r="A101" s="180"/>
      <c r="B101" s="182"/>
      <c r="C101" s="182"/>
      <c r="D101" s="233" t="s">
        <v>105</v>
      </c>
      <c r="E101" s="276">
        <f>SUM(E103:E112)</f>
        <v>76804.800000000003</v>
      </c>
      <c r="F101" s="276">
        <f>SUM(F103:F112)</f>
        <v>669641.20000000007</v>
      </c>
      <c r="G101" s="276">
        <f>SUM(G103:G112)</f>
        <v>1098396.5999999999</v>
      </c>
      <c r="H101" s="274">
        <f>SUM(H103:H112)</f>
        <v>1448086.2999999998</v>
      </c>
      <c r="I101" s="225"/>
      <c r="J101" s="226" t="b">
        <f t="shared" si="2"/>
        <v>0</v>
      </c>
      <c r="K101" s="225"/>
    </row>
    <row r="102" spans="1:11" hidden="1">
      <c r="A102" s="180"/>
      <c r="B102" s="182"/>
      <c r="C102" s="182"/>
      <c r="D102" s="233" t="s">
        <v>8</v>
      </c>
      <c r="E102" s="276"/>
      <c r="F102" s="276"/>
      <c r="G102" s="276"/>
      <c r="H102" s="277"/>
      <c r="I102" s="225"/>
      <c r="J102" s="226" t="b">
        <f t="shared" si="2"/>
        <v>1</v>
      </c>
      <c r="K102" s="225"/>
    </row>
    <row r="103" spans="1:11" ht="39" hidden="1" customHeight="1">
      <c r="A103" s="180"/>
      <c r="B103" s="182"/>
      <c r="C103" s="182"/>
      <c r="D103" s="271" t="s">
        <v>420</v>
      </c>
      <c r="E103" s="275"/>
      <c r="F103" s="275"/>
      <c r="G103" s="275"/>
      <c r="H103" s="277">
        <f>+'N 8'!G331</f>
        <v>0</v>
      </c>
      <c r="I103" s="225"/>
      <c r="J103" s="226" t="b">
        <f t="shared" si="2"/>
        <v>1</v>
      </c>
      <c r="K103" s="225"/>
    </row>
    <row r="104" spans="1:11" ht="40.5" customHeight="1">
      <c r="A104" s="180"/>
      <c r="B104" s="182"/>
      <c r="C104" s="182"/>
      <c r="D104" s="271" t="s">
        <v>421</v>
      </c>
      <c r="E104" s="275">
        <f>'[6]2016'!$AI$156</f>
        <v>0</v>
      </c>
      <c r="F104" s="275">
        <f>'[6]2016'!$AJ$156</f>
        <v>130240</v>
      </c>
      <c r="G104" s="275">
        <f>'[6]2016'!$AK$156</f>
        <v>350923</v>
      </c>
      <c r="H104" s="277">
        <f>+'N 8'!G333</f>
        <v>475559</v>
      </c>
      <c r="I104" s="225">
        <f>'[6]2016'!$AL$156</f>
        <v>475559</v>
      </c>
      <c r="J104" s="226" t="b">
        <f t="shared" si="2"/>
        <v>1</v>
      </c>
      <c r="K104" s="225"/>
    </row>
    <row r="105" spans="1:11" ht="37.5" customHeight="1">
      <c r="A105" s="180"/>
      <c r="B105" s="182"/>
      <c r="C105" s="182"/>
      <c r="D105" s="271" t="s">
        <v>422</v>
      </c>
      <c r="E105" s="275">
        <f>'[6]2016'!$AI$157</f>
        <v>0</v>
      </c>
      <c r="F105" s="275">
        <f>'[6]2016'!$AJ$157</f>
        <v>32700</v>
      </c>
      <c r="G105" s="275">
        <f>'[6]2016'!$AK$157</f>
        <v>133382</v>
      </c>
      <c r="H105" s="277">
        <f>+'N 8'!G344</f>
        <v>183382</v>
      </c>
      <c r="I105" s="225">
        <f>'[6]2016'!$AL$157</f>
        <v>183382</v>
      </c>
      <c r="J105" s="226" t="b">
        <f t="shared" si="2"/>
        <v>1</v>
      </c>
      <c r="K105" s="225"/>
    </row>
    <row r="106" spans="1:11" ht="28.5" customHeight="1">
      <c r="A106" s="180"/>
      <c r="B106" s="182"/>
      <c r="C106" s="182"/>
      <c r="D106" s="271" t="s">
        <v>423</v>
      </c>
      <c r="E106" s="276">
        <f>'[6]2016'!$AI$158</f>
        <v>29600</v>
      </c>
      <c r="F106" s="276">
        <f>'[6]2016'!$AJ$158</f>
        <v>309600</v>
      </c>
      <c r="G106" s="275">
        <f>'[6]2016'!$AK$158</f>
        <v>309600</v>
      </c>
      <c r="H106" s="274">
        <f>+'N 8'!G352</f>
        <v>434100</v>
      </c>
      <c r="I106" s="225">
        <f>'[6]2016'!$AL$158</f>
        <v>434100</v>
      </c>
      <c r="J106" s="226" t="b">
        <f t="shared" si="2"/>
        <v>1</v>
      </c>
      <c r="K106" s="225"/>
    </row>
    <row r="107" spans="1:11" ht="26.25" customHeight="1">
      <c r="A107" s="180"/>
      <c r="B107" s="182"/>
      <c r="C107" s="182"/>
      <c r="D107" s="271" t="s">
        <v>424</v>
      </c>
      <c r="E107" s="275">
        <f>'[6]2016'!$AI$159</f>
        <v>43722.8</v>
      </c>
      <c r="F107" s="275">
        <f>'[6]2016'!$AJ$159</f>
        <v>193568.8</v>
      </c>
      <c r="G107" s="275">
        <f>'[6]2016'!$AK$159</f>
        <v>300959.2</v>
      </c>
      <c r="H107" s="274">
        <f>+'N 8'!G361+1344</f>
        <v>351512.89999999997</v>
      </c>
      <c r="I107" s="225">
        <f>'[6]2016'!$AL$159</f>
        <v>351512.9</v>
      </c>
      <c r="J107" s="226" t="b">
        <f t="shared" si="2"/>
        <v>1</v>
      </c>
      <c r="K107" s="225"/>
    </row>
    <row r="108" spans="1:11" ht="26.25" customHeight="1">
      <c r="A108" s="180"/>
      <c r="B108" s="182"/>
      <c r="C108" s="182"/>
      <c r="D108" s="271" t="s">
        <v>425</v>
      </c>
      <c r="E108" s="275">
        <f>'[6]2016'!$AI$160</f>
        <v>32</v>
      </c>
      <c r="F108" s="275">
        <f>'[6]2016'!$AJ$160</f>
        <v>32</v>
      </c>
      <c r="G108" s="275">
        <f>'[6]2016'!$AK$160</f>
        <v>32</v>
      </c>
      <c r="H108" s="277">
        <v>32</v>
      </c>
      <c r="I108" s="225">
        <f>'[6]2016'!$AL$160</f>
        <v>32</v>
      </c>
      <c r="J108" s="226" t="b">
        <f t="shared" si="2"/>
        <v>1</v>
      </c>
      <c r="K108" s="225"/>
    </row>
    <row r="109" spans="1:11" hidden="1">
      <c r="A109" s="180"/>
      <c r="B109" s="182"/>
      <c r="C109" s="182"/>
      <c r="D109" s="271" t="s">
        <v>490</v>
      </c>
      <c r="E109" s="275"/>
      <c r="F109" s="275"/>
      <c r="G109" s="275"/>
      <c r="H109" s="277"/>
      <c r="I109" s="225"/>
      <c r="J109" s="226" t="b">
        <f t="shared" si="2"/>
        <v>1</v>
      </c>
      <c r="K109" s="225"/>
    </row>
    <row r="110" spans="1:11" hidden="1">
      <c r="A110" s="180"/>
      <c r="B110" s="182"/>
      <c r="C110" s="182"/>
      <c r="D110" s="185" t="s">
        <v>426</v>
      </c>
      <c r="E110" s="184"/>
      <c r="F110" s="184"/>
      <c r="G110" s="184"/>
      <c r="H110" s="186"/>
      <c r="I110" s="225"/>
      <c r="J110" s="226" t="b">
        <f t="shared" si="2"/>
        <v>1</v>
      </c>
      <c r="K110" s="225"/>
    </row>
    <row r="111" spans="1:11" ht="34.5" hidden="1">
      <c r="A111" s="180"/>
      <c r="B111" s="182"/>
      <c r="C111" s="182"/>
      <c r="D111" s="185" t="s">
        <v>427</v>
      </c>
      <c r="E111" s="184"/>
      <c r="F111" s="184"/>
      <c r="G111" s="184"/>
      <c r="H111" s="186"/>
      <c r="I111" s="225"/>
      <c r="J111" s="226" t="b">
        <f t="shared" si="2"/>
        <v>1</v>
      </c>
      <c r="K111" s="225"/>
    </row>
    <row r="112" spans="1:11" ht="22.5" customHeight="1" thickBot="1">
      <c r="A112" s="234"/>
      <c r="B112" s="235"/>
      <c r="C112" s="235"/>
      <c r="D112" s="231" t="s">
        <v>428</v>
      </c>
      <c r="E112" s="451">
        <f>'[6]2016'!$AI$161</f>
        <v>3450</v>
      </c>
      <c r="F112" s="451">
        <f>'[6]2016'!$AJ$161</f>
        <v>3500.4</v>
      </c>
      <c r="G112" s="451">
        <f>'[6]2016'!$AK$161</f>
        <v>3500.4</v>
      </c>
      <c r="H112" s="452">
        <f>+'N 8'!G512</f>
        <v>3500.4</v>
      </c>
      <c r="I112" s="225">
        <f>'[6]2016'!$AL$161</f>
        <v>3500.4</v>
      </c>
      <c r="J112" s="226" t="b">
        <f t="shared" si="2"/>
        <v>1</v>
      </c>
      <c r="K112" s="225"/>
    </row>
    <row r="114" spans="5:8">
      <c r="E114" s="187"/>
      <c r="F114" s="187"/>
      <c r="G114" s="187"/>
      <c r="H114" s="187"/>
    </row>
    <row r="115" spans="5:8">
      <c r="E115" s="188"/>
      <c r="F115" s="188"/>
      <c r="G115" s="188"/>
      <c r="H115" s="178"/>
    </row>
    <row r="116" spans="5:8">
      <c r="E116" s="189"/>
      <c r="F116" s="189"/>
      <c r="G116" s="189"/>
      <c r="H116" s="189"/>
    </row>
    <row r="118" spans="5:8">
      <c r="G118" s="178"/>
      <c r="H118" s="178"/>
    </row>
    <row r="119" spans="5:8">
      <c r="G119" s="178"/>
      <c r="H119" s="178"/>
    </row>
    <row r="120" spans="5:8">
      <c r="G120" s="178"/>
      <c r="H120" s="178"/>
    </row>
    <row r="121" spans="5:8" ht="40.5" customHeight="1">
      <c r="G121" s="178"/>
      <c r="H121" s="178"/>
    </row>
  </sheetData>
  <mergeCells count="8">
    <mergeCell ref="F1:H1"/>
    <mergeCell ref="A7:H7"/>
    <mergeCell ref="G9:H9"/>
    <mergeCell ref="A10:A11"/>
    <mergeCell ref="B10:B11"/>
    <mergeCell ref="C10:C11"/>
    <mergeCell ref="D10:D11"/>
    <mergeCell ref="E10:H10"/>
  </mergeCells>
  <printOptions horizontalCentered="1"/>
  <pageMargins left="0.2" right="0.21" top="0.32" bottom="0.24" header="0.24" footer="0.17"/>
  <pageSetup paperSize="9"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sheetPr>
    <tabColor rgb="FF92D050"/>
  </sheetPr>
  <dimension ref="A1:J8538"/>
  <sheetViews>
    <sheetView topLeftCell="A28" zoomScaleSheetLayoutView="80" workbookViewId="0">
      <selection activeCell="A40" sqref="A40:XFD40"/>
    </sheetView>
  </sheetViews>
  <sheetFormatPr defaultColWidth="9.140625" defaultRowHeight="15"/>
  <cols>
    <col min="1" max="2" width="5.140625" style="26" customWidth="1"/>
    <col min="3" max="3" width="8.28515625" style="26" customWidth="1"/>
    <col min="4" max="4" width="4.85546875" style="26" customWidth="1"/>
    <col min="5" max="5" width="37.85546875" style="36" customWidth="1"/>
    <col min="6" max="6" width="15.28515625" style="29" customWidth="1"/>
    <col min="7" max="7" width="17.42578125" style="37" customWidth="1"/>
    <col min="8" max="8" width="15.7109375" style="37" customWidth="1"/>
    <col min="9" max="9" width="21.5703125" style="38" customWidth="1"/>
    <col min="10" max="10" width="15.5703125" style="37" customWidth="1"/>
    <col min="11" max="16384" width="9.140625" style="28"/>
  </cols>
  <sheetData>
    <row r="1" spans="1:10" ht="12.75" customHeight="1">
      <c r="B1" s="27"/>
      <c r="C1" s="27"/>
      <c r="D1" s="27"/>
      <c r="E1" s="27"/>
      <c r="F1" s="27"/>
      <c r="G1" s="27"/>
      <c r="H1" s="27"/>
      <c r="I1" s="27"/>
      <c r="J1" s="64" t="s">
        <v>233</v>
      </c>
    </row>
    <row r="2" spans="1:10" ht="18.75" customHeight="1">
      <c r="B2" s="27"/>
      <c r="C2" s="27"/>
      <c r="D2" s="27"/>
      <c r="E2" s="27"/>
      <c r="F2" s="27"/>
      <c r="G2" s="27"/>
      <c r="H2" s="27"/>
      <c r="I2" s="1"/>
      <c r="J2" s="227" t="s">
        <v>447</v>
      </c>
    </row>
    <row r="3" spans="1:10" ht="17.25" customHeight="1">
      <c r="A3" s="27"/>
      <c r="B3" s="27"/>
      <c r="C3" s="27"/>
      <c r="D3" s="27"/>
      <c r="E3" s="27"/>
      <c r="F3" s="27"/>
      <c r="G3" s="27"/>
      <c r="H3" s="27"/>
      <c r="I3" s="1"/>
      <c r="J3" s="227" t="s">
        <v>493</v>
      </c>
    </row>
    <row r="4" spans="1:10" ht="17.25" customHeight="1">
      <c r="A4" s="27"/>
      <c r="B4" s="27"/>
      <c r="C4" s="27"/>
      <c r="D4" s="27"/>
      <c r="E4" s="27"/>
      <c r="F4" s="27"/>
      <c r="G4" s="27"/>
      <c r="H4" s="27"/>
      <c r="I4" s="1"/>
      <c r="J4" s="227" t="s">
        <v>448</v>
      </c>
    </row>
    <row r="5" spans="1:10" ht="13.5">
      <c r="A5" s="115"/>
      <c r="B5" s="115"/>
      <c r="C5" s="115"/>
      <c r="D5" s="115"/>
      <c r="E5" s="115"/>
      <c r="F5" s="115"/>
      <c r="G5" s="115"/>
      <c r="H5" s="115"/>
      <c r="I5" s="115"/>
      <c r="J5" s="64" t="s">
        <v>109</v>
      </c>
    </row>
    <row r="6" spans="1:10" ht="40.5" customHeight="1">
      <c r="A6" s="642" t="s">
        <v>540</v>
      </c>
      <c r="B6" s="642"/>
      <c r="C6" s="642"/>
      <c r="D6" s="642"/>
      <c r="E6" s="642"/>
      <c r="F6" s="642"/>
      <c r="G6" s="642"/>
      <c r="H6" s="642"/>
      <c r="I6" s="642"/>
      <c r="J6" s="642"/>
    </row>
    <row r="7" spans="1:10" ht="16.5" customHeight="1">
      <c r="A7" s="108"/>
      <c r="B7" s="108"/>
      <c r="C7" s="108"/>
      <c r="D7" s="108"/>
      <c r="E7" s="109"/>
      <c r="F7" s="110"/>
      <c r="G7" s="110"/>
      <c r="H7" s="110"/>
      <c r="I7" s="645" t="s">
        <v>1</v>
      </c>
      <c r="J7" s="645"/>
    </row>
    <row r="8" spans="1:10" ht="38.25" customHeight="1">
      <c r="A8" s="646" t="s">
        <v>110</v>
      </c>
      <c r="B8" s="646"/>
      <c r="C8" s="646"/>
      <c r="D8" s="647" t="s">
        <v>512</v>
      </c>
      <c r="E8" s="644" t="s">
        <v>111</v>
      </c>
      <c r="F8" s="643" t="s">
        <v>227</v>
      </c>
      <c r="G8" s="643"/>
      <c r="H8" s="643"/>
      <c r="I8" s="643"/>
      <c r="J8" s="643"/>
    </row>
    <row r="9" spans="1:10" ht="17.25" customHeight="1">
      <c r="A9" s="646"/>
      <c r="B9" s="646"/>
      <c r="C9" s="646"/>
      <c r="D9" s="647"/>
      <c r="E9" s="644"/>
      <c r="F9" s="643" t="s">
        <v>112</v>
      </c>
      <c r="G9" s="643" t="s">
        <v>90</v>
      </c>
      <c r="H9" s="643"/>
      <c r="I9" s="643"/>
      <c r="J9" s="643"/>
    </row>
    <row r="10" spans="1:10" ht="21" customHeight="1">
      <c r="A10" s="646"/>
      <c r="B10" s="646"/>
      <c r="C10" s="646"/>
      <c r="D10" s="647"/>
      <c r="E10" s="644"/>
      <c r="F10" s="643"/>
      <c r="G10" s="643" t="s">
        <v>113</v>
      </c>
      <c r="H10" s="643" t="s">
        <v>114</v>
      </c>
      <c r="I10" s="643" t="s">
        <v>115</v>
      </c>
      <c r="J10" s="643" t="s">
        <v>116</v>
      </c>
    </row>
    <row r="11" spans="1:10" ht="75" customHeight="1">
      <c r="A11" s="112" t="s">
        <v>228</v>
      </c>
      <c r="B11" s="112" t="s">
        <v>229</v>
      </c>
      <c r="C11" s="112" t="s">
        <v>230</v>
      </c>
      <c r="D11" s="647"/>
      <c r="E11" s="644"/>
      <c r="F11" s="643"/>
      <c r="G11" s="643"/>
      <c r="H11" s="643"/>
      <c r="I11" s="643"/>
      <c r="J11" s="643"/>
    </row>
    <row r="12" spans="1:10" s="30" customFormat="1" ht="17.25">
      <c r="A12" s="111"/>
      <c r="B12" s="111"/>
      <c r="C12" s="111"/>
      <c r="D12" s="111"/>
      <c r="E12" s="84" t="s">
        <v>89</v>
      </c>
      <c r="F12" s="113"/>
      <c r="G12" s="113"/>
      <c r="H12" s="113"/>
      <c r="I12" s="113"/>
      <c r="J12" s="113"/>
    </row>
    <row r="13" spans="1:10" s="30" customFormat="1" ht="17.25">
      <c r="A13" s="241"/>
      <c r="B13" s="241"/>
      <c r="C13" s="241"/>
      <c r="D13" s="241"/>
      <c r="E13" s="240" t="s">
        <v>90</v>
      </c>
      <c r="F13" s="279"/>
      <c r="G13" s="279"/>
      <c r="H13" s="279"/>
      <c r="I13" s="279"/>
      <c r="J13" s="279"/>
    </row>
    <row r="14" spans="1:10" ht="57.75" customHeight="1">
      <c r="A14" s="111"/>
      <c r="B14" s="111"/>
      <c r="C14" s="111"/>
      <c r="D14" s="111"/>
      <c r="E14" s="114" t="s">
        <v>471</v>
      </c>
      <c r="F14" s="278">
        <f>+G14+H14+I14+J14</f>
        <v>1448086.2999999998</v>
      </c>
      <c r="G14" s="278">
        <f>+G16</f>
        <v>475559</v>
      </c>
      <c r="H14" s="278">
        <f>+H16</f>
        <v>183382</v>
      </c>
      <c r="I14" s="278">
        <f>I16</f>
        <v>3500.4</v>
      </c>
      <c r="J14" s="278">
        <f>+J16</f>
        <v>785644.89999999991</v>
      </c>
    </row>
    <row r="15" spans="1:10" s="30" customFormat="1" ht="17.25">
      <c r="A15" s="111"/>
      <c r="B15" s="111"/>
      <c r="C15" s="111"/>
      <c r="D15" s="111"/>
      <c r="E15" s="84" t="s">
        <v>90</v>
      </c>
      <c r="F15" s="279"/>
      <c r="G15" s="279"/>
      <c r="H15" s="279"/>
      <c r="I15" s="279"/>
      <c r="J15" s="279"/>
    </row>
    <row r="16" spans="1:10" ht="165" customHeight="1">
      <c r="A16" s="111" t="s">
        <v>48</v>
      </c>
      <c r="B16" s="111" t="s">
        <v>47</v>
      </c>
      <c r="C16" s="111" t="s">
        <v>47</v>
      </c>
      <c r="D16" s="303" t="s">
        <v>1168</v>
      </c>
      <c r="E16" s="152" t="s">
        <v>1167</v>
      </c>
      <c r="F16" s="278">
        <f>+G16+H16+I16+J16</f>
        <v>1448086.2999999998</v>
      </c>
      <c r="G16" s="278">
        <f>+'N 6,1'!H104</f>
        <v>475559</v>
      </c>
      <c r="H16" s="278">
        <f>+'N 6,1'!H105</f>
        <v>183382</v>
      </c>
      <c r="I16" s="278">
        <f>+'N 6,1'!H112</f>
        <v>3500.4</v>
      </c>
      <c r="J16" s="278">
        <f>+'N 6,1'!H108+'N 6,1'!H107+'N 6,1'!H106+'N 6,1'!H103</f>
        <v>785644.89999999991</v>
      </c>
    </row>
    <row r="17" spans="1:10" ht="17.25">
      <c r="A17" s="174"/>
      <c r="B17" s="174"/>
      <c r="C17" s="174"/>
      <c r="D17" s="174"/>
      <c r="E17" s="240" t="s">
        <v>119</v>
      </c>
      <c r="F17" s="280"/>
      <c r="G17" s="280"/>
      <c r="H17" s="280"/>
      <c r="I17" s="280"/>
      <c r="J17" s="280"/>
    </row>
    <row r="18" spans="1:10" s="31" customFormat="1" ht="87.75" customHeight="1">
      <c r="A18" s="160"/>
      <c r="B18" s="160"/>
      <c r="C18" s="160"/>
      <c r="D18" s="160"/>
      <c r="E18" s="159" t="s">
        <v>1185</v>
      </c>
      <c r="F18" s="278">
        <f t="shared" ref="F18:F39" si="0">+G18+H18+I18+J18</f>
        <v>41050</v>
      </c>
      <c r="G18" s="281">
        <f>+'N 8'!G334+'N 8'!G340+'N 8'!G342</f>
        <v>41050</v>
      </c>
      <c r="H18" s="282"/>
      <c r="I18" s="281"/>
      <c r="J18" s="283"/>
    </row>
    <row r="19" spans="1:10" s="31" customFormat="1" ht="77.25" hidden="1" customHeight="1">
      <c r="A19" s="160"/>
      <c r="B19" s="160"/>
      <c r="C19" s="160"/>
      <c r="D19" s="160"/>
      <c r="E19" s="159" t="s">
        <v>1169</v>
      </c>
      <c r="F19" s="278">
        <f t="shared" si="0"/>
        <v>17000</v>
      </c>
      <c r="G19" s="281">
        <f>+'N 8'!G336</f>
        <v>17000</v>
      </c>
      <c r="H19" s="282"/>
      <c r="I19" s="281"/>
      <c r="J19" s="283"/>
    </row>
    <row r="20" spans="1:10" s="31" customFormat="1" ht="79.5" hidden="1" customHeight="1">
      <c r="A20" s="160"/>
      <c r="B20" s="160"/>
      <c r="C20" s="160"/>
      <c r="D20" s="160"/>
      <c r="E20" s="159" t="s">
        <v>1170</v>
      </c>
      <c r="F20" s="278">
        <f t="shared" si="0"/>
        <v>17000</v>
      </c>
      <c r="G20" s="281">
        <f>+'N 8'!G337</f>
        <v>17000</v>
      </c>
      <c r="H20" s="282"/>
      <c r="I20" s="281"/>
      <c r="J20" s="283"/>
    </row>
    <row r="21" spans="1:10" s="31" customFormat="1" ht="79.5" customHeight="1">
      <c r="A21" s="160"/>
      <c r="B21" s="160"/>
      <c r="C21" s="160"/>
      <c r="D21" s="160"/>
      <c r="E21" s="159" t="s">
        <v>1186</v>
      </c>
      <c r="F21" s="278">
        <f t="shared" si="0"/>
        <v>365369</v>
      </c>
      <c r="G21" s="281">
        <f>+'N 8'!G335</f>
        <v>365369</v>
      </c>
      <c r="H21" s="282"/>
      <c r="I21" s="281"/>
      <c r="J21" s="283"/>
    </row>
    <row r="22" spans="1:10" s="31" customFormat="1" ht="112.5" customHeight="1">
      <c r="A22" s="160"/>
      <c r="B22" s="160"/>
      <c r="C22" s="160"/>
      <c r="D22" s="160"/>
      <c r="E22" s="175" t="s">
        <v>1189</v>
      </c>
      <c r="F22" s="278">
        <f t="shared" si="0"/>
        <v>69640</v>
      </c>
      <c r="G22" s="281">
        <f>+'N 8'!G336+'N 8'!G337+'N 8'!G338+'N 8'!G339+'N 8'!G341+'N 8'!G343</f>
        <v>69140</v>
      </c>
      <c r="I22" s="281">
        <f>+'N 8'!G514</f>
        <v>500</v>
      </c>
      <c r="J22" s="344"/>
    </row>
    <row r="23" spans="1:10" s="31" customFormat="1" ht="111.75" customHeight="1">
      <c r="A23" s="160"/>
      <c r="B23" s="160"/>
      <c r="C23" s="160"/>
      <c r="D23" s="160"/>
      <c r="E23" s="175" t="s">
        <v>1188</v>
      </c>
      <c r="F23" s="278">
        <f t="shared" si="0"/>
        <v>164900</v>
      </c>
      <c r="G23" s="281"/>
      <c r="H23" s="281">
        <f>+'N 8'!G347+'N 8'!G348+'N 8'!G351</f>
        <v>162700</v>
      </c>
      <c r="I23" s="281">
        <f>+'N 8'!G513</f>
        <v>2200</v>
      </c>
      <c r="J23" s="283"/>
    </row>
    <row r="24" spans="1:10" s="31" customFormat="1" ht="69" hidden="1">
      <c r="A24" s="160"/>
      <c r="B24" s="160"/>
      <c r="C24" s="160"/>
      <c r="D24" s="160"/>
      <c r="E24" s="175" t="s">
        <v>1171</v>
      </c>
      <c r="F24" s="278">
        <f t="shared" si="0"/>
        <v>2000</v>
      </c>
      <c r="G24" s="344"/>
      <c r="H24" s="281">
        <f>+'N 8'!G348</f>
        <v>2000</v>
      </c>
      <c r="I24" s="344"/>
      <c r="J24" s="344"/>
    </row>
    <row r="25" spans="1:10" s="31" customFormat="1" ht="69" hidden="1">
      <c r="A25" s="160"/>
      <c r="B25" s="160"/>
      <c r="C25" s="160"/>
      <c r="D25" s="160"/>
      <c r="E25" s="342" t="s">
        <v>1172</v>
      </c>
      <c r="F25" s="278">
        <f t="shared" si="0"/>
        <v>700</v>
      </c>
      <c r="G25" s="344"/>
      <c r="H25" s="281">
        <f>+'N 8'!G351</f>
        <v>700</v>
      </c>
      <c r="I25" s="344"/>
      <c r="J25" s="344"/>
    </row>
    <row r="26" spans="1:10" s="31" customFormat="1" ht="69" hidden="1">
      <c r="A26" s="160"/>
      <c r="B26" s="160"/>
      <c r="C26" s="160"/>
      <c r="D26" s="160"/>
      <c r="E26" s="175" t="s">
        <v>1173</v>
      </c>
      <c r="F26" s="278">
        <f t="shared" si="0"/>
        <v>535</v>
      </c>
      <c r="G26" s="344"/>
      <c r="H26" s="281">
        <f>+'N 8'!G342</f>
        <v>535</v>
      </c>
      <c r="I26" s="344"/>
      <c r="J26" s="344"/>
    </row>
    <row r="27" spans="1:10" s="31" customFormat="1" ht="69" hidden="1">
      <c r="A27" s="160"/>
      <c r="B27" s="160"/>
      <c r="C27" s="160"/>
      <c r="D27" s="160"/>
      <c r="E27" s="342" t="s">
        <v>1174</v>
      </c>
      <c r="F27" s="278">
        <f t="shared" si="0"/>
        <v>340</v>
      </c>
      <c r="G27" s="344"/>
      <c r="H27" s="281">
        <f>+'N 8'!G343</f>
        <v>340</v>
      </c>
      <c r="I27" s="344"/>
      <c r="J27" s="344"/>
    </row>
    <row r="28" spans="1:10" s="31" customFormat="1" ht="84" customHeight="1">
      <c r="A28" s="160"/>
      <c r="B28" s="160"/>
      <c r="C28" s="160"/>
      <c r="D28" s="160"/>
      <c r="E28" s="342" t="s">
        <v>1187</v>
      </c>
      <c r="F28" s="278">
        <f>+G28+H28+I28+J28</f>
        <v>19052</v>
      </c>
      <c r="G28" s="344"/>
      <c r="H28" s="281">
        <f>+'N 8'!G346+'N 8'!G350</f>
        <v>19052</v>
      </c>
      <c r="I28" s="344"/>
      <c r="J28" s="344"/>
    </row>
    <row r="29" spans="1:10" s="31" customFormat="1" ht="58.5" hidden="1" customHeight="1">
      <c r="A29" s="160"/>
      <c r="B29" s="160"/>
      <c r="C29" s="160"/>
      <c r="D29" s="160"/>
      <c r="E29" s="342" t="s">
        <v>1175</v>
      </c>
      <c r="F29" s="278">
        <f t="shared" si="0"/>
        <v>52</v>
      </c>
      <c r="G29" s="344"/>
      <c r="H29" s="281">
        <f>+'N 8'!G350</f>
        <v>52</v>
      </c>
      <c r="I29" s="344"/>
      <c r="J29" s="344"/>
    </row>
    <row r="30" spans="1:10" s="31" customFormat="1" ht="93.75" customHeight="1">
      <c r="A30" s="160"/>
      <c r="B30" s="160"/>
      <c r="C30" s="160"/>
      <c r="D30" s="160"/>
      <c r="E30" s="342" t="s">
        <v>1199</v>
      </c>
      <c r="F30" s="278">
        <f t="shared" si="0"/>
        <v>1450.4</v>
      </c>
      <c r="G30" s="344"/>
      <c r="H30" s="281">
        <f>+'N 8'!G345</f>
        <v>1400</v>
      </c>
      <c r="I30" s="281">
        <f>+'N 8'!G521</f>
        <v>50.4</v>
      </c>
      <c r="J30" s="344"/>
    </row>
    <row r="31" spans="1:10" s="31" customFormat="1" ht="97.5" customHeight="1">
      <c r="A31" s="160"/>
      <c r="B31" s="160"/>
      <c r="C31" s="160"/>
      <c r="D31" s="160"/>
      <c r="E31" s="342" t="s">
        <v>1190</v>
      </c>
      <c r="F31" s="278">
        <f>+G31+H31+I31+J31</f>
        <v>230</v>
      </c>
      <c r="G31" s="344"/>
      <c r="H31" s="281">
        <f>+'N 8'!G349</f>
        <v>230</v>
      </c>
      <c r="I31" s="344"/>
      <c r="J31" s="344"/>
    </row>
    <row r="32" spans="1:10" s="31" customFormat="1" ht="51.75" hidden="1">
      <c r="A32" s="160"/>
      <c r="B32" s="160"/>
      <c r="C32" s="160"/>
      <c r="D32" s="160"/>
      <c r="E32" s="343" t="s">
        <v>1176</v>
      </c>
      <c r="F32" s="278">
        <f t="shared" si="0"/>
        <v>2200</v>
      </c>
      <c r="G32" s="344"/>
      <c r="H32" s="344"/>
      <c r="I32" s="281">
        <f>+'N 8'!G513</f>
        <v>2200</v>
      </c>
      <c r="J32" s="344"/>
    </row>
    <row r="33" spans="1:10" s="31" customFormat="1" ht="51.75" hidden="1">
      <c r="A33" s="160"/>
      <c r="B33" s="160"/>
      <c r="C33" s="160"/>
      <c r="D33" s="160"/>
      <c r="E33" s="343" t="s">
        <v>1177</v>
      </c>
      <c r="F33" s="278">
        <f t="shared" si="0"/>
        <v>500</v>
      </c>
      <c r="G33" s="344"/>
      <c r="H33" s="344"/>
      <c r="I33" s="281">
        <f>+'N 8'!G514</f>
        <v>500</v>
      </c>
      <c r="J33" s="344"/>
    </row>
    <row r="34" spans="1:10" s="31" customFormat="1" ht="63.75" customHeight="1">
      <c r="A34" s="160"/>
      <c r="B34" s="160"/>
      <c r="C34" s="160"/>
      <c r="D34" s="160"/>
      <c r="E34" s="343" t="s">
        <v>1191</v>
      </c>
      <c r="F34" s="278">
        <f t="shared" si="0"/>
        <v>150</v>
      </c>
      <c r="G34" s="344"/>
      <c r="H34" s="344"/>
      <c r="I34" s="281">
        <f>+'N 8'!G515</f>
        <v>150</v>
      </c>
      <c r="J34" s="344"/>
    </row>
    <row r="35" spans="1:10" s="31" customFormat="1" ht="65.25" customHeight="1">
      <c r="A35" s="160"/>
      <c r="B35" s="160"/>
      <c r="C35" s="160"/>
      <c r="D35" s="160"/>
      <c r="E35" s="343" t="s">
        <v>1192</v>
      </c>
      <c r="F35" s="278">
        <f t="shared" si="0"/>
        <v>150</v>
      </c>
      <c r="G35" s="344"/>
      <c r="H35" s="344"/>
      <c r="I35" s="281">
        <f>+'N 8'!G516</f>
        <v>150</v>
      </c>
      <c r="J35" s="344"/>
    </row>
    <row r="36" spans="1:10" s="31" customFormat="1" ht="76.5" customHeight="1">
      <c r="A36" s="160"/>
      <c r="B36" s="160"/>
      <c r="C36" s="160"/>
      <c r="D36" s="160"/>
      <c r="E36" s="343" t="s">
        <v>1193</v>
      </c>
      <c r="F36" s="278">
        <f t="shared" si="0"/>
        <v>150</v>
      </c>
      <c r="G36" s="344"/>
      <c r="H36" s="344"/>
      <c r="I36" s="281">
        <f>+'N 8'!G517</f>
        <v>150</v>
      </c>
      <c r="J36" s="344"/>
    </row>
    <row r="37" spans="1:10" s="31" customFormat="1" ht="78.75" customHeight="1">
      <c r="A37" s="160"/>
      <c r="B37" s="160"/>
      <c r="C37" s="160"/>
      <c r="D37" s="160"/>
      <c r="E37" s="343" t="s">
        <v>1194</v>
      </c>
      <c r="F37" s="278">
        <f t="shared" si="0"/>
        <v>50</v>
      </c>
      <c r="G37" s="344"/>
      <c r="H37" s="344"/>
      <c r="I37" s="281">
        <f>+'N 8'!G518</f>
        <v>50</v>
      </c>
      <c r="J37" s="344"/>
    </row>
    <row r="38" spans="1:10" s="31" customFormat="1" ht="79.5" customHeight="1">
      <c r="A38" s="160"/>
      <c r="B38" s="160"/>
      <c r="C38" s="160"/>
      <c r="D38" s="160"/>
      <c r="E38" s="343" t="s">
        <v>1195</v>
      </c>
      <c r="F38" s="278">
        <f t="shared" si="0"/>
        <v>150</v>
      </c>
      <c r="G38" s="344"/>
      <c r="H38" s="344"/>
      <c r="I38" s="281">
        <f>+'N 8'!G519</f>
        <v>150</v>
      </c>
      <c r="J38" s="344"/>
    </row>
    <row r="39" spans="1:10" s="31" customFormat="1" ht="74.25" customHeight="1">
      <c r="A39" s="160"/>
      <c r="B39" s="160"/>
      <c r="C39" s="160"/>
      <c r="D39" s="160"/>
      <c r="E39" s="343" t="s">
        <v>1196</v>
      </c>
      <c r="F39" s="278">
        <f t="shared" si="0"/>
        <v>100</v>
      </c>
      <c r="G39" s="344"/>
      <c r="H39" s="344"/>
      <c r="I39" s="281">
        <f>+'N 8'!G520</f>
        <v>100</v>
      </c>
      <c r="J39" s="344"/>
    </row>
    <row r="40" spans="1:10" s="31" customFormat="1">
      <c r="A40" s="32"/>
      <c r="B40" s="32"/>
      <c r="C40" s="32"/>
      <c r="D40" s="32"/>
      <c r="E40" s="33"/>
      <c r="F40" s="34"/>
      <c r="G40" s="35"/>
      <c r="H40" s="35"/>
      <c r="I40" s="35"/>
      <c r="J40" s="35"/>
    </row>
    <row r="41" spans="1:10" s="31" customFormat="1">
      <c r="A41" s="32"/>
      <c r="B41" s="32"/>
      <c r="C41" s="32"/>
      <c r="D41" s="32"/>
      <c r="E41" s="33"/>
      <c r="F41" s="34"/>
      <c r="G41" s="35"/>
      <c r="H41" s="35"/>
      <c r="I41" s="35"/>
      <c r="J41" s="35"/>
    </row>
    <row r="42" spans="1:10" s="31" customFormat="1">
      <c r="A42" s="32"/>
      <c r="B42" s="32"/>
      <c r="C42" s="32"/>
      <c r="D42" s="32"/>
      <c r="E42" s="33"/>
      <c r="F42" s="34"/>
      <c r="G42" s="35"/>
      <c r="H42" s="35"/>
      <c r="I42" s="35"/>
      <c r="J42" s="35"/>
    </row>
    <row r="43" spans="1:10" s="31" customFormat="1">
      <c r="A43" s="32"/>
      <c r="B43" s="32"/>
      <c r="C43" s="32"/>
      <c r="D43" s="32"/>
      <c r="E43" s="33"/>
      <c r="F43" s="34"/>
      <c r="G43" s="35"/>
      <c r="H43" s="35"/>
      <c r="I43" s="35"/>
      <c r="J43" s="35"/>
    </row>
    <row r="44" spans="1:10" s="31" customFormat="1">
      <c r="A44" s="32"/>
      <c r="B44" s="32"/>
      <c r="C44" s="32"/>
      <c r="D44" s="32"/>
      <c r="E44" s="33"/>
      <c r="F44" s="34"/>
      <c r="G44" s="35"/>
      <c r="H44" s="35"/>
      <c r="I44" s="35"/>
      <c r="J44" s="35"/>
    </row>
    <row r="45" spans="1:10" s="31" customFormat="1">
      <c r="A45" s="32"/>
      <c r="B45" s="32"/>
      <c r="C45" s="32"/>
      <c r="D45" s="32"/>
      <c r="E45" s="33"/>
      <c r="F45" s="34"/>
      <c r="G45" s="35"/>
      <c r="H45" s="35"/>
      <c r="I45" s="35"/>
      <c r="J45" s="35"/>
    </row>
    <row r="46" spans="1:10" s="31" customFormat="1">
      <c r="A46" s="32"/>
      <c r="B46" s="32"/>
      <c r="C46" s="32"/>
      <c r="D46" s="32"/>
      <c r="E46" s="33"/>
      <c r="F46" s="34"/>
      <c r="G46" s="35"/>
      <c r="H46" s="35"/>
      <c r="I46" s="35"/>
      <c r="J46" s="35"/>
    </row>
    <row r="47" spans="1:10" s="31" customFormat="1">
      <c r="A47" s="32"/>
      <c r="B47" s="32"/>
      <c r="C47" s="32"/>
      <c r="D47" s="32"/>
      <c r="E47" s="33"/>
      <c r="F47" s="34"/>
      <c r="G47" s="35"/>
      <c r="H47" s="35"/>
      <c r="I47" s="35"/>
      <c r="J47" s="35"/>
    </row>
    <row r="48" spans="1:10" s="31" customFormat="1">
      <c r="A48" s="32"/>
      <c r="B48" s="32"/>
      <c r="C48" s="32"/>
      <c r="D48" s="32"/>
      <c r="E48" s="33"/>
      <c r="F48" s="34"/>
      <c r="G48" s="35"/>
      <c r="H48" s="35"/>
      <c r="I48" s="35"/>
      <c r="J48" s="35"/>
    </row>
    <row r="49" spans="1:10" s="31" customFormat="1">
      <c r="A49" s="32"/>
      <c r="B49" s="32"/>
      <c r="C49" s="32"/>
      <c r="D49" s="32"/>
      <c r="E49" s="33"/>
      <c r="F49" s="34"/>
      <c r="G49" s="35"/>
      <c r="H49" s="35"/>
      <c r="I49" s="35"/>
      <c r="J49" s="35"/>
    </row>
    <row r="50" spans="1:10" s="31" customFormat="1">
      <c r="A50" s="32"/>
      <c r="B50" s="32"/>
      <c r="C50" s="32"/>
      <c r="D50" s="32"/>
      <c r="E50" s="33"/>
      <c r="F50" s="34"/>
      <c r="G50" s="35"/>
      <c r="H50" s="35"/>
      <c r="I50" s="35"/>
      <c r="J50" s="35"/>
    </row>
    <row r="51" spans="1:10" s="31" customFormat="1">
      <c r="A51" s="32"/>
      <c r="B51" s="32"/>
      <c r="C51" s="32"/>
      <c r="D51" s="32"/>
      <c r="E51" s="33"/>
      <c r="F51" s="34"/>
      <c r="G51" s="35"/>
      <c r="H51" s="35"/>
      <c r="I51" s="35"/>
      <c r="J51" s="35"/>
    </row>
    <row r="52" spans="1:10" s="31" customFormat="1">
      <c r="A52" s="32"/>
      <c r="B52" s="32"/>
      <c r="C52" s="32"/>
      <c r="D52" s="32"/>
      <c r="E52" s="33"/>
      <c r="F52" s="34"/>
      <c r="G52" s="35"/>
      <c r="H52" s="35"/>
      <c r="I52" s="35"/>
      <c r="J52" s="35"/>
    </row>
    <row r="53" spans="1:10" s="31" customFormat="1">
      <c r="A53" s="32"/>
      <c r="B53" s="32"/>
      <c r="C53" s="32"/>
      <c r="D53" s="32"/>
      <c r="E53" s="33"/>
      <c r="F53" s="34"/>
      <c r="G53" s="35"/>
      <c r="H53" s="35"/>
      <c r="I53" s="35"/>
      <c r="J53" s="35"/>
    </row>
    <row r="54" spans="1:10" s="31" customFormat="1">
      <c r="A54" s="32"/>
      <c r="B54" s="32"/>
      <c r="C54" s="32"/>
      <c r="D54" s="32"/>
      <c r="E54" s="33"/>
      <c r="F54" s="34"/>
      <c r="G54" s="35"/>
      <c r="H54" s="35"/>
      <c r="I54" s="35"/>
      <c r="J54" s="35"/>
    </row>
    <row r="55" spans="1:10" s="31" customFormat="1">
      <c r="A55" s="32"/>
      <c r="B55" s="32"/>
      <c r="C55" s="32"/>
      <c r="D55" s="32"/>
      <c r="E55" s="33"/>
      <c r="F55" s="34"/>
      <c r="G55" s="35"/>
      <c r="H55" s="35"/>
      <c r="I55" s="35"/>
      <c r="J55" s="35"/>
    </row>
    <row r="56" spans="1:10" s="31" customFormat="1">
      <c r="A56" s="32"/>
      <c r="B56" s="32"/>
      <c r="C56" s="32"/>
      <c r="D56" s="32"/>
      <c r="E56" s="33"/>
      <c r="F56" s="34"/>
      <c r="G56" s="35"/>
      <c r="H56" s="35"/>
      <c r="I56" s="35"/>
      <c r="J56" s="35"/>
    </row>
    <row r="57" spans="1:10" s="31" customFormat="1">
      <c r="A57" s="32"/>
      <c r="B57" s="32"/>
      <c r="C57" s="32"/>
      <c r="D57" s="32"/>
      <c r="E57" s="33"/>
      <c r="F57" s="34"/>
      <c r="G57" s="35"/>
      <c r="H57" s="35"/>
      <c r="I57" s="35"/>
      <c r="J57" s="35"/>
    </row>
    <row r="58" spans="1:10" s="31" customFormat="1">
      <c r="A58" s="32"/>
      <c r="B58" s="32"/>
      <c r="C58" s="32"/>
      <c r="D58" s="32"/>
      <c r="E58" s="33"/>
      <c r="F58" s="34"/>
      <c r="G58" s="35"/>
      <c r="H58" s="35"/>
      <c r="I58" s="35"/>
      <c r="J58" s="35"/>
    </row>
    <row r="59" spans="1:10" s="31" customFormat="1">
      <c r="A59" s="32"/>
      <c r="B59" s="32"/>
      <c r="C59" s="32"/>
      <c r="D59" s="32"/>
      <c r="E59" s="33"/>
      <c r="F59" s="34"/>
      <c r="G59" s="35"/>
      <c r="H59" s="35"/>
      <c r="I59" s="35"/>
      <c r="J59" s="35"/>
    </row>
    <row r="60" spans="1:10" s="31" customFormat="1">
      <c r="A60" s="32"/>
      <c r="B60" s="32"/>
      <c r="C60" s="32"/>
      <c r="D60" s="32"/>
      <c r="E60" s="33"/>
      <c r="F60" s="34"/>
      <c r="G60" s="35"/>
      <c r="H60" s="35"/>
      <c r="I60" s="35"/>
      <c r="J60" s="35"/>
    </row>
    <row r="61" spans="1:10" s="31" customFormat="1">
      <c r="A61" s="32"/>
      <c r="B61" s="32"/>
      <c r="C61" s="32"/>
      <c r="D61" s="32"/>
      <c r="E61" s="33"/>
      <c r="F61" s="34"/>
      <c r="G61" s="35"/>
      <c r="H61" s="35"/>
      <c r="I61" s="35"/>
      <c r="J61" s="35"/>
    </row>
    <row r="62" spans="1:10" s="31" customFormat="1">
      <c r="A62" s="32"/>
      <c r="B62" s="32"/>
      <c r="C62" s="32"/>
      <c r="D62" s="32"/>
      <c r="E62" s="33"/>
      <c r="F62" s="34"/>
      <c r="G62" s="35"/>
      <c r="H62" s="35"/>
      <c r="I62" s="35"/>
      <c r="J62" s="35"/>
    </row>
    <row r="63" spans="1:10" s="31" customFormat="1">
      <c r="A63" s="32"/>
      <c r="B63" s="32"/>
      <c r="C63" s="32"/>
      <c r="D63" s="32"/>
      <c r="E63" s="33"/>
      <c r="F63" s="34"/>
      <c r="G63" s="35"/>
      <c r="H63" s="35"/>
      <c r="I63" s="35"/>
      <c r="J63" s="35"/>
    </row>
    <row r="64" spans="1:10" s="31" customFormat="1">
      <c r="A64" s="32"/>
      <c r="B64" s="32"/>
      <c r="C64" s="32"/>
      <c r="D64" s="32"/>
      <c r="E64" s="33"/>
      <c r="F64" s="34"/>
      <c r="G64" s="35"/>
      <c r="H64" s="35"/>
      <c r="I64" s="35"/>
      <c r="J64" s="35"/>
    </row>
    <row r="65" spans="1:10" s="31" customFormat="1">
      <c r="A65" s="32"/>
      <c r="B65" s="32"/>
      <c r="C65" s="32"/>
      <c r="D65" s="32"/>
      <c r="E65" s="33"/>
      <c r="F65" s="34"/>
      <c r="G65" s="35"/>
      <c r="H65" s="35"/>
      <c r="I65" s="35"/>
      <c r="J65" s="35"/>
    </row>
    <row r="66" spans="1:10" s="31" customFormat="1">
      <c r="A66" s="32"/>
      <c r="B66" s="32"/>
      <c r="C66" s="32"/>
      <c r="D66" s="32"/>
      <c r="E66" s="33"/>
      <c r="F66" s="34"/>
      <c r="G66" s="35"/>
      <c r="H66" s="35"/>
      <c r="I66" s="35"/>
      <c r="J66" s="35"/>
    </row>
    <row r="67" spans="1:10" s="31" customFormat="1">
      <c r="A67" s="32"/>
      <c r="B67" s="32"/>
      <c r="C67" s="32"/>
      <c r="D67" s="32"/>
      <c r="E67" s="33"/>
      <c r="F67" s="34"/>
      <c r="G67" s="35"/>
      <c r="H67" s="35"/>
      <c r="I67" s="35"/>
      <c r="J67" s="35"/>
    </row>
    <row r="68" spans="1:10" s="31" customFormat="1">
      <c r="A68" s="32"/>
      <c r="B68" s="32"/>
      <c r="C68" s="32"/>
      <c r="D68" s="32"/>
      <c r="E68" s="33"/>
      <c r="F68" s="34"/>
      <c r="G68" s="35"/>
      <c r="H68" s="35"/>
      <c r="I68" s="35"/>
      <c r="J68" s="35"/>
    </row>
    <row r="69" spans="1:10" s="31" customFormat="1">
      <c r="A69" s="32"/>
      <c r="B69" s="32"/>
      <c r="C69" s="32"/>
      <c r="D69" s="32"/>
      <c r="E69" s="33"/>
      <c r="F69" s="34"/>
      <c r="G69" s="35"/>
      <c r="H69" s="35"/>
      <c r="I69" s="35"/>
      <c r="J69" s="35"/>
    </row>
    <row r="70" spans="1:10" s="31" customFormat="1">
      <c r="A70" s="32"/>
      <c r="B70" s="32"/>
      <c r="C70" s="32"/>
      <c r="D70" s="32"/>
      <c r="E70" s="33"/>
      <c r="F70" s="34"/>
      <c r="G70" s="35"/>
      <c r="H70" s="35"/>
      <c r="I70" s="35"/>
      <c r="J70" s="35"/>
    </row>
    <row r="71" spans="1:10" s="31" customFormat="1">
      <c r="A71" s="32"/>
      <c r="B71" s="32"/>
      <c r="C71" s="32"/>
      <c r="D71" s="32"/>
      <c r="E71" s="33"/>
      <c r="F71" s="34"/>
      <c r="G71" s="35"/>
      <c r="H71" s="35"/>
      <c r="I71" s="35"/>
      <c r="J71" s="35"/>
    </row>
    <row r="72" spans="1:10" s="31" customFormat="1">
      <c r="A72" s="32"/>
      <c r="B72" s="32"/>
      <c r="C72" s="32"/>
      <c r="D72" s="32"/>
      <c r="E72" s="33"/>
      <c r="F72" s="34"/>
      <c r="G72" s="35"/>
      <c r="H72" s="35"/>
      <c r="I72" s="35"/>
      <c r="J72" s="35"/>
    </row>
    <row r="73" spans="1:10" s="31" customFormat="1">
      <c r="A73" s="32"/>
      <c r="B73" s="32"/>
      <c r="C73" s="32"/>
      <c r="D73" s="32"/>
      <c r="E73" s="33"/>
      <c r="F73" s="34"/>
      <c r="G73" s="35"/>
      <c r="H73" s="35"/>
      <c r="I73" s="35"/>
      <c r="J73" s="35"/>
    </row>
    <row r="74" spans="1:10" s="31" customFormat="1">
      <c r="A74" s="32"/>
      <c r="B74" s="32"/>
      <c r="C74" s="32"/>
      <c r="D74" s="32"/>
      <c r="E74" s="33"/>
      <c r="F74" s="34"/>
      <c r="G74" s="35"/>
      <c r="H74" s="35"/>
      <c r="I74" s="35"/>
      <c r="J74" s="35"/>
    </row>
    <row r="75" spans="1:10" s="31" customFormat="1">
      <c r="A75" s="32"/>
      <c r="B75" s="32"/>
      <c r="C75" s="32"/>
      <c r="D75" s="32"/>
      <c r="E75" s="33"/>
      <c r="F75" s="34"/>
      <c r="G75" s="35"/>
      <c r="H75" s="35"/>
      <c r="I75" s="35"/>
      <c r="J75" s="35"/>
    </row>
    <row r="76" spans="1:10" s="31" customFormat="1">
      <c r="A76" s="32"/>
      <c r="B76" s="32"/>
      <c r="C76" s="32"/>
      <c r="D76" s="32"/>
      <c r="E76" s="33"/>
      <c r="F76" s="34"/>
      <c r="G76" s="35"/>
      <c r="H76" s="35"/>
      <c r="I76" s="35"/>
      <c r="J76" s="35"/>
    </row>
    <row r="77" spans="1:10" s="31" customFormat="1">
      <c r="A77" s="32"/>
      <c r="B77" s="32"/>
      <c r="C77" s="32"/>
      <c r="D77" s="32"/>
      <c r="E77" s="33"/>
      <c r="F77" s="34"/>
      <c r="G77" s="35"/>
      <c r="H77" s="35"/>
      <c r="I77" s="35"/>
      <c r="J77" s="35"/>
    </row>
    <row r="78" spans="1:10" s="31" customFormat="1">
      <c r="A78" s="32"/>
      <c r="B78" s="32"/>
      <c r="C78" s="32"/>
      <c r="D78" s="32"/>
      <c r="E78" s="33"/>
      <c r="F78" s="34"/>
      <c r="G78" s="35"/>
      <c r="H78" s="35"/>
      <c r="I78" s="35"/>
      <c r="J78" s="35"/>
    </row>
    <row r="79" spans="1:10" s="31" customFormat="1">
      <c r="A79" s="32"/>
      <c r="B79" s="32"/>
      <c r="C79" s="32"/>
      <c r="D79" s="32"/>
      <c r="E79" s="33"/>
      <c r="F79" s="34"/>
      <c r="G79" s="35"/>
      <c r="H79" s="35"/>
      <c r="I79" s="35"/>
      <c r="J79" s="35"/>
    </row>
    <row r="80" spans="1:10" s="31" customFormat="1">
      <c r="A80" s="32"/>
      <c r="B80" s="32"/>
      <c r="C80" s="32"/>
      <c r="D80" s="32"/>
      <c r="E80" s="33"/>
      <c r="F80" s="34"/>
      <c r="G80" s="35"/>
      <c r="H80" s="35"/>
      <c r="I80" s="35"/>
      <c r="J80" s="35"/>
    </row>
    <row r="81" spans="1:10" s="31" customFormat="1">
      <c r="A81" s="32"/>
      <c r="B81" s="32"/>
      <c r="C81" s="32"/>
      <c r="D81" s="32"/>
      <c r="E81" s="33"/>
      <c r="F81" s="34"/>
      <c r="G81" s="35"/>
      <c r="H81" s="35"/>
      <c r="I81" s="35"/>
      <c r="J81" s="35"/>
    </row>
    <row r="82" spans="1:10" s="31" customFormat="1">
      <c r="A82" s="32"/>
      <c r="B82" s="32"/>
      <c r="C82" s="32"/>
      <c r="D82" s="32"/>
      <c r="E82" s="33"/>
      <c r="F82" s="34"/>
      <c r="G82" s="35"/>
      <c r="H82" s="35"/>
      <c r="I82" s="35"/>
      <c r="J82" s="35"/>
    </row>
    <row r="83" spans="1:10" s="31" customFormat="1">
      <c r="A83" s="32"/>
      <c r="B83" s="32"/>
      <c r="C83" s="32"/>
      <c r="D83" s="32"/>
      <c r="E83" s="33"/>
      <c r="F83" s="34"/>
      <c r="G83" s="35"/>
      <c r="H83" s="35"/>
      <c r="I83" s="35"/>
      <c r="J83" s="35"/>
    </row>
    <row r="84" spans="1:10" s="31" customFormat="1">
      <c r="A84" s="32"/>
      <c r="B84" s="32"/>
      <c r="C84" s="32"/>
      <c r="D84" s="32"/>
      <c r="E84" s="33"/>
      <c r="F84" s="34"/>
      <c r="G84" s="35"/>
      <c r="H84" s="35"/>
      <c r="I84" s="35"/>
      <c r="J84" s="35"/>
    </row>
    <row r="85" spans="1:10" s="31" customFormat="1">
      <c r="A85" s="32"/>
      <c r="B85" s="32"/>
      <c r="C85" s="32"/>
      <c r="D85" s="32"/>
      <c r="E85" s="33"/>
      <c r="F85" s="34"/>
      <c r="G85" s="35"/>
      <c r="H85" s="35"/>
      <c r="I85" s="35"/>
      <c r="J85" s="35"/>
    </row>
    <row r="86" spans="1:10" s="31" customFormat="1">
      <c r="A86" s="32"/>
      <c r="B86" s="32"/>
      <c r="C86" s="32"/>
      <c r="D86" s="32"/>
      <c r="E86" s="33"/>
      <c r="F86" s="34"/>
      <c r="G86" s="35"/>
      <c r="H86" s="35"/>
      <c r="I86" s="35"/>
      <c r="J86" s="35"/>
    </row>
    <row r="87" spans="1:10" s="31" customFormat="1">
      <c r="A87" s="32"/>
      <c r="B87" s="32"/>
      <c r="C87" s="32"/>
      <c r="D87" s="32"/>
      <c r="E87" s="33"/>
      <c r="F87" s="34"/>
      <c r="G87" s="35"/>
      <c r="H87" s="35"/>
      <c r="I87" s="35"/>
      <c r="J87" s="35"/>
    </row>
    <row r="88" spans="1:10" s="31" customFormat="1">
      <c r="A88" s="32"/>
      <c r="B88" s="32"/>
      <c r="C88" s="32"/>
      <c r="D88" s="32"/>
      <c r="E88" s="33"/>
      <c r="F88" s="34"/>
      <c r="G88" s="35"/>
      <c r="H88" s="35"/>
      <c r="I88" s="35"/>
      <c r="J88" s="35"/>
    </row>
    <row r="89" spans="1:10" s="31" customFormat="1">
      <c r="A89" s="32"/>
      <c r="B89" s="32"/>
      <c r="C89" s="32"/>
      <c r="D89" s="32"/>
      <c r="E89" s="33"/>
      <c r="F89" s="34"/>
      <c r="G89" s="35"/>
      <c r="H89" s="35"/>
      <c r="I89" s="35"/>
      <c r="J89" s="35"/>
    </row>
    <row r="90" spans="1:10" s="31" customFormat="1">
      <c r="A90" s="32"/>
      <c r="B90" s="32"/>
      <c r="C90" s="32"/>
      <c r="D90" s="32"/>
      <c r="E90" s="33"/>
      <c r="F90" s="34"/>
      <c r="G90" s="35"/>
      <c r="H90" s="35"/>
      <c r="I90" s="35"/>
      <c r="J90" s="35"/>
    </row>
    <row r="91" spans="1:10" s="31" customFormat="1">
      <c r="A91" s="32"/>
      <c r="B91" s="32"/>
      <c r="C91" s="32"/>
      <c r="D91" s="32"/>
      <c r="E91" s="33"/>
      <c r="F91" s="34"/>
      <c r="G91" s="35"/>
      <c r="H91" s="35"/>
      <c r="I91" s="35"/>
      <c r="J91" s="35"/>
    </row>
    <row r="92" spans="1:10" s="31" customFormat="1">
      <c r="A92" s="32"/>
      <c r="B92" s="32"/>
      <c r="C92" s="32"/>
      <c r="D92" s="32"/>
      <c r="E92" s="33"/>
      <c r="F92" s="34"/>
      <c r="G92" s="35"/>
      <c r="H92" s="35"/>
      <c r="I92" s="35"/>
      <c r="J92" s="35"/>
    </row>
    <row r="93" spans="1:10" s="31" customFormat="1">
      <c r="A93" s="32"/>
      <c r="B93" s="32"/>
      <c r="C93" s="32"/>
      <c r="D93" s="32"/>
      <c r="E93" s="33"/>
      <c r="F93" s="34"/>
      <c r="G93" s="35"/>
      <c r="H93" s="35"/>
      <c r="I93" s="35"/>
      <c r="J93" s="35"/>
    </row>
    <row r="94" spans="1:10" s="31" customFormat="1">
      <c r="A94" s="32"/>
      <c r="B94" s="32"/>
      <c r="C94" s="32"/>
      <c r="D94" s="32"/>
      <c r="E94" s="33"/>
      <c r="F94" s="34"/>
      <c r="G94" s="35"/>
      <c r="H94" s="35"/>
      <c r="I94" s="35"/>
      <c r="J94" s="35"/>
    </row>
    <row r="95" spans="1:10" s="31" customFormat="1">
      <c r="A95" s="32"/>
      <c r="B95" s="32"/>
      <c r="C95" s="32"/>
      <c r="D95" s="32"/>
      <c r="E95" s="33"/>
      <c r="F95" s="34"/>
      <c r="G95" s="35"/>
      <c r="H95" s="35"/>
      <c r="I95" s="35"/>
      <c r="J95" s="35"/>
    </row>
    <row r="96" spans="1:10" s="31" customFormat="1">
      <c r="A96" s="32"/>
      <c r="B96" s="32"/>
      <c r="C96" s="32"/>
      <c r="D96" s="32"/>
      <c r="E96" s="33"/>
      <c r="F96" s="34"/>
      <c r="G96" s="35"/>
      <c r="H96" s="35"/>
      <c r="I96" s="35"/>
      <c r="J96" s="35"/>
    </row>
    <row r="97" spans="1:10" s="31" customFormat="1">
      <c r="A97" s="32"/>
      <c r="B97" s="32"/>
      <c r="C97" s="32"/>
      <c r="D97" s="32"/>
      <c r="E97" s="33"/>
      <c r="F97" s="34"/>
      <c r="G97" s="35"/>
      <c r="H97" s="35"/>
      <c r="I97" s="35"/>
      <c r="J97" s="35"/>
    </row>
    <row r="98" spans="1:10" s="31" customFormat="1">
      <c r="A98" s="32"/>
      <c r="B98" s="32"/>
      <c r="C98" s="32"/>
      <c r="D98" s="32"/>
      <c r="E98" s="33"/>
      <c r="F98" s="34"/>
      <c r="G98" s="35"/>
      <c r="H98" s="35"/>
      <c r="I98" s="35"/>
      <c r="J98" s="35"/>
    </row>
    <row r="99" spans="1:10" s="31" customFormat="1">
      <c r="A99" s="32"/>
      <c r="B99" s="32"/>
      <c r="C99" s="32"/>
      <c r="D99" s="32"/>
      <c r="E99" s="33"/>
      <c r="F99" s="34"/>
      <c r="G99" s="35"/>
      <c r="H99" s="35"/>
      <c r="I99" s="35"/>
      <c r="J99" s="35"/>
    </row>
    <row r="100" spans="1:10" s="31" customFormat="1">
      <c r="A100" s="32"/>
      <c r="B100" s="32"/>
      <c r="C100" s="32"/>
      <c r="D100" s="32"/>
      <c r="E100" s="33"/>
      <c r="F100" s="34"/>
      <c r="G100" s="35"/>
      <c r="H100" s="35"/>
      <c r="I100" s="35"/>
      <c r="J100" s="35"/>
    </row>
    <row r="101" spans="1:10" s="31" customFormat="1">
      <c r="A101" s="32"/>
      <c r="B101" s="32"/>
      <c r="C101" s="32"/>
      <c r="D101" s="32"/>
      <c r="E101" s="33"/>
      <c r="F101" s="34"/>
      <c r="G101" s="35"/>
      <c r="H101" s="35"/>
      <c r="I101" s="35"/>
      <c r="J101" s="35"/>
    </row>
    <row r="102" spans="1:10" s="31" customFormat="1">
      <c r="A102" s="32"/>
      <c r="B102" s="32"/>
      <c r="C102" s="32"/>
      <c r="D102" s="32"/>
      <c r="E102" s="33"/>
      <c r="F102" s="34"/>
      <c r="G102" s="35"/>
      <c r="H102" s="35"/>
      <c r="I102" s="35"/>
      <c r="J102" s="35"/>
    </row>
    <row r="103" spans="1:10" s="31" customFormat="1">
      <c r="A103" s="32"/>
      <c r="B103" s="32"/>
      <c r="C103" s="32"/>
      <c r="D103" s="32"/>
      <c r="E103" s="33"/>
      <c r="F103" s="34"/>
      <c r="G103" s="35"/>
      <c r="H103" s="35"/>
      <c r="I103" s="35"/>
      <c r="J103" s="35"/>
    </row>
    <row r="104" spans="1:10" s="31" customFormat="1">
      <c r="A104" s="32"/>
      <c r="B104" s="32"/>
      <c r="C104" s="32"/>
      <c r="D104" s="32"/>
      <c r="E104" s="33"/>
      <c r="F104" s="34"/>
      <c r="G104" s="35"/>
      <c r="H104" s="35"/>
      <c r="I104" s="35"/>
      <c r="J104" s="35"/>
    </row>
    <row r="105" spans="1:10" s="31" customFormat="1">
      <c r="A105" s="32"/>
      <c r="B105" s="32"/>
      <c r="C105" s="32"/>
      <c r="D105" s="32"/>
      <c r="E105" s="33"/>
      <c r="F105" s="34"/>
      <c r="G105" s="35"/>
      <c r="H105" s="35"/>
      <c r="I105" s="35"/>
      <c r="J105" s="35"/>
    </row>
    <row r="106" spans="1:10" s="31" customFormat="1">
      <c r="A106" s="32"/>
      <c r="B106" s="32"/>
      <c r="C106" s="32"/>
      <c r="D106" s="32"/>
      <c r="E106" s="33"/>
      <c r="F106" s="34"/>
      <c r="G106" s="35"/>
      <c r="H106" s="35"/>
      <c r="I106" s="35"/>
      <c r="J106" s="35"/>
    </row>
    <row r="107" spans="1:10" s="31" customFormat="1">
      <c r="A107" s="32"/>
      <c r="B107" s="32"/>
      <c r="C107" s="32"/>
      <c r="D107" s="32"/>
      <c r="E107" s="33"/>
      <c r="F107" s="34"/>
      <c r="G107" s="35"/>
      <c r="H107" s="35"/>
      <c r="I107" s="35"/>
      <c r="J107" s="35"/>
    </row>
    <row r="108" spans="1:10" s="31" customFormat="1">
      <c r="A108" s="32"/>
      <c r="B108" s="32"/>
      <c r="C108" s="32"/>
      <c r="D108" s="32"/>
      <c r="E108" s="33"/>
      <c r="F108" s="34"/>
      <c r="G108" s="35"/>
      <c r="H108" s="35"/>
      <c r="I108" s="35"/>
      <c r="J108" s="35"/>
    </row>
    <row r="109" spans="1:10" s="31" customFormat="1">
      <c r="A109" s="32"/>
      <c r="B109" s="32"/>
      <c r="C109" s="32"/>
      <c r="D109" s="32"/>
      <c r="E109" s="33"/>
      <c r="F109" s="34"/>
      <c r="G109" s="35"/>
      <c r="H109" s="35"/>
      <c r="I109" s="35"/>
      <c r="J109" s="35"/>
    </row>
    <row r="110" spans="1:10" s="31" customFormat="1">
      <c r="A110" s="32"/>
      <c r="B110" s="32"/>
      <c r="C110" s="32"/>
      <c r="D110" s="32"/>
      <c r="E110" s="33"/>
      <c r="F110" s="34"/>
      <c r="G110" s="35"/>
      <c r="H110" s="35"/>
      <c r="I110" s="35"/>
      <c r="J110" s="35"/>
    </row>
    <row r="111" spans="1:10" s="31" customFormat="1">
      <c r="A111" s="32"/>
      <c r="B111" s="32"/>
      <c r="C111" s="32"/>
      <c r="D111" s="32"/>
      <c r="E111" s="33"/>
      <c r="F111" s="34"/>
      <c r="G111" s="35"/>
      <c r="H111" s="35"/>
      <c r="I111" s="35"/>
      <c r="J111" s="35"/>
    </row>
    <row r="112" spans="1:10" s="31" customFormat="1">
      <c r="A112" s="32"/>
      <c r="B112" s="32"/>
      <c r="C112" s="32"/>
      <c r="D112" s="32"/>
      <c r="E112" s="33"/>
      <c r="F112" s="34"/>
      <c r="G112" s="35"/>
      <c r="H112" s="35"/>
      <c r="I112" s="35"/>
      <c r="J112" s="35"/>
    </row>
    <row r="113" spans="1:10" s="31" customFormat="1">
      <c r="A113" s="32"/>
      <c r="B113" s="32"/>
      <c r="C113" s="32"/>
      <c r="D113" s="32"/>
      <c r="E113" s="33"/>
      <c r="F113" s="34"/>
      <c r="G113" s="35"/>
      <c r="H113" s="35"/>
      <c r="I113" s="35"/>
      <c r="J113" s="35"/>
    </row>
    <row r="114" spans="1:10" s="31" customFormat="1">
      <c r="A114" s="32"/>
      <c r="B114" s="32"/>
      <c r="C114" s="32"/>
      <c r="D114" s="32"/>
      <c r="E114" s="33"/>
      <c r="F114" s="34"/>
      <c r="G114" s="35"/>
      <c r="H114" s="35"/>
      <c r="I114" s="35"/>
      <c r="J114" s="35"/>
    </row>
    <row r="115" spans="1:10" s="31" customFormat="1">
      <c r="A115" s="32"/>
      <c r="B115" s="32"/>
      <c r="C115" s="32"/>
      <c r="D115" s="32"/>
      <c r="E115" s="33"/>
      <c r="F115" s="34"/>
      <c r="G115" s="35"/>
      <c r="H115" s="35"/>
      <c r="I115" s="35"/>
      <c r="J115" s="35"/>
    </row>
    <row r="116" spans="1:10" s="31" customFormat="1">
      <c r="A116" s="32"/>
      <c r="B116" s="32"/>
      <c r="C116" s="32"/>
      <c r="D116" s="32"/>
      <c r="E116" s="33"/>
      <c r="F116" s="34"/>
      <c r="G116" s="35"/>
      <c r="H116" s="35"/>
      <c r="I116" s="35"/>
      <c r="J116" s="35"/>
    </row>
    <row r="117" spans="1:10" s="31" customFormat="1">
      <c r="A117" s="32"/>
      <c r="B117" s="32"/>
      <c r="C117" s="32"/>
      <c r="D117" s="32"/>
      <c r="E117" s="33"/>
      <c r="F117" s="34"/>
      <c r="G117" s="35"/>
      <c r="H117" s="35"/>
      <c r="I117" s="35"/>
      <c r="J117" s="35"/>
    </row>
    <row r="118" spans="1:10" s="31" customFormat="1">
      <c r="A118" s="32"/>
      <c r="B118" s="32"/>
      <c r="C118" s="32"/>
      <c r="D118" s="32"/>
      <c r="E118" s="33"/>
      <c r="F118" s="34"/>
      <c r="G118" s="35"/>
      <c r="H118" s="35"/>
      <c r="I118" s="35"/>
      <c r="J118" s="35"/>
    </row>
    <row r="119" spans="1:10" s="31" customFormat="1">
      <c r="A119" s="32"/>
      <c r="B119" s="32"/>
      <c r="C119" s="32"/>
      <c r="D119" s="32"/>
      <c r="E119" s="33"/>
      <c r="F119" s="34"/>
      <c r="G119" s="35"/>
      <c r="H119" s="35"/>
      <c r="I119" s="35"/>
      <c r="J119" s="35"/>
    </row>
    <row r="120" spans="1:10" s="31" customFormat="1">
      <c r="A120" s="32"/>
      <c r="B120" s="32"/>
      <c r="C120" s="32"/>
      <c r="D120" s="32"/>
      <c r="E120" s="33"/>
      <c r="F120" s="34"/>
      <c r="G120" s="35"/>
      <c r="H120" s="35"/>
      <c r="I120" s="35"/>
      <c r="J120" s="35"/>
    </row>
    <row r="121" spans="1:10" s="31" customFormat="1">
      <c r="A121" s="32"/>
      <c r="B121" s="32"/>
      <c r="C121" s="32"/>
      <c r="D121" s="32"/>
      <c r="E121" s="33"/>
      <c r="F121" s="34"/>
      <c r="G121" s="35"/>
      <c r="H121" s="35"/>
      <c r="I121" s="35"/>
      <c r="J121" s="35"/>
    </row>
    <row r="122" spans="1:10" s="31" customFormat="1">
      <c r="A122" s="32"/>
      <c r="B122" s="32"/>
      <c r="C122" s="32"/>
      <c r="D122" s="32"/>
      <c r="E122" s="33"/>
      <c r="F122" s="34"/>
      <c r="G122" s="35"/>
      <c r="H122" s="35"/>
      <c r="I122" s="35"/>
      <c r="J122" s="35"/>
    </row>
    <row r="123" spans="1:10" s="31" customFormat="1">
      <c r="A123" s="32"/>
      <c r="B123" s="32"/>
      <c r="C123" s="32"/>
      <c r="D123" s="32"/>
      <c r="E123" s="33"/>
      <c r="F123" s="34"/>
      <c r="G123" s="35"/>
      <c r="H123" s="35"/>
      <c r="I123" s="35"/>
      <c r="J123" s="35"/>
    </row>
    <row r="124" spans="1:10" s="31" customFormat="1">
      <c r="A124" s="32"/>
      <c r="B124" s="32"/>
      <c r="C124" s="32"/>
      <c r="D124" s="32"/>
      <c r="E124" s="33"/>
      <c r="F124" s="34"/>
      <c r="G124" s="35"/>
      <c r="H124" s="35"/>
      <c r="I124" s="35"/>
      <c r="J124" s="35"/>
    </row>
    <row r="125" spans="1:10" s="31" customFormat="1">
      <c r="A125" s="32"/>
      <c r="B125" s="32"/>
      <c r="C125" s="32"/>
      <c r="D125" s="32"/>
      <c r="E125" s="33"/>
      <c r="F125" s="34"/>
      <c r="G125" s="35"/>
      <c r="H125" s="35"/>
      <c r="I125" s="35"/>
      <c r="J125" s="35"/>
    </row>
    <row r="126" spans="1:10" s="31" customFormat="1">
      <c r="A126" s="32"/>
      <c r="B126" s="32"/>
      <c r="C126" s="32"/>
      <c r="D126" s="32"/>
      <c r="E126" s="33"/>
      <c r="F126" s="34"/>
      <c r="G126" s="35"/>
      <c r="H126" s="35"/>
      <c r="I126" s="35"/>
      <c r="J126" s="35"/>
    </row>
    <row r="127" spans="1:10" s="31" customFormat="1">
      <c r="A127" s="32"/>
      <c r="B127" s="32"/>
      <c r="C127" s="32"/>
      <c r="D127" s="32"/>
      <c r="E127" s="33"/>
      <c r="F127" s="34"/>
      <c r="G127" s="35"/>
      <c r="H127" s="35"/>
      <c r="I127" s="35"/>
      <c r="J127" s="35"/>
    </row>
    <row r="128" spans="1:10" s="31" customFormat="1">
      <c r="A128" s="32"/>
      <c r="B128" s="32"/>
      <c r="C128" s="32"/>
      <c r="D128" s="32"/>
      <c r="E128" s="33"/>
      <c r="F128" s="34"/>
      <c r="G128" s="35"/>
      <c r="H128" s="35"/>
      <c r="I128" s="35"/>
      <c r="J128" s="35"/>
    </row>
    <row r="129" spans="1:10" s="31" customFormat="1">
      <c r="A129" s="32"/>
      <c r="B129" s="32"/>
      <c r="C129" s="32"/>
      <c r="D129" s="32"/>
      <c r="E129" s="33"/>
      <c r="F129" s="34"/>
      <c r="G129" s="35"/>
      <c r="H129" s="35"/>
      <c r="I129" s="35"/>
      <c r="J129" s="35"/>
    </row>
    <row r="130" spans="1:10" s="31" customFormat="1">
      <c r="A130" s="32"/>
      <c r="B130" s="32"/>
      <c r="C130" s="32"/>
      <c r="D130" s="32"/>
      <c r="E130" s="33"/>
      <c r="F130" s="34"/>
      <c r="G130" s="35"/>
      <c r="H130" s="35"/>
      <c r="I130" s="35"/>
      <c r="J130" s="35"/>
    </row>
    <row r="131" spans="1:10" s="31" customFormat="1">
      <c r="A131" s="32"/>
      <c r="B131" s="32"/>
      <c r="C131" s="32"/>
      <c r="D131" s="32"/>
      <c r="E131" s="33"/>
      <c r="F131" s="34"/>
      <c r="G131" s="35"/>
      <c r="H131" s="35"/>
      <c r="I131" s="35"/>
      <c r="J131" s="35"/>
    </row>
    <row r="132" spans="1:10" s="31" customFormat="1">
      <c r="A132" s="32"/>
      <c r="B132" s="32"/>
      <c r="C132" s="32"/>
      <c r="D132" s="32"/>
      <c r="E132" s="33"/>
      <c r="F132" s="34"/>
      <c r="G132" s="35"/>
      <c r="H132" s="35"/>
      <c r="I132" s="35"/>
      <c r="J132" s="35"/>
    </row>
    <row r="133" spans="1:10" s="31" customFormat="1">
      <c r="A133" s="32"/>
      <c r="B133" s="32"/>
      <c r="C133" s="32"/>
      <c r="D133" s="32"/>
      <c r="E133" s="33"/>
      <c r="F133" s="34"/>
      <c r="G133" s="35"/>
      <c r="H133" s="35"/>
      <c r="I133" s="35"/>
      <c r="J133" s="35"/>
    </row>
    <row r="134" spans="1:10" s="31" customFormat="1">
      <c r="A134" s="32"/>
      <c r="B134" s="32"/>
      <c r="C134" s="32"/>
      <c r="D134" s="32"/>
      <c r="E134" s="33"/>
      <c r="F134" s="34"/>
      <c r="G134" s="35"/>
      <c r="H134" s="35"/>
      <c r="I134" s="35"/>
      <c r="J134" s="35"/>
    </row>
    <row r="135" spans="1:10" s="31" customFormat="1">
      <c r="A135" s="32"/>
      <c r="B135" s="32"/>
      <c r="C135" s="32"/>
      <c r="D135" s="32"/>
      <c r="E135" s="33"/>
      <c r="F135" s="34"/>
      <c r="G135" s="35"/>
      <c r="H135" s="35"/>
      <c r="I135" s="35"/>
      <c r="J135" s="35"/>
    </row>
    <row r="136" spans="1:10" s="31" customFormat="1">
      <c r="A136" s="32"/>
      <c r="B136" s="32"/>
      <c r="C136" s="32"/>
      <c r="D136" s="32"/>
      <c r="E136" s="33"/>
      <c r="F136" s="34"/>
      <c r="G136" s="35"/>
      <c r="H136" s="35"/>
      <c r="I136" s="35"/>
      <c r="J136" s="35"/>
    </row>
    <row r="137" spans="1:10" s="31" customFormat="1">
      <c r="A137" s="32"/>
      <c r="B137" s="32"/>
      <c r="C137" s="32"/>
      <c r="D137" s="32"/>
      <c r="E137" s="33"/>
      <c r="F137" s="34"/>
      <c r="G137" s="35"/>
      <c r="H137" s="35"/>
      <c r="I137" s="35"/>
      <c r="J137" s="35"/>
    </row>
    <row r="138" spans="1:10" s="31" customFormat="1">
      <c r="A138" s="32"/>
      <c r="B138" s="32"/>
      <c r="C138" s="32"/>
      <c r="D138" s="32"/>
      <c r="E138" s="33"/>
      <c r="F138" s="34"/>
      <c r="G138" s="35"/>
      <c r="H138" s="35"/>
      <c r="I138" s="35"/>
      <c r="J138" s="35"/>
    </row>
    <row r="139" spans="1:10" s="31" customFormat="1">
      <c r="A139" s="32"/>
      <c r="B139" s="32"/>
      <c r="C139" s="32"/>
      <c r="D139" s="32"/>
      <c r="E139" s="33"/>
      <c r="F139" s="34"/>
      <c r="G139" s="35"/>
      <c r="H139" s="35"/>
      <c r="I139" s="35"/>
      <c r="J139" s="35"/>
    </row>
    <row r="140" spans="1:10" s="31" customFormat="1">
      <c r="A140" s="32"/>
      <c r="B140" s="32"/>
      <c r="C140" s="32"/>
      <c r="D140" s="32"/>
      <c r="E140" s="33"/>
      <c r="F140" s="34"/>
      <c r="G140" s="35"/>
      <c r="H140" s="35"/>
      <c r="I140" s="35"/>
      <c r="J140" s="35"/>
    </row>
    <row r="141" spans="1:10" s="31" customFormat="1">
      <c r="A141" s="32"/>
      <c r="B141" s="32"/>
      <c r="C141" s="32"/>
      <c r="D141" s="32"/>
      <c r="E141" s="33"/>
      <c r="F141" s="34"/>
      <c r="G141" s="35"/>
      <c r="H141" s="35"/>
      <c r="I141" s="35"/>
      <c r="J141" s="35"/>
    </row>
    <row r="142" spans="1:10" s="31" customFormat="1">
      <c r="A142" s="32"/>
      <c r="B142" s="32"/>
      <c r="C142" s="32"/>
      <c r="D142" s="32"/>
      <c r="E142" s="33"/>
      <c r="F142" s="34"/>
      <c r="G142" s="35"/>
      <c r="H142" s="35"/>
      <c r="I142" s="35"/>
      <c r="J142" s="35"/>
    </row>
    <row r="143" spans="1:10" s="31" customFormat="1">
      <c r="A143" s="32"/>
      <c r="B143" s="32"/>
      <c r="C143" s="32"/>
      <c r="D143" s="32"/>
      <c r="E143" s="33"/>
      <c r="F143" s="34"/>
      <c r="G143" s="35"/>
      <c r="H143" s="35"/>
      <c r="I143" s="35"/>
      <c r="J143" s="35"/>
    </row>
    <row r="144" spans="1:10" s="31" customFormat="1">
      <c r="A144" s="32"/>
      <c r="B144" s="32"/>
      <c r="C144" s="32"/>
      <c r="D144" s="32"/>
      <c r="E144" s="33"/>
      <c r="F144" s="34"/>
      <c r="G144" s="35"/>
      <c r="H144" s="35"/>
      <c r="I144" s="35"/>
      <c r="J144" s="35"/>
    </row>
    <row r="145" spans="1:10" s="31" customFormat="1">
      <c r="A145" s="32"/>
      <c r="B145" s="32"/>
      <c r="C145" s="32"/>
      <c r="D145" s="32"/>
      <c r="E145" s="33"/>
      <c r="F145" s="34"/>
      <c r="G145" s="35"/>
      <c r="H145" s="35"/>
      <c r="I145" s="35"/>
      <c r="J145" s="35"/>
    </row>
    <row r="146" spans="1:10" s="31" customFormat="1">
      <c r="A146" s="32"/>
      <c r="B146" s="32"/>
      <c r="C146" s="32"/>
      <c r="D146" s="32"/>
      <c r="E146" s="33"/>
      <c r="F146" s="34"/>
      <c r="G146" s="35"/>
      <c r="H146" s="35"/>
      <c r="I146" s="35"/>
      <c r="J146" s="35"/>
    </row>
    <row r="147" spans="1:10" s="31" customFormat="1">
      <c r="A147" s="32"/>
      <c r="B147" s="32"/>
      <c r="C147" s="32"/>
      <c r="D147" s="32"/>
      <c r="E147" s="33"/>
      <c r="F147" s="34"/>
      <c r="G147" s="35"/>
      <c r="H147" s="35"/>
      <c r="I147" s="35"/>
      <c r="J147" s="35"/>
    </row>
    <row r="148" spans="1:10" s="31" customFormat="1">
      <c r="A148" s="32"/>
      <c r="B148" s="32"/>
      <c r="C148" s="32"/>
      <c r="D148" s="32"/>
      <c r="E148" s="33"/>
      <c r="F148" s="34"/>
      <c r="G148" s="35"/>
      <c r="H148" s="35"/>
      <c r="I148" s="35"/>
      <c r="J148" s="35"/>
    </row>
    <row r="149" spans="1:10" s="31" customFormat="1">
      <c r="A149" s="32"/>
      <c r="B149" s="32"/>
      <c r="C149" s="32"/>
      <c r="D149" s="32"/>
      <c r="E149" s="33"/>
      <c r="F149" s="34"/>
      <c r="G149" s="35"/>
      <c r="H149" s="35"/>
      <c r="I149" s="35"/>
      <c r="J149" s="35"/>
    </row>
    <row r="150" spans="1:10" s="31" customFormat="1">
      <c r="A150" s="32"/>
      <c r="B150" s="32"/>
      <c r="C150" s="32"/>
      <c r="D150" s="32"/>
      <c r="E150" s="33"/>
      <c r="F150" s="34"/>
      <c r="G150" s="35"/>
      <c r="H150" s="35"/>
      <c r="I150" s="35"/>
      <c r="J150" s="35"/>
    </row>
    <row r="151" spans="1:10" s="31" customFormat="1">
      <c r="A151" s="32"/>
      <c r="B151" s="32"/>
      <c r="C151" s="32"/>
      <c r="D151" s="32"/>
      <c r="E151" s="33"/>
      <c r="F151" s="34"/>
      <c r="G151" s="35"/>
      <c r="H151" s="35"/>
      <c r="I151" s="35"/>
      <c r="J151" s="35"/>
    </row>
    <row r="152" spans="1:10" s="31" customFormat="1">
      <c r="A152" s="32"/>
      <c r="B152" s="32"/>
      <c r="C152" s="32"/>
      <c r="D152" s="32"/>
      <c r="E152" s="33"/>
      <c r="F152" s="34"/>
      <c r="G152" s="35"/>
      <c r="H152" s="35"/>
      <c r="I152" s="35"/>
      <c r="J152" s="35"/>
    </row>
    <row r="153" spans="1:10" s="31" customFormat="1">
      <c r="A153" s="32"/>
      <c r="B153" s="32"/>
      <c r="C153" s="32"/>
      <c r="D153" s="32"/>
      <c r="E153" s="33"/>
      <c r="F153" s="34"/>
      <c r="G153" s="35"/>
      <c r="H153" s="35"/>
      <c r="I153" s="35"/>
      <c r="J153" s="35"/>
    </row>
    <row r="154" spans="1:10" s="31" customFormat="1">
      <c r="A154" s="32"/>
      <c r="B154" s="32"/>
      <c r="C154" s="32"/>
      <c r="D154" s="32"/>
      <c r="E154" s="33"/>
      <c r="F154" s="34"/>
      <c r="G154" s="35"/>
      <c r="H154" s="35"/>
      <c r="I154" s="35"/>
      <c r="J154" s="35"/>
    </row>
    <row r="155" spans="1:10" s="31" customFormat="1">
      <c r="A155" s="32"/>
      <c r="B155" s="32"/>
      <c r="C155" s="32"/>
      <c r="D155" s="32"/>
      <c r="E155" s="33"/>
      <c r="F155" s="34"/>
      <c r="G155" s="35"/>
      <c r="H155" s="35"/>
      <c r="I155" s="35"/>
      <c r="J155" s="35"/>
    </row>
    <row r="156" spans="1:10" s="31" customFormat="1">
      <c r="A156" s="32"/>
      <c r="B156" s="32"/>
      <c r="C156" s="32"/>
      <c r="D156" s="32"/>
      <c r="E156" s="33"/>
      <c r="F156" s="34"/>
      <c r="G156" s="35"/>
      <c r="H156" s="35"/>
      <c r="I156" s="35"/>
      <c r="J156" s="35"/>
    </row>
    <row r="157" spans="1:10" s="31" customFormat="1">
      <c r="A157" s="32"/>
      <c r="B157" s="32"/>
      <c r="C157" s="32"/>
      <c r="D157" s="32"/>
      <c r="E157" s="33"/>
      <c r="F157" s="34"/>
      <c r="G157" s="35"/>
      <c r="H157" s="35"/>
      <c r="I157" s="35"/>
      <c r="J157" s="35"/>
    </row>
    <row r="158" spans="1:10" s="31" customFormat="1">
      <c r="A158" s="32"/>
      <c r="B158" s="32"/>
      <c r="C158" s="32"/>
      <c r="D158" s="32"/>
      <c r="E158" s="33"/>
      <c r="F158" s="34"/>
      <c r="G158" s="35"/>
      <c r="H158" s="35"/>
      <c r="I158" s="35"/>
      <c r="J158" s="35"/>
    </row>
    <row r="159" spans="1:10" s="31" customFormat="1">
      <c r="A159" s="32"/>
      <c r="B159" s="32"/>
      <c r="C159" s="32"/>
      <c r="D159" s="32"/>
      <c r="E159" s="33"/>
      <c r="F159" s="34"/>
      <c r="G159" s="35"/>
      <c r="H159" s="35"/>
      <c r="I159" s="35"/>
      <c r="J159" s="35"/>
    </row>
    <row r="160" spans="1:10" s="31" customFormat="1">
      <c r="A160" s="32"/>
      <c r="B160" s="32"/>
      <c r="C160" s="32"/>
      <c r="D160" s="32"/>
      <c r="E160" s="33"/>
      <c r="F160" s="34"/>
      <c r="G160" s="35"/>
      <c r="H160" s="35"/>
      <c r="I160" s="35"/>
      <c r="J160" s="35"/>
    </row>
    <row r="161" spans="1:10" s="31" customFormat="1">
      <c r="A161" s="32"/>
      <c r="B161" s="32"/>
      <c r="C161" s="32"/>
      <c r="D161" s="32"/>
      <c r="E161" s="33"/>
      <c r="F161" s="34"/>
      <c r="G161" s="35"/>
      <c r="H161" s="35"/>
      <c r="I161" s="35"/>
      <c r="J161" s="35"/>
    </row>
    <row r="162" spans="1:10" s="31" customFormat="1">
      <c r="A162" s="32"/>
      <c r="B162" s="32"/>
      <c r="C162" s="32"/>
      <c r="D162" s="32"/>
      <c r="E162" s="33"/>
      <c r="F162" s="34"/>
      <c r="G162" s="35"/>
      <c r="H162" s="35"/>
      <c r="I162" s="35"/>
      <c r="J162" s="35"/>
    </row>
    <row r="163" spans="1:10" s="31" customFormat="1">
      <c r="A163" s="32"/>
      <c r="B163" s="32"/>
      <c r="C163" s="32"/>
      <c r="D163" s="32"/>
      <c r="E163" s="33"/>
      <c r="F163" s="34"/>
      <c r="G163" s="35"/>
      <c r="H163" s="35"/>
      <c r="I163" s="35"/>
      <c r="J163" s="35"/>
    </row>
    <row r="164" spans="1:10" s="31" customFormat="1">
      <c r="A164" s="32"/>
      <c r="B164" s="32"/>
      <c r="C164" s="32"/>
      <c r="D164" s="32"/>
      <c r="E164" s="33"/>
      <c r="F164" s="34"/>
      <c r="G164" s="35"/>
      <c r="H164" s="35"/>
      <c r="I164" s="35"/>
      <c r="J164" s="35"/>
    </row>
    <row r="165" spans="1:10" s="31" customFormat="1">
      <c r="A165" s="32"/>
      <c r="B165" s="32"/>
      <c r="C165" s="32"/>
      <c r="D165" s="32"/>
      <c r="E165" s="33"/>
      <c r="F165" s="34"/>
      <c r="G165" s="35"/>
      <c r="H165" s="35"/>
      <c r="I165" s="35"/>
      <c r="J165" s="35"/>
    </row>
    <row r="166" spans="1:10" s="31" customFormat="1">
      <c r="A166" s="32"/>
      <c r="B166" s="32"/>
      <c r="C166" s="32"/>
      <c r="D166" s="32"/>
      <c r="E166" s="33"/>
      <c r="F166" s="34"/>
      <c r="G166" s="35"/>
      <c r="H166" s="35"/>
      <c r="I166" s="35"/>
      <c r="J166" s="35"/>
    </row>
    <row r="167" spans="1:10" s="31" customFormat="1">
      <c r="A167" s="32"/>
      <c r="B167" s="32"/>
      <c r="C167" s="32"/>
      <c r="D167" s="32"/>
      <c r="E167" s="33"/>
      <c r="F167" s="34"/>
      <c r="G167" s="35"/>
      <c r="H167" s="35"/>
      <c r="I167" s="35"/>
      <c r="J167" s="35"/>
    </row>
    <row r="168" spans="1:10" s="31" customFormat="1">
      <c r="A168" s="32"/>
      <c r="B168" s="32"/>
      <c r="C168" s="32"/>
      <c r="D168" s="32"/>
      <c r="E168" s="33"/>
      <c r="F168" s="34"/>
      <c r="G168" s="35"/>
      <c r="H168" s="35"/>
      <c r="I168" s="35"/>
      <c r="J168" s="35"/>
    </row>
    <row r="169" spans="1:10" s="31" customFormat="1">
      <c r="A169" s="32"/>
      <c r="B169" s="32"/>
      <c r="C169" s="32"/>
      <c r="D169" s="32"/>
      <c r="E169" s="33"/>
      <c r="F169" s="34"/>
      <c r="G169" s="35"/>
      <c r="H169" s="35"/>
      <c r="I169" s="35"/>
      <c r="J169" s="35"/>
    </row>
    <row r="170" spans="1:10" s="31" customFormat="1">
      <c r="A170" s="32"/>
      <c r="B170" s="32"/>
      <c r="C170" s="32"/>
      <c r="D170" s="32"/>
      <c r="E170" s="33"/>
      <c r="F170" s="34"/>
      <c r="G170" s="35"/>
      <c r="H170" s="35"/>
      <c r="I170" s="35"/>
      <c r="J170" s="35"/>
    </row>
    <row r="171" spans="1:10" s="31" customFormat="1">
      <c r="A171" s="32"/>
      <c r="B171" s="32"/>
      <c r="C171" s="32"/>
      <c r="D171" s="32"/>
      <c r="E171" s="33"/>
      <c r="F171" s="34"/>
      <c r="G171" s="35"/>
      <c r="H171" s="35"/>
      <c r="I171" s="35"/>
      <c r="J171" s="35"/>
    </row>
    <row r="172" spans="1:10" s="31" customFormat="1">
      <c r="A172" s="32"/>
      <c r="B172" s="32"/>
      <c r="C172" s="32"/>
      <c r="D172" s="32"/>
      <c r="E172" s="33"/>
      <c r="F172" s="34"/>
      <c r="G172" s="35"/>
      <c r="H172" s="35"/>
      <c r="I172" s="35"/>
      <c r="J172" s="35"/>
    </row>
    <row r="173" spans="1:10" s="31" customFormat="1">
      <c r="A173" s="32"/>
      <c r="B173" s="32"/>
      <c r="C173" s="32"/>
      <c r="D173" s="32"/>
      <c r="E173" s="33"/>
      <c r="F173" s="34"/>
      <c r="G173" s="35"/>
      <c r="H173" s="35"/>
      <c r="I173" s="35"/>
      <c r="J173" s="35"/>
    </row>
    <row r="174" spans="1:10" s="31" customFormat="1">
      <c r="A174" s="32"/>
      <c r="B174" s="32"/>
      <c r="C174" s="32"/>
      <c r="D174" s="32"/>
      <c r="E174" s="33"/>
      <c r="F174" s="34"/>
      <c r="G174" s="35"/>
      <c r="H174" s="35"/>
      <c r="I174" s="35"/>
      <c r="J174" s="35"/>
    </row>
    <row r="175" spans="1:10" s="31" customFormat="1">
      <c r="A175" s="32"/>
      <c r="B175" s="32"/>
      <c r="C175" s="32"/>
      <c r="D175" s="32"/>
      <c r="E175" s="33"/>
      <c r="F175" s="34"/>
      <c r="G175" s="35"/>
      <c r="H175" s="35"/>
      <c r="I175" s="35"/>
      <c r="J175" s="35"/>
    </row>
    <row r="176" spans="1:10" s="31" customFormat="1">
      <c r="A176" s="32"/>
      <c r="B176" s="32"/>
      <c r="C176" s="32"/>
      <c r="D176" s="32"/>
      <c r="E176" s="33"/>
      <c r="F176" s="34"/>
      <c r="G176" s="35"/>
      <c r="H176" s="35"/>
      <c r="I176" s="35"/>
      <c r="J176" s="35"/>
    </row>
    <row r="177" spans="1:10" s="31" customFormat="1">
      <c r="A177" s="32"/>
      <c r="B177" s="32"/>
      <c r="C177" s="32"/>
      <c r="D177" s="32"/>
      <c r="E177" s="33"/>
      <c r="F177" s="34"/>
      <c r="G177" s="35"/>
      <c r="H177" s="35"/>
      <c r="I177" s="35"/>
      <c r="J177" s="35"/>
    </row>
    <row r="178" spans="1:10" s="31" customFormat="1">
      <c r="A178" s="32"/>
      <c r="B178" s="32"/>
      <c r="C178" s="32"/>
      <c r="D178" s="32"/>
      <c r="E178" s="33"/>
      <c r="F178" s="34"/>
      <c r="G178" s="35"/>
      <c r="H178" s="35"/>
      <c r="I178" s="35"/>
      <c r="J178" s="35"/>
    </row>
    <row r="179" spans="1:10" s="31" customFormat="1">
      <c r="A179" s="32"/>
      <c r="B179" s="32"/>
      <c r="C179" s="32"/>
      <c r="D179" s="32"/>
      <c r="E179" s="33"/>
      <c r="F179" s="34"/>
      <c r="G179" s="35"/>
      <c r="H179" s="35"/>
      <c r="I179" s="35"/>
      <c r="J179" s="35"/>
    </row>
    <row r="180" spans="1:10" s="31" customFormat="1">
      <c r="A180" s="32"/>
      <c r="B180" s="32"/>
      <c r="C180" s="32"/>
      <c r="D180" s="32"/>
      <c r="E180" s="33"/>
      <c r="F180" s="34"/>
      <c r="G180" s="35"/>
      <c r="H180" s="35"/>
      <c r="I180" s="35"/>
      <c r="J180" s="35"/>
    </row>
    <row r="181" spans="1:10" s="31" customFormat="1">
      <c r="A181" s="32"/>
      <c r="B181" s="32"/>
      <c r="C181" s="32"/>
      <c r="D181" s="32"/>
      <c r="E181" s="33"/>
      <c r="F181" s="34"/>
      <c r="G181" s="35"/>
      <c r="H181" s="35"/>
      <c r="I181" s="35"/>
      <c r="J181" s="35"/>
    </row>
    <row r="182" spans="1:10" s="31" customFormat="1">
      <c r="A182" s="32"/>
      <c r="B182" s="32"/>
      <c r="C182" s="32"/>
      <c r="D182" s="32"/>
      <c r="E182" s="33"/>
      <c r="F182" s="34"/>
      <c r="G182" s="35"/>
      <c r="H182" s="35"/>
      <c r="I182" s="35"/>
      <c r="J182" s="35"/>
    </row>
    <row r="183" spans="1:10" s="31" customFormat="1">
      <c r="A183" s="32"/>
      <c r="B183" s="32"/>
      <c r="C183" s="32"/>
      <c r="D183" s="32"/>
      <c r="E183" s="33"/>
      <c r="F183" s="34"/>
      <c r="G183" s="35"/>
      <c r="H183" s="35"/>
      <c r="I183" s="35"/>
      <c r="J183" s="35"/>
    </row>
    <row r="184" spans="1:10" s="31" customFormat="1">
      <c r="A184" s="32"/>
      <c r="B184" s="32"/>
      <c r="C184" s="32"/>
      <c r="D184" s="32"/>
      <c r="E184" s="33"/>
      <c r="F184" s="34"/>
      <c r="G184" s="35"/>
      <c r="H184" s="35"/>
      <c r="I184" s="35"/>
      <c r="J184" s="35"/>
    </row>
    <row r="185" spans="1:10" s="31" customFormat="1">
      <c r="A185" s="32"/>
      <c r="B185" s="32"/>
      <c r="C185" s="32"/>
      <c r="D185" s="32"/>
      <c r="E185" s="33"/>
      <c r="F185" s="34"/>
      <c r="G185" s="35"/>
      <c r="H185" s="35"/>
      <c r="I185" s="35"/>
      <c r="J185" s="35"/>
    </row>
    <row r="186" spans="1:10" s="31" customFormat="1">
      <c r="A186" s="32"/>
      <c r="B186" s="32"/>
      <c r="C186" s="32"/>
      <c r="D186" s="32"/>
      <c r="E186" s="33"/>
      <c r="F186" s="34"/>
      <c r="G186" s="35"/>
      <c r="H186" s="35"/>
      <c r="I186" s="35"/>
      <c r="J186" s="35"/>
    </row>
    <row r="187" spans="1:10" s="31" customFormat="1">
      <c r="A187" s="32"/>
      <c r="B187" s="32"/>
      <c r="C187" s="32"/>
      <c r="D187" s="32"/>
      <c r="E187" s="33"/>
      <c r="F187" s="34"/>
      <c r="G187" s="35"/>
      <c r="H187" s="35"/>
      <c r="I187" s="35"/>
      <c r="J187" s="35"/>
    </row>
    <row r="188" spans="1:10" s="31" customFormat="1">
      <c r="A188" s="32"/>
      <c r="B188" s="32"/>
      <c r="C188" s="32"/>
      <c r="D188" s="32"/>
      <c r="E188" s="33"/>
      <c r="F188" s="34"/>
      <c r="G188" s="35"/>
      <c r="H188" s="35"/>
      <c r="I188" s="35"/>
      <c r="J188" s="35"/>
    </row>
    <row r="189" spans="1:10" s="31" customFormat="1">
      <c r="A189" s="32"/>
      <c r="B189" s="32"/>
      <c r="C189" s="32"/>
      <c r="D189" s="32"/>
      <c r="E189" s="33"/>
      <c r="F189" s="34"/>
      <c r="G189" s="35"/>
      <c r="H189" s="35"/>
      <c r="I189" s="35"/>
      <c r="J189" s="35"/>
    </row>
    <row r="190" spans="1:10" s="31" customFormat="1">
      <c r="A190" s="32"/>
      <c r="B190" s="32"/>
      <c r="C190" s="32"/>
      <c r="D190" s="32"/>
      <c r="E190" s="33"/>
      <c r="F190" s="34"/>
      <c r="G190" s="35"/>
      <c r="H190" s="35"/>
      <c r="I190" s="35"/>
      <c r="J190" s="35"/>
    </row>
    <row r="191" spans="1:10" s="31" customFormat="1">
      <c r="A191" s="32"/>
      <c r="B191" s="32"/>
      <c r="C191" s="32"/>
      <c r="D191" s="32"/>
      <c r="E191" s="33"/>
      <c r="F191" s="34"/>
      <c r="G191" s="35"/>
      <c r="H191" s="35"/>
      <c r="I191" s="35"/>
      <c r="J191" s="35"/>
    </row>
    <row r="192" spans="1:10" s="31" customFormat="1">
      <c r="A192" s="32"/>
      <c r="B192" s="32"/>
      <c r="C192" s="32"/>
      <c r="D192" s="32"/>
      <c r="E192" s="33"/>
      <c r="F192" s="34"/>
      <c r="G192" s="35"/>
      <c r="H192" s="35"/>
      <c r="I192" s="35"/>
      <c r="J192" s="35"/>
    </row>
    <row r="193" spans="1:10" s="31" customFormat="1">
      <c r="A193" s="32"/>
      <c r="B193" s="32"/>
      <c r="C193" s="32"/>
      <c r="D193" s="32"/>
      <c r="E193" s="33"/>
      <c r="F193" s="34"/>
      <c r="G193" s="35"/>
      <c r="H193" s="35"/>
      <c r="I193" s="35"/>
      <c r="J193" s="35"/>
    </row>
    <row r="194" spans="1:10" s="31" customFormat="1">
      <c r="A194" s="32"/>
      <c r="B194" s="32"/>
      <c r="C194" s="32"/>
      <c r="D194" s="32"/>
      <c r="E194" s="33"/>
      <c r="F194" s="34"/>
      <c r="G194" s="35"/>
      <c r="H194" s="35"/>
      <c r="I194" s="35"/>
      <c r="J194" s="35"/>
    </row>
    <row r="195" spans="1:10" s="31" customFormat="1">
      <c r="A195" s="32"/>
      <c r="B195" s="32"/>
      <c r="C195" s="32"/>
      <c r="D195" s="32"/>
      <c r="E195" s="33"/>
      <c r="F195" s="34"/>
      <c r="G195" s="35"/>
      <c r="H195" s="35"/>
      <c r="I195" s="35"/>
      <c r="J195" s="35"/>
    </row>
    <row r="196" spans="1:10" s="31" customFormat="1">
      <c r="A196" s="32"/>
      <c r="B196" s="32"/>
      <c r="C196" s="32"/>
      <c r="D196" s="32"/>
      <c r="E196" s="33"/>
      <c r="F196" s="34"/>
      <c r="G196" s="35"/>
      <c r="H196" s="35"/>
      <c r="I196" s="35"/>
      <c r="J196" s="35"/>
    </row>
    <row r="197" spans="1:10" s="31" customFormat="1">
      <c r="A197" s="32"/>
      <c r="B197" s="32"/>
      <c r="C197" s="32"/>
      <c r="D197" s="32"/>
      <c r="E197" s="33"/>
      <c r="F197" s="34"/>
      <c r="G197" s="35"/>
      <c r="H197" s="35"/>
      <c r="I197" s="35"/>
      <c r="J197" s="35"/>
    </row>
    <row r="198" spans="1:10" s="31" customFormat="1">
      <c r="A198" s="32"/>
      <c r="B198" s="32"/>
      <c r="C198" s="32"/>
      <c r="D198" s="32"/>
      <c r="E198" s="33"/>
      <c r="F198" s="34"/>
      <c r="G198" s="35"/>
      <c r="H198" s="35"/>
      <c r="I198" s="35"/>
      <c r="J198" s="35"/>
    </row>
    <row r="199" spans="1:10" s="31" customFormat="1">
      <c r="A199" s="32"/>
      <c r="B199" s="32"/>
      <c r="C199" s="32"/>
      <c r="D199" s="32"/>
      <c r="E199" s="33"/>
      <c r="F199" s="34"/>
      <c r="G199" s="35"/>
      <c r="H199" s="35"/>
      <c r="I199" s="35"/>
      <c r="J199" s="35"/>
    </row>
    <row r="200" spans="1:10" s="31" customFormat="1">
      <c r="A200" s="32"/>
      <c r="B200" s="32"/>
      <c r="C200" s="32"/>
      <c r="D200" s="32"/>
      <c r="E200" s="33"/>
      <c r="F200" s="34"/>
      <c r="G200" s="35"/>
      <c r="H200" s="35"/>
      <c r="I200" s="35"/>
      <c r="J200" s="35"/>
    </row>
    <row r="201" spans="1:10" s="31" customFormat="1">
      <c r="A201" s="32"/>
      <c r="B201" s="32"/>
      <c r="C201" s="32"/>
      <c r="D201" s="32"/>
      <c r="E201" s="33"/>
      <c r="F201" s="34"/>
      <c r="G201" s="35"/>
      <c r="H201" s="35"/>
      <c r="I201" s="35"/>
      <c r="J201" s="35"/>
    </row>
    <row r="202" spans="1:10" s="31" customFormat="1">
      <c r="A202" s="32"/>
      <c r="B202" s="32"/>
      <c r="C202" s="32"/>
      <c r="D202" s="32"/>
      <c r="E202" s="33"/>
      <c r="F202" s="34"/>
      <c r="G202" s="35"/>
      <c r="H202" s="35"/>
      <c r="I202" s="35"/>
      <c r="J202" s="35"/>
    </row>
    <row r="203" spans="1:10" s="31" customFormat="1">
      <c r="A203" s="32"/>
      <c r="B203" s="32"/>
      <c r="C203" s="32"/>
      <c r="D203" s="32"/>
      <c r="E203" s="33"/>
      <c r="F203" s="34"/>
      <c r="G203" s="35"/>
      <c r="H203" s="35"/>
      <c r="I203" s="35"/>
      <c r="J203" s="35"/>
    </row>
    <row r="204" spans="1:10" s="31" customFormat="1">
      <c r="A204" s="32"/>
      <c r="B204" s="32"/>
      <c r="C204" s="32"/>
      <c r="D204" s="32"/>
      <c r="E204" s="33"/>
      <c r="F204" s="34"/>
      <c r="G204" s="35"/>
      <c r="H204" s="35"/>
      <c r="I204" s="35"/>
      <c r="J204" s="35"/>
    </row>
    <row r="205" spans="1:10" s="31" customFormat="1">
      <c r="A205" s="32"/>
      <c r="B205" s="32"/>
      <c r="C205" s="32"/>
      <c r="D205" s="32"/>
      <c r="E205" s="33"/>
      <c r="F205" s="34"/>
      <c r="G205" s="35"/>
      <c r="H205" s="35"/>
      <c r="I205" s="35"/>
      <c r="J205" s="35"/>
    </row>
    <row r="206" spans="1:10" s="31" customFormat="1">
      <c r="A206" s="32"/>
      <c r="B206" s="32"/>
      <c r="C206" s="32"/>
      <c r="D206" s="32"/>
      <c r="E206" s="33"/>
      <c r="F206" s="34"/>
      <c r="G206" s="35"/>
      <c r="H206" s="35"/>
      <c r="I206" s="35"/>
      <c r="J206" s="35"/>
    </row>
    <row r="207" spans="1:10" s="31" customFormat="1">
      <c r="A207" s="32"/>
      <c r="B207" s="32"/>
      <c r="C207" s="32"/>
      <c r="D207" s="32"/>
      <c r="E207" s="33"/>
      <c r="F207" s="34"/>
      <c r="G207" s="35"/>
      <c r="H207" s="35"/>
      <c r="I207" s="35"/>
      <c r="J207" s="35"/>
    </row>
    <row r="208" spans="1:10" s="31" customFormat="1">
      <c r="A208" s="32"/>
      <c r="B208" s="32"/>
      <c r="C208" s="32"/>
      <c r="D208" s="32"/>
      <c r="E208" s="33"/>
      <c r="F208" s="34"/>
      <c r="G208" s="35"/>
      <c r="H208" s="35"/>
      <c r="I208" s="35"/>
      <c r="J208" s="35"/>
    </row>
    <row r="209" spans="1:10" s="31" customFormat="1">
      <c r="A209" s="32"/>
      <c r="B209" s="32"/>
      <c r="C209" s="32"/>
      <c r="D209" s="32"/>
      <c r="E209" s="33"/>
      <c r="F209" s="34"/>
      <c r="G209" s="35"/>
      <c r="H209" s="35"/>
      <c r="I209" s="35"/>
      <c r="J209" s="35"/>
    </row>
    <row r="210" spans="1:10" s="31" customFormat="1">
      <c r="A210" s="32"/>
      <c r="B210" s="32"/>
      <c r="C210" s="32"/>
      <c r="D210" s="32"/>
      <c r="E210" s="33"/>
      <c r="F210" s="34"/>
      <c r="G210" s="35"/>
      <c r="H210" s="35"/>
      <c r="I210" s="35"/>
      <c r="J210" s="35"/>
    </row>
    <row r="211" spans="1:10" s="31" customFormat="1">
      <c r="A211" s="32"/>
      <c r="B211" s="32"/>
      <c r="C211" s="32"/>
      <c r="D211" s="32"/>
      <c r="E211" s="33"/>
      <c r="F211" s="34"/>
      <c r="G211" s="35"/>
      <c r="H211" s="35"/>
      <c r="I211" s="35"/>
      <c r="J211" s="35"/>
    </row>
    <row r="212" spans="1:10" s="31" customFormat="1">
      <c r="A212" s="32"/>
      <c r="B212" s="32"/>
      <c r="C212" s="32"/>
      <c r="D212" s="32"/>
      <c r="E212" s="33"/>
      <c r="F212" s="34"/>
      <c r="G212" s="35"/>
      <c r="H212" s="35"/>
      <c r="I212" s="35"/>
      <c r="J212" s="35"/>
    </row>
    <row r="213" spans="1:10" s="31" customFormat="1">
      <c r="A213" s="32"/>
      <c r="B213" s="32"/>
      <c r="C213" s="32"/>
      <c r="D213" s="32"/>
      <c r="E213" s="33"/>
      <c r="F213" s="34"/>
      <c r="G213" s="35"/>
      <c r="H213" s="35"/>
      <c r="I213" s="35"/>
      <c r="J213" s="35"/>
    </row>
    <row r="214" spans="1:10" s="31" customFormat="1">
      <c r="A214" s="32"/>
      <c r="B214" s="32"/>
      <c r="C214" s="32"/>
      <c r="D214" s="32"/>
      <c r="E214" s="33"/>
      <c r="F214" s="34"/>
      <c r="G214" s="35"/>
      <c r="H214" s="35"/>
      <c r="I214" s="35"/>
      <c r="J214" s="35"/>
    </row>
    <row r="215" spans="1:10" s="31" customFormat="1">
      <c r="A215" s="32"/>
      <c r="B215" s="32"/>
      <c r="C215" s="32"/>
      <c r="D215" s="32"/>
      <c r="E215" s="33"/>
      <c r="F215" s="34"/>
      <c r="G215" s="35"/>
      <c r="H215" s="35"/>
      <c r="I215" s="35"/>
      <c r="J215" s="35"/>
    </row>
    <row r="216" spans="1:10" s="31" customFormat="1">
      <c r="A216" s="32"/>
      <c r="B216" s="32"/>
      <c r="C216" s="32"/>
      <c r="D216" s="32"/>
      <c r="E216" s="33"/>
      <c r="F216" s="34"/>
      <c r="G216" s="35"/>
      <c r="H216" s="35"/>
      <c r="I216" s="35"/>
      <c r="J216" s="35"/>
    </row>
    <row r="217" spans="1:10" s="31" customFormat="1">
      <c r="A217" s="32"/>
      <c r="B217" s="32"/>
      <c r="C217" s="32"/>
      <c r="D217" s="32"/>
      <c r="E217" s="33"/>
      <c r="F217" s="34"/>
      <c r="G217" s="35"/>
      <c r="H217" s="35"/>
      <c r="I217" s="35"/>
      <c r="J217" s="35"/>
    </row>
    <row r="218" spans="1:10" s="31" customFormat="1">
      <c r="A218" s="32"/>
      <c r="B218" s="32"/>
      <c r="C218" s="32"/>
      <c r="D218" s="32"/>
      <c r="E218" s="33"/>
      <c r="F218" s="34"/>
      <c r="G218" s="35"/>
      <c r="H218" s="35"/>
      <c r="I218" s="35"/>
      <c r="J218" s="35"/>
    </row>
    <row r="219" spans="1:10" s="31" customFormat="1">
      <c r="A219" s="32"/>
      <c r="B219" s="32"/>
      <c r="C219" s="32"/>
      <c r="D219" s="32"/>
      <c r="E219" s="33"/>
      <c r="F219" s="34"/>
      <c r="G219" s="35"/>
      <c r="H219" s="35"/>
      <c r="I219" s="35"/>
      <c r="J219" s="35"/>
    </row>
    <row r="220" spans="1:10" s="31" customFormat="1">
      <c r="A220" s="32"/>
      <c r="B220" s="32"/>
      <c r="C220" s="32"/>
      <c r="D220" s="32"/>
      <c r="E220" s="33"/>
      <c r="F220" s="34"/>
      <c r="G220" s="35"/>
      <c r="H220" s="35"/>
      <c r="I220" s="35"/>
      <c r="J220" s="35"/>
    </row>
    <row r="221" spans="1:10" s="31" customFormat="1">
      <c r="A221" s="32"/>
      <c r="B221" s="32"/>
      <c r="C221" s="32"/>
      <c r="D221" s="32"/>
      <c r="E221" s="33"/>
      <c r="F221" s="34"/>
      <c r="G221" s="35"/>
      <c r="H221" s="35"/>
      <c r="I221" s="35"/>
      <c r="J221" s="35"/>
    </row>
    <row r="222" spans="1:10" s="31" customFormat="1">
      <c r="A222" s="32"/>
      <c r="B222" s="32"/>
      <c r="C222" s="32"/>
      <c r="D222" s="32"/>
      <c r="E222" s="33"/>
      <c r="F222" s="34"/>
      <c r="G222" s="35"/>
      <c r="H222" s="35"/>
      <c r="I222" s="35"/>
      <c r="J222" s="35"/>
    </row>
    <row r="223" spans="1:10" s="31" customFormat="1">
      <c r="A223" s="32"/>
      <c r="B223" s="32"/>
      <c r="C223" s="32"/>
      <c r="D223" s="32"/>
      <c r="E223" s="33"/>
      <c r="F223" s="34"/>
      <c r="G223" s="35"/>
      <c r="H223" s="35"/>
      <c r="I223" s="35"/>
      <c r="J223" s="35"/>
    </row>
    <row r="224" spans="1:10" s="31" customFormat="1">
      <c r="A224" s="32"/>
      <c r="B224" s="32"/>
      <c r="C224" s="32"/>
      <c r="D224" s="32"/>
      <c r="E224" s="33"/>
      <c r="F224" s="34"/>
      <c r="G224" s="35"/>
      <c r="H224" s="35"/>
      <c r="I224" s="35"/>
      <c r="J224" s="35"/>
    </row>
    <row r="225" spans="1:10" s="31" customFormat="1">
      <c r="A225" s="32"/>
      <c r="B225" s="32"/>
      <c r="C225" s="32"/>
      <c r="D225" s="32"/>
      <c r="E225" s="33"/>
      <c r="F225" s="34"/>
      <c r="G225" s="35"/>
      <c r="H225" s="35"/>
      <c r="I225" s="35"/>
      <c r="J225" s="35"/>
    </row>
    <row r="226" spans="1:10" s="31" customFormat="1">
      <c r="A226" s="32"/>
      <c r="B226" s="32"/>
      <c r="C226" s="32"/>
      <c r="D226" s="32"/>
      <c r="E226" s="33"/>
      <c r="F226" s="34"/>
      <c r="G226" s="35"/>
      <c r="H226" s="35"/>
      <c r="I226" s="35"/>
      <c r="J226" s="35"/>
    </row>
    <row r="227" spans="1:10" s="31" customFormat="1">
      <c r="A227" s="32"/>
      <c r="B227" s="32"/>
      <c r="C227" s="32"/>
      <c r="D227" s="32"/>
      <c r="E227" s="33"/>
      <c r="F227" s="34"/>
      <c r="G227" s="35"/>
      <c r="H227" s="35"/>
      <c r="I227" s="35"/>
      <c r="J227" s="35"/>
    </row>
    <row r="228" spans="1:10" s="31" customFormat="1">
      <c r="A228" s="32"/>
      <c r="B228" s="32"/>
      <c r="C228" s="32"/>
      <c r="D228" s="32"/>
      <c r="E228" s="33"/>
      <c r="F228" s="34"/>
      <c r="G228" s="35"/>
      <c r="H228" s="35"/>
      <c r="I228" s="35"/>
      <c r="J228" s="35"/>
    </row>
    <row r="229" spans="1:10" s="31" customFormat="1">
      <c r="A229" s="32"/>
      <c r="B229" s="32"/>
      <c r="C229" s="32"/>
      <c r="D229" s="32"/>
      <c r="E229" s="33"/>
      <c r="F229" s="34"/>
      <c r="G229" s="35"/>
      <c r="H229" s="35"/>
      <c r="I229" s="35"/>
      <c r="J229" s="35"/>
    </row>
    <row r="230" spans="1:10" s="31" customFormat="1">
      <c r="A230" s="32"/>
      <c r="B230" s="32"/>
      <c r="C230" s="32"/>
      <c r="D230" s="32"/>
      <c r="E230" s="33"/>
      <c r="F230" s="34"/>
      <c r="G230" s="35"/>
      <c r="H230" s="35"/>
      <c r="I230" s="35"/>
      <c r="J230" s="35"/>
    </row>
    <row r="231" spans="1:10" s="31" customFormat="1">
      <c r="A231" s="32"/>
      <c r="B231" s="32"/>
      <c r="C231" s="32"/>
      <c r="D231" s="32"/>
      <c r="E231" s="33"/>
      <c r="F231" s="34"/>
      <c r="G231" s="35"/>
      <c r="H231" s="35"/>
      <c r="I231" s="35"/>
      <c r="J231" s="35"/>
    </row>
    <row r="232" spans="1:10" s="31" customFormat="1">
      <c r="A232" s="32"/>
      <c r="B232" s="32"/>
      <c r="C232" s="32"/>
      <c r="D232" s="32"/>
      <c r="E232" s="33"/>
      <c r="F232" s="34"/>
      <c r="G232" s="35"/>
      <c r="H232" s="35"/>
      <c r="I232" s="35"/>
      <c r="J232" s="35"/>
    </row>
    <row r="233" spans="1:10" s="31" customFormat="1">
      <c r="A233" s="32"/>
      <c r="B233" s="32"/>
      <c r="C233" s="32"/>
      <c r="D233" s="32"/>
      <c r="E233" s="33"/>
      <c r="F233" s="34"/>
      <c r="G233" s="35"/>
      <c r="H233" s="35"/>
      <c r="I233" s="35"/>
      <c r="J233" s="35"/>
    </row>
    <row r="234" spans="1:10" s="31" customFormat="1">
      <c r="A234" s="32"/>
      <c r="B234" s="32"/>
      <c r="C234" s="32"/>
      <c r="D234" s="32"/>
      <c r="E234" s="33"/>
      <c r="F234" s="34"/>
      <c r="G234" s="35"/>
      <c r="H234" s="35"/>
      <c r="I234" s="35"/>
      <c r="J234" s="35"/>
    </row>
    <row r="235" spans="1:10" s="31" customFormat="1">
      <c r="A235" s="32"/>
      <c r="B235" s="32"/>
      <c r="C235" s="32"/>
      <c r="D235" s="32"/>
      <c r="E235" s="33"/>
      <c r="F235" s="34"/>
      <c r="G235" s="35"/>
      <c r="H235" s="35"/>
      <c r="I235" s="35"/>
      <c r="J235" s="35"/>
    </row>
    <row r="236" spans="1:10" s="31" customFormat="1">
      <c r="A236" s="32"/>
      <c r="B236" s="32"/>
      <c r="C236" s="32"/>
      <c r="D236" s="32"/>
      <c r="E236" s="33"/>
      <c r="F236" s="34"/>
      <c r="G236" s="35"/>
      <c r="H236" s="35"/>
      <c r="I236" s="35"/>
      <c r="J236" s="35"/>
    </row>
    <row r="237" spans="1:10" s="31" customFormat="1">
      <c r="A237" s="32"/>
      <c r="B237" s="32"/>
      <c r="C237" s="32"/>
      <c r="D237" s="32"/>
      <c r="E237" s="33"/>
      <c r="F237" s="34"/>
      <c r="G237" s="35"/>
      <c r="H237" s="35"/>
      <c r="I237" s="35"/>
      <c r="J237" s="35"/>
    </row>
    <row r="238" spans="1:10" s="31" customFormat="1">
      <c r="A238" s="32"/>
      <c r="B238" s="32"/>
      <c r="C238" s="32"/>
      <c r="D238" s="32"/>
      <c r="E238" s="33"/>
      <c r="F238" s="34"/>
      <c r="G238" s="35"/>
      <c r="H238" s="35"/>
      <c r="I238" s="35"/>
      <c r="J238" s="35"/>
    </row>
    <row r="239" spans="1:10" s="31" customFormat="1">
      <c r="A239" s="32"/>
      <c r="B239" s="32"/>
      <c r="C239" s="32"/>
      <c r="D239" s="32"/>
      <c r="E239" s="33"/>
      <c r="F239" s="34"/>
      <c r="G239" s="35"/>
      <c r="H239" s="35"/>
      <c r="I239" s="35"/>
      <c r="J239" s="35"/>
    </row>
    <row r="240" spans="1:10" s="31" customFormat="1">
      <c r="A240" s="32"/>
      <c r="B240" s="32"/>
      <c r="C240" s="32"/>
      <c r="D240" s="32"/>
      <c r="E240" s="33"/>
      <c r="F240" s="34"/>
      <c r="G240" s="35"/>
      <c r="H240" s="35"/>
      <c r="I240" s="35"/>
      <c r="J240" s="35"/>
    </row>
    <row r="241" spans="1:10" s="31" customFormat="1">
      <c r="A241" s="32"/>
      <c r="B241" s="32"/>
      <c r="C241" s="32"/>
      <c r="D241" s="32"/>
      <c r="E241" s="33"/>
      <c r="F241" s="34"/>
      <c r="G241" s="35"/>
      <c r="H241" s="35"/>
      <c r="I241" s="35"/>
      <c r="J241" s="35"/>
    </row>
    <row r="242" spans="1:10" s="31" customFormat="1">
      <c r="A242" s="32"/>
      <c r="B242" s="32"/>
      <c r="C242" s="32"/>
      <c r="D242" s="32"/>
      <c r="E242" s="33"/>
      <c r="F242" s="34"/>
      <c r="G242" s="35"/>
      <c r="H242" s="35"/>
      <c r="I242" s="35"/>
      <c r="J242" s="35"/>
    </row>
    <row r="243" spans="1:10" s="31" customFormat="1">
      <c r="A243" s="32"/>
      <c r="B243" s="32"/>
      <c r="C243" s="32"/>
      <c r="D243" s="32"/>
      <c r="E243" s="33"/>
      <c r="F243" s="34"/>
      <c r="G243" s="35"/>
      <c r="H243" s="35"/>
      <c r="I243" s="35"/>
      <c r="J243" s="35"/>
    </row>
    <row r="244" spans="1:10" s="31" customFormat="1">
      <c r="A244" s="32"/>
      <c r="B244" s="32"/>
      <c r="C244" s="32"/>
      <c r="D244" s="32"/>
      <c r="E244" s="33"/>
      <c r="F244" s="34"/>
      <c r="G244" s="35"/>
      <c r="H244" s="35"/>
      <c r="I244" s="35"/>
      <c r="J244" s="35"/>
    </row>
    <row r="245" spans="1:10" s="31" customFormat="1">
      <c r="A245" s="32"/>
      <c r="B245" s="32"/>
      <c r="C245" s="32"/>
      <c r="D245" s="32"/>
      <c r="E245" s="33"/>
      <c r="F245" s="34"/>
      <c r="G245" s="35"/>
      <c r="H245" s="35"/>
      <c r="I245" s="35"/>
      <c r="J245" s="35"/>
    </row>
    <row r="246" spans="1:10" s="31" customFormat="1">
      <c r="A246" s="32"/>
      <c r="B246" s="32"/>
      <c r="C246" s="32"/>
      <c r="D246" s="32"/>
      <c r="E246" s="33"/>
      <c r="F246" s="34"/>
      <c r="G246" s="35"/>
      <c r="H246" s="35"/>
      <c r="I246" s="35"/>
      <c r="J246" s="35"/>
    </row>
    <row r="247" spans="1:10" s="31" customFormat="1">
      <c r="A247" s="32"/>
      <c r="B247" s="32"/>
      <c r="C247" s="32"/>
      <c r="D247" s="32"/>
      <c r="E247" s="33"/>
      <c r="F247" s="34"/>
      <c r="G247" s="35"/>
      <c r="H247" s="35"/>
      <c r="I247" s="35"/>
      <c r="J247" s="35"/>
    </row>
    <row r="248" spans="1:10" s="31" customFormat="1">
      <c r="A248" s="32"/>
      <c r="B248" s="32"/>
      <c r="C248" s="32"/>
      <c r="D248" s="32"/>
      <c r="E248" s="33"/>
      <c r="F248" s="34"/>
      <c r="G248" s="35"/>
      <c r="H248" s="35"/>
      <c r="I248" s="35"/>
      <c r="J248" s="35"/>
    </row>
    <row r="249" spans="1:10" s="31" customFormat="1">
      <c r="A249" s="32"/>
      <c r="B249" s="32"/>
      <c r="C249" s="32"/>
      <c r="D249" s="32"/>
      <c r="E249" s="33"/>
      <c r="F249" s="34"/>
      <c r="G249" s="35"/>
      <c r="H249" s="35"/>
      <c r="I249" s="35"/>
      <c r="J249" s="35"/>
    </row>
    <row r="250" spans="1:10" s="31" customFormat="1">
      <c r="A250" s="32"/>
      <c r="B250" s="32"/>
      <c r="C250" s="32"/>
      <c r="D250" s="32"/>
      <c r="E250" s="33"/>
      <c r="F250" s="34"/>
      <c r="G250" s="35"/>
      <c r="H250" s="35"/>
      <c r="I250" s="35"/>
      <c r="J250" s="35"/>
    </row>
    <row r="251" spans="1:10" s="31" customFormat="1">
      <c r="A251" s="32"/>
      <c r="B251" s="32"/>
      <c r="C251" s="32"/>
      <c r="D251" s="32"/>
      <c r="E251" s="33"/>
      <c r="F251" s="34"/>
      <c r="G251" s="35"/>
      <c r="H251" s="35"/>
      <c r="I251" s="35"/>
      <c r="J251" s="35"/>
    </row>
    <row r="252" spans="1:10" s="31" customFormat="1">
      <c r="A252" s="32"/>
      <c r="B252" s="32"/>
      <c r="C252" s="32"/>
      <c r="D252" s="32"/>
      <c r="E252" s="33"/>
      <c r="F252" s="34"/>
      <c r="G252" s="35"/>
      <c r="H252" s="35"/>
      <c r="I252" s="35"/>
      <c r="J252" s="35"/>
    </row>
    <row r="253" spans="1:10" s="31" customFormat="1">
      <c r="A253" s="32"/>
      <c r="B253" s="32"/>
      <c r="C253" s="32"/>
      <c r="D253" s="32"/>
      <c r="E253" s="33"/>
      <c r="F253" s="34"/>
      <c r="G253" s="35"/>
      <c r="H253" s="35"/>
      <c r="I253" s="35"/>
      <c r="J253" s="35"/>
    </row>
    <row r="254" spans="1:10" s="31" customFormat="1">
      <c r="A254" s="32"/>
      <c r="B254" s="32"/>
      <c r="C254" s="32"/>
      <c r="D254" s="32"/>
      <c r="E254" s="33"/>
      <c r="F254" s="34"/>
      <c r="G254" s="35"/>
      <c r="H254" s="35"/>
      <c r="I254" s="35"/>
      <c r="J254" s="35"/>
    </row>
    <row r="255" spans="1:10" s="31" customFormat="1">
      <c r="A255" s="32"/>
      <c r="B255" s="32"/>
      <c r="C255" s="32"/>
      <c r="D255" s="32"/>
      <c r="E255" s="33"/>
      <c r="F255" s="34"/>
      <c r="G255" s="35"/>
      <c r="H255" s="35"/>
      <c r="I255" s="35"/>
      <c r="J255" s="35"/>
    </row>
    <row r="256" spans="1:10" s="31" customFormat="1">
      <c r="A256" s="32"/>
      <c r="B256" s="32"/>
      <c r="C256" s="32"/>
      <c r="D256" s="32"/>
      <c r="E256" s="33"/>
      <c r="F256" s="34"/>
      <c r="G256" s="35"/>
      <c r="H256" s="35"/>
      <c r="I256" s="35"/>
      <c r="J256" s="35"/>
    </row>
    <row r="257" spans="1:10" s="31" customFormat="1">
      <c r="A257" s="32"/>
      <c r="B257" s="32"/>
      <c r="C257" s="32"/>
      <c r="D257" s="32"/>
      <c r="E257" s="33"/>
      <c r="F257" s="34"/>
      <c r="G257" s="35"/>
      <c r="H257" s="35"/>
      <c r="I257" s="35"/>
      <c r="J257" s="35"/>
    </row>
    <row r="258" spans="1:10" s="31" customFormat="1">
      <c r="A258" s="32"/>
      <c r="B258" s="32"/>
      <c r="C258" s="32"/>
      <c r="D258" s="32"/>
      <c r="E258" s="33"/>
      <c r="F258" s="34"/>
      <c r="G258" s="35"/>
      <c r="H258" s="35"/>
      <c r="I258" s="35"/>
      <c r="J258" s="35"/>
    </row>
    <row r="259" spans="1:10" s="31" customFormat="1">
      <c r="A259" s="32"/>
      <c r="B259" s="32"/>
      <c r="C259" s="32"/>
      <c r="D259" s="32"/>
      <c r="E259" s="33"/>
      <c r="F259" s="34"/>
      <c r="G259" s="35"/>
      <c r="H259" s="35"/>
      <c r="I259" s="35"/>
      <c r="J259" s="35"/>
    </row>
    <row r="260" spans="1:10" s="31" customFormat="1">
      <c r="A260" s="32"/>
      <c r="B260" s="32"/>
      <c r="C260" s="32"/>
      <c r="D260" s="32"/>
      <c r="E260" s="33"/>
      <c r="F260" s="34"/>
      <c r="G260" s="35"/>
      <c r="H260" s="35"/>
      <c r="I260" s="35"/>
      <c r="J260" s="35"/>
    </row>
    <row r="261" spans="1:10" s="31" customFormat="1">
      <c r="A261" s="32"/>
      <c r="B261" s="32"/>
      <c r="C261" s="32"/>
      <c r="D261" s="32"/>
      <c r="E261" s="33"/>
      <c r="F261" s="34"/>
      <c r="G261" s="35"/>
      <c r="H261" s="35"/>
      <c r="I261" s="35"/>
      <c r="J261" s="35"/>
    </row>
    <row r="262" spans="1:10" s="31" customFormat="1">
      <c r="A262" s="32"/>
      <c r="B262" s="32"/>
      <c r="C262" s="32"/>
      <c r="D262" s="32"/>
      <c r="E262" s="33"/>
      <c r="F262" s="34"/>
      <c r="G262" s="35"/>
      <c r="H262" s="35"/>
      <c r="I262" s="35"/>
      <c r="J262" s="35"/>
    </row>
    <row r="263" spans="1:10" s="31" customFormat="1">
      <c r="A263" s="32"/>
      <c r="B263" s="32"/>
      <c r="C263" s="32"/>
      <c r="D263" s="32"/>
      <c r="E263" s="33"/>
      <c r="F263" s="34"/>
      <c r="G263" s="35"/>
      <c r="H263" s="35"/>
      <c r="I263" s="35"/>
      <c r="J263" s="35"/>
    </row>
    <row r="264" spans="1:10" s="31" customFormat="1">
      <c r="A264" s="32"/>
      <c r="B264" s="32"/>
      <c r="C264" s="32"/>
      <c r="D264" s="32"/>
      <c r="E264" s="33"/>
      <c r="F264" s="34"/>
      <c r="G264" s="35"/>
      <c r="H264" s="35"/>
      <c r="I264" s="35"/>
      <c r="J264" s="35"/>
    </row>
    <row r="265" spans="1:10" s="31" customFormat="1">
      <c r="A265" s="32"/>
      <c r="B265" s="32"/>
      <c r="C265" s="32"/>
      <c r="D265" s="32"/>
      <c r="E265" s="33"/>
      <c r="F265" s="34"/>
      <c r="G265" s="35"/>
      <c r="H265" s="35"/>
      <c r="I265" s="35"/>
      <c r="J265" s="35"/>
    </row>
    <row r="266" spans="1:10" s="31" customFormat="1">
      <c r="A266" s="32"/>
      <c r="B266" s="32"/>
      <c r="C266" s="32"/>
      <c r="D266" s="32"/>
      <c r="E266" s="33"/>
      <c r="F266" s="34"/>
      <c r="G266" s="35"/>
      <c r="H266" s="35"/>
      <c r="I266" s="35"/>
      <c r="J266" s="35"/>
    </row>
    <row r="267" spans="1:10" s="31" customFormat="1">
      <c r="A267" s="32"/>
      <c r="B267" s="32"/>
      <c r="C267" s="32"/>
      <c r="D267" s="32"/>
      <c r="E267" s="33"/>
      <c r="F267" s="34"/>
      <c r="G267" s="35"/>
      <c r="H267" s="35"/>
      <c r="I267" s="35"/>
      <c r="J267" s="35"/>
    </row>
    <row r="268" spans="1:10" s="31" customFormat="1">
      <c r="A268" s="32"/>
      <c r="B268" s="32"/>
      <c r="C268" s="32"/>
      <c r="D268" s="32"/>
      <c r="E268" s="33"/>
      <c r="F268" s="34"/>
      <c r="G268" s="35"/>
      <c r="H268" s="35"/>
      <c r="I268" s="35"/>
      <c r="J268" s="35"/>
    </row>
    <row r="269" spans="1:10" s="31" customFormat="1">
      <c r="A269" s="32"/>
      <c r="B269" s="32"/>
      <c r="C269" s="32"/>
      <c r="D269" s="32"/>
      <c r="E269" s="33"/>
      <c r="F269" s="34"/>
      <c r="G269" s="35"/>
      <c r="H269" s="35"/>
      <c r="I269" s="35"/>
      <c r="J269" s="35"/>
    </row>
    <row r="270" spans="1:10" s="31" customFormat="1">
      <c r="A270" s="32"/>
      <c r="B270" s="32"/>
      <c r="C270" s="32"/>
      <c r="D270" s="32"/>
      <c r="E270" s="33"/>
      <c r="F270" s="34"/>
      <c r="G270" s="35"/>
      <c r="H270" s="35"/>
      <c r="I270" s="35"/>
      <c r="J270" s="35"/>
    </row>
    <row r="271" spans="1:10" s="31" customFormat="1">
      <c r="A271" s="32"/>
      <c r="B271" s="32"/>
      <c r="C271" s="32"/>
      <c r="D271" s="32"/>
      <c r="E271" s="33"/>
      <c r="F271" s="34"/>
      <c r="G271" s="35"/>
      <c r="H271" s="35"/>
      <c r="I271" s="35"/>
      <c r="J271" s="35"/>
    </row>
    <row r="272" spans="1:10" s="31" customFormat="1">
      <c r="A272" s="32"/>
      <c r="B272" s="32"/>
      <c r="C272" s="32"/>
      <c r="D272" s="32"/>
      <c r="E272" s="33"/>
      <c r="F272" s="34"/>
      <c r="G272" s="35"/>
      <c r="H272" s="35"/>
      <c r="I272" s="35"/>
      <c r="J272" s="35"/>
    </row>
    <row r="273" spans="1:10" s="31" customFormat="1">
      <c r="A273" s="32"/>
      <c r="B273" s="32"/>
      <c r="C273" s="32"/>
      <c r="D273" s="32"/>
      <c r="E273" s="33"/>
      <c r="F273" s="34"/>
      <c r="G273" s="35"/>
      <c r="H273" s="35"/>
      <c r="I273" s="35"/>
      <c r="J273" s="35"/>
    </row>
    <row r="274" spans="1:10" s="31" customFormat="1">
      <c r="A274" s="32"/>
      <c r="B274" s="32"/>
      <c r="C274" s="32"/>
      <c r="D274" s="32"/>
      <c r="E274" s="33"/>
      <c r="F274" s="34"/>
      <c r="G274" s="35"/>
      <c r="H274" s="35"/>
      <c r="I274" s="35"/>
      <c r="J274" s="35"/>
    </row>
    <row r="275" spans="1:10" s="31" customFormat="1">
      <c r="A275" s="32"/>
      <c r="B275" s="32"/>
      <c r="C275" s="32"/>
      <c r="D275" s="32"/>
      <c r="E275" s="33"/>
      <c r="F275" s="34"/>
      <c r="G275" s="35"/>
      <c r="H275" s="35"/>
      <c r="I275" s="35"/>
      <c r="J275" s="35"/>
    </row>
    <row r="276" spans="1:10" s="31" customFormat="1">
      <c r="A276" s="32"/>
      <c r="B276" s="32"/>
      <c r="C276" s="32"/>
      <c r="D276" s="32"/>
      <c r="E276" s="33"/>
      <c r="F276" s="34"/>
      <c r="G276" s="35"/>
      <c r="H276" s="35"/>
      <c r="I276" s="35"/>
      <c r="J276" s="35"/>
    </row>
    <row r="277" spans="1:10" s="31" customFormat="1">
      <c r="A277" s="32"/>
      <c r="B277" s="32"/>
      <c r="C277" s="32"/>
      <c r="D277" s="32"/>
      <c r="E277" s="33"/>
      <c r="F277" s="34"/>
      <c r="G277" s="35"/>
      <c r="H277" s="35"/>
      <c r="I277" s="35"/>
      <c r="J277" s="35"/>
    </row>
    <row r="278" spans="1:10" s="31" customFormat="1">
      <c r="A278" s="32"/>
      <c r="B278" s="32"/>
      <c r="C278" s="32"/>
      <c r="D278" s="32"/>
      <c r="E278" s="33"/>
      <c r="F278" s="34"/>
      <c r="G278" s="35"/>
      <c r="H278" s="35"/>
      <c r="I278" s="35"/>
      <c r="J278" s="35"/>
    </row>
    <row r="279" spans="1:10" s="31" customFormat="1">
      <c r="A279" s="32"/>
      <c r="B279" s="32"/>
      <c r="C279" s="32"/>
      <c r="D279" s="32"/>
      <c r="E279" s="33"/>
      <c r="F279" s="34"/>
      <c r="G279" s="35"/>
      <c r="H279" s="35"/>
      <c r="I279" s="35"/>
      <c r="J279" s="35"/>
    </row>
    <row r="280" spans="1:10" s="31" customFormat="1">
      <c r="A280" s="32"/>
      <c r="B280" s="32"/>
      <c r="C280" s="32"/>
      <c r="D280" s="32"/>
      <c r="E280" s="33"/>
      <c r="F280" s="34"/>
      <c r="G280" s="35"/>
      <c r="H280" s="35"/>
      <c r="I280" s="35"/>
      <c r="J280" s="35"/>
    </row>
    <row r="281" spans="1:10" s="31" customFormat="1">
      <c r="A281" s="32"/>
      <c r="B281" s="32"/>
      <c r="C281" s="32"/>
      <c r="D281" s="32"/>
      <c r="E281" s="33"/>
      <c r="F281" s="34"/>
      <c r="G281" s="35"/>
      <c r="H281" s="35"/>
      <c r="I281" s="35"/>
      <c r="J281" s="35"/>
    </row>
    <row r="282" spans="1:10" s="31" customFormat="1">
      <c r="A282" s="32"/>
      <c r="B282" s="32"/>
      <c r="C282" s="32"/>
      <c r="D282" s="32"/>
      <c r="E282" s="33"/>
      <c r="F282" s="34"/>
      <c r="G282" s="35"/>
      <c r="H282" s="35"/>
      <c r="I282" s="35"/>
      <c r="J282" s="35"/>
    </row>
    <row r="283" spans="1:10" s="31" customFormat="1">
      <c r="A283" s="32"/>
      <c r="B283" s="32"/>
      <c r="C283" s="32"/>
      <c r="D283" s="32"/>
      <c r="E283" s="33"/>
      <c r="F283" s="34"/>
      <c r="G283" s="35"/>
      <c r="H283" s="35"/>
      <c r="I283" s="35"/>
      <c r="J283" s="35"/>
    </row>
    <row r="284" spans="1:10" s="31" customFormat="1">
      <c r="A284" s="32"/>
      <c r="B284" s="32"/>
      <c r="C284" s="32"/>
      <c r="D284" s="32"/>
      <c r="E284" s="33"/>
      <c r="F284" s="34"/>
      <c r="G284" s="35"/>
      <c r="H284" s="35"/>
      <c r="I284" s="35"/>
      <c r="J284" s="35"/>
    </row>
    <row r="285" spans="1:10" s="31" customFormat="1">
      <c r="A285" s="32"/>
      <c r="B285" s="32"/>
      <c r="C285" s="32"/>
      <c r="D285" s="32"/>
      <c r="E285" s="33"/>
      <c r="F285" s="34"/>
      <c r="G285" s="35"/>
      <c r="H285" s="35"/>
      <c r="I285" s="35"/>
      <c r="J285" s="35"/>
    </row>
    <row r="286" spans="1:10" s="31" customFormat="1">
      <c r="A286" s="32"/>
      <c r="B286" s="32"/>
      <c r="C286" s="32"/>
      <c r="D286" s="32"/>
      <c r="E286" s="33"/>
      <c r="F286" s="34"/>
      <c r="G286" s="35"/>
      <c r="H286" s="35"/>
      <c r="I286" s="35"/>
      <c r="J286" s="35"/>
    </row>
    <row r="287" spans="1:10" s="31" customFormat="1">
      <c r="A287" s="32"/>
      <c r="B287" s="32"/>
      <c r="C287" s="32"/>
      <c r="D287" s="32"/>
      <c r="E287" s="33"/>
      <c r="F287" s="34"/>
      <c r="G287" s="35"/>
      <c r="H287" s="35"/>
      <c r="I287" s="35"/>
      <c r="J287" s="35"/>
    </row>
    <row r="288" spans="1:10">
      <c r="I288" s="35"/>
    </row>
    <row r="289" spans="9:9">
      <c r="I289" s="35"/>
    </row>
    <row r="290" spans="9:9">
      <c r="I290" s="35"/>
    </row>
    <row r="291" spans="9:9">
      <c r="I291" s="35"/>
    </row>
    <row r="292" spans="9:9">
      <c r="I292" s="35"/>
    </row>
    <row r="293" spans="9:9">
      <c r="I293" s="35"/>
    </row>
    <row r="294" spans="9:9">
      <c r="I294" s="35"/>
    </row>
    <row r="295" spans="9:9">
      <c r="I295" s="35"/>
    </row>
    <row r="296" spans="9:9">
      <c r="I296" s="35"/>
    </row>
    <row r="297" spans="9:9">
      <c r="I297" s="35"/>
    </row>
    <row r="298" spans="9:9">
      <c r="I298" s="35"/>
    </row>
    <row r="299" spans="9:9">
      <c r="I299" s="35"/>
    </row>
    <row r="300" spans="9:9">
      <c r="I300" s="35"/>
    </row>
    <row r="301" spans="9:9">
      <c r="I301" s="35"/>
    </row>
    <row r="302" spans="9:9">
      <c r="I302" s="35"/>
    </row>
    <row r="303" spans="9:9">
      <c r="I303" s="35"/>
    </row>
    <row r="304" spans="9:9">
      <c r="I304" s="35"/>
    </row>
    <row r="305" spans="9:9">
      <c r="I305" s="35"/>
    </row>
    <row r="306" spans="9:9">
      <c r="I306" s="35"/>
    </row>
    <row r="307" spans="9:9">
      <c r="I307" s="35"/>
    </row>
    <row r="308" spans="9:9">
      <c r="I308" s="35"/>
    </row>
    <row r="309" spans="9:9">
      <c r="I309" s="35"/>
    </row>
    <row r="310" spans="9:9">
      <c r="I310" s="35"/>
    </row>
    <row r="311" spans="9:9">
      <c r="I311" s="35"/>
    </row>
    <row r="312" spans="9:9">
      <c r="I312" s="35"/>
    </row>
    <row r="313" spans="9:9">
      <c r="I313" s="35"/>
    </row>
    <row r="314" spans="9:9">
      <c r="I314" s="35"/>
    </row>
    <row r="315" spans="9:9">
      <c r="I315" s="35"/>
    </row>
    <row r="316" spans="9:9">
      <c r="I316" s="35"/>
    </row>
    <row r="317" spans="9:9">
      <c r="I317" s="35"/>
    </row>
    <row r="318" spans="9:9">
      <c r="I318" s="35"/>
    </row>
    <row r="319" spans="9:9">
      <c r="I319" s="35"/>
    </row>
    <row r="320" spans="9:9">
      <c r="I320" s="35"/>
    </row>
    <row r="321" spans="9:9">
      <c r="I321" s="35"/>
    </row>
    <row r="322" spans="9:9">
      <c r="I322" s="35"/>
    </row>
    <row r="323" spans="9:9">
      <c r="I323" s="35"/>
    </row>
    <row r="324" spans="9:9">
      <c r="I324" s="35"/>
    </row>
    <row r="325" spans="9:9">
      <c r="I325" s="35"/>
    </row>
    <row r="326" spans="9:9">
      <c r="I326" s="35"/>
    </row>
    <row r="327" spans="9:9">
      <c r="I327" s="35"/>
    </row>
    <row r="328" spans="9:9">
      <c r="I328" s="35"/>
    </row>
    <row r="329" spans="9:9">
      <c r="I329" s="35"/>
    </row>
    <row r="330" spans="9:9">
      <c r="I330" s="35"/>
    </row>
    <row r="331" spans="9:9">
      <c r="I331" s="35"/>
    </row>
    <row r="332" spans="9:9">
      <c r="I332" s="35"/>
    </row>
    <row r="333" spans="9:9">
      <c r="I333" s="35"/>
    </row>
    <row r="334" spans="9:9">
      <c r="I334" s="35"/>
    </row>
    <row r="335" spans="9:9">
      <c r="I335" s="35"/>
    </row>
    <row r="336" spans="9:9">
      <c r="I336" s="35"/>
    </row>
    <row r="337" spans="9:9">
      <c r="I337" s="35"/>
    </row>
    <row r="338" spans="9:9">
      <c r="I338" s="35"/>
    </row>
    <row r="339" spans="9:9">
      <c r="I339" s="35"/>
    </row>
    <row r="340" spans="9:9">
      <c r="I340" s="35"/>
    </row>
    <row r="341" spans="9:9">
      <c r="I341" s="35"/>
    </row>
    <row r="342" spans="9:9">
      <c r="I342" s="35"/>
    </row>
    <row r="343" spans="9:9">
      <c r="I343" s="35"/>
    </row>
    <row r="344" spans="9:9">
      <c r="I344" s="35"/>
    </row>
    <row r="345" spans="9:9">
      <c r="I345" s="35"/>
    </row>
    <row r="346" spans="9:9">
      <c r="I346" s="35"/>
    </row>
    <row r="347" spans="9:9">
      <c r="I347" s="35"/>
    </row>
    <row r="348" spans="9:9">
      <c r="I348" s="35"/>
    </row>
    <row r="349" spans="9:9">
      <c r="I349" s="35"/>
    </row>
    <row r="350" spans="9:9">
      <c r="I350" s="35"/>
    </row>
    <row r="351" spans="9:9">
      <c r="I351" s="35"/>
    </row>
    <row r="352" spans="9:9">
      <c r="I352" s="35"/>
    </row>
    <row r="353" spans="9:9">
      <c r="I353" s="35"/>
    </row>
    <row r="354" spans="9:9">
      <c r="I354" s="35"/>
    </row>
    <row r="355" spans="9:9">
      <c r="I355" s="35"/>
    </row>
    <row r="356" spans="9:9">
      <c r="I356" s="35"/>
    </row>
    <row r="357" spans="9:9">
      <c r="I357" s="35"/>
    </row>
    <row r="358" spans="9:9">
      <c r="I358" s="35"/>
    </row>
    <row r="359" spans="9:9">
      <c r="I359" s="35"/>
    </row>
    <row r="360" spans="9:9">
      <c r="I360" s="35"/>
    </row>
    <row r="361" spans="9:9">
      <c r="I361" s="35"/>
    </row>
    <row r="362" spans="9:9">
      <c r="I362" s="35"/>
    </row>
    <row r="363" spans="9:9">
      <c r="I363" s="35"/>
    </row>
    <row r="364" spans="9:9">
      <c r="I364" s="35"/>
    </row>
    <row r="365" spans="9:9">
      <c r="I365" s="35"/>
    </row>
    <row r="366" spans="9:9">
      <c r="I366" s="35"/>
    </row>
    <row r="367" spans="9:9">
      <c r="I367" s="35"/>
    </row>
    <row r="368" spans="9:9">
      <c r="I368" s="35"/>
    </row>
    <row r="369" spans="9:9">
      <c r="I369" s="35"/>
    </row>
    <row r="370" spans="9:9">
      <c r="I370" s="35"/>
    </row>
    <row r="371" spans="9:9">
      <c r="I371" s="35"/>
    </row>
    <row r="372" spans="9:9">
      <c r="I372" s="35"/>
    </row>
    <row r="373" spans="9:9">
      <c r="I373" s="35"/>
    </row>
    <row r="374" spans="9:9">
      <c r="I374" s="35"/>
    </row>
    <row r="375" spans="9:9">
      <c r="I375" s="35"/>
    </row>
    <row r="376" spans="9:9">
      <c r="I376" s="35"/>
    </row>
    <row r="377" spans="9:9">
      <c r="I377" s="35"/>
    </row>
    <row r="378" spans="9:9">
      <c r="I378" s="35"/>
    </row>
    <row r="379" spans="9:9">
      <c r="I379" s="35"/>
    </row>
    <row r="380" spans="9:9">
      <c r="I380" s="35"/>
    </row>
    <row r="381" spans="9:9">
      <c r="I381" s="35"/>
    </row>
    <row r="382" spans="9:9">
      <c r="I382" s="35"/>
    </row>
    <row r="383" spans="9:9">
      <c r="I383" s="35"/>
    </row>
    <row r="384" spans="9:9">
      <c r="I384" s="35"/>
    </row>
    <row r="385" spans="9:9">
      <c r="I385" s="35"/>
    </row>
    <row r="386" spans="9:9">
      <c r="I386" s="35"/>
    </row>
    <row r="387" spans="9:9">
      <c r="I387" s="35"/>
    </row>
    <row r="388" spans="9:9">
      <c r="I388" s="35"/>
    </row>
    <row r="389" spans="9:9">
      <c r="I389" s="35"/>
    </row>
    <row r="390" spans="9:9">
      <c r="I390" s="35"/>
    </row>
    <row r="391" spans="9:9">
      <c r="I391" s="35"/>
    </row>
    <row r="392" spans="9:9">
      <c r="I392" s="35"/>
    </row>
    <row r="393" spans="9:9">
      <c r="I393" s="35"/>
    </row>
    <row r="394" spans="9:9">
      <c r="I394" s="35"/>
    </row>
    <row r="395" spans="9:9">
      <c r="I395" s="35"/>
    </row>
    <row r="396" spans="9:9">
      <c r="I396" s="35"/>
    </row>
    <row r="397" spans="9:9">
      <c r="I397" s="35"/>
    </row>
    <row r="398" spans="9:9">
      <c r="I398" s="35"/>
    </row>
    <row r="399" spans="9:9">
      <c r="I399" s="35"/>
    </row>
    <row r="400" spans="9:9">
      <c r="I400" s="35"/>
    </row>
    <row r="401" spans="9:9">
      <c r="I401" s="35"/>
    </row>
    <row r="402" spans="9:9">
      <c r="I402" s="35"/>
    </row>
    <row r="403" spans="9:9">
      <c r="I403" s="35"/>
    </row>
    <row r="404" spans="9:9">
      <c r="I404" s="35"/>
    </row>
    <row r="405" spans="9:9">
      <c r="I405" s="35"/>
    </row>
    <row r="406" spans="9:9">
      <c r="I406" s="35"/>
    </row>
    <row r="407" spans="9:9">
      <c r="I407" s="35"/>
    </row>
    <row r="408" spans="9:9">
      <c r="I408" s="35"/>
    </row>
    <row r="409" spans="9:9">
      <c r="I409" s="35"/>
    </row>
    <row r="410" spans="9:9">
      <c r="I410" s="35"/>
    </row>
    <row r="411" spans="9:9">
      <c r="I411" s="35"/>
    </row>
    <row r="412" spans="9:9">
      <c r="I412" s="35"/>
    </row>
    <row r="413" spans="9:9">
      <c r="I413" s="35"/>
    </row>
    <row r="414" spans="9:9">
      <c r="I414" s="35"/>
    </row>
    <row r="415" spans="9:9">
      <c r="I415" s="35"/>
    </row>
    <row r="416" spans="9:9">
      <c r="I416" s="35"/>
    </row>
    <row r="417" spans="9:9">
      <c r="I417" s="35"/>
    </row>
    <row r="418" spans="9:9">
      <c r="I418" s="35"/>
    </row>
    <row r="419" spans="9:9">
      <c r="I419" s="35"/>
    </row>
    <row r="420" spans="9:9">
      <c r="I420" s="35"/>
    </row>
    <row r="421" spans="9:9">
      <c r="I421" s="35"/>
    </row>
    <row r="422" spans="9:9">
      <c r="I422" s="35"/>
    </row>
    <row r="423" spans="9:9">
      <c r="I423" s="35"/>
    </row>
    <row r="424" spans="9:9">
      <c r="I424" s="35"/>
    </row>
    <row r="425" spans="9:9">
      <c r="I425" s="35"/>
    </row>
    <row r="426" spans="9:9">
      <c r="I426" s="35"/>
    </row>
    <row r="427" spans="9:9">
      <c r="I427" s="35"/>
    </row>
    <row r="428" spans="9:9">
      <c r="I428" s="35"/>
    </row>
    <row r="429" spans="9:9">
      <c r="I429" s="35"/>
    </row>
    <row r="430" spans="9:9">
      <c r="I430" s="35"/>
    </row>
    <row r="431" spans="9:9">
      <c r="I431" s="35"/>
    </row>
    <row r="432" spans="9:9">
      <c r="I432" s="35"/>
    </row>
    <row r="433" spans="9:9">
      <c r="I433" s="35"/>
    </row>
    <row r="434" spans="9:9">
      <c r="I434" s="35"/>
    </row>
    <row r="435" spans="9:9">
      <c r="I435" s="35"/>
    </row>
    <row r="436" spans="9:9">
      <c r="I436" s="35"/>
    </row>
    <row r="437" spans="9:9">
      <c r="I437" s="35"/>
    </row>
    <row r="438" spans="9:9">
      <c r="I438" s="35"/>
    </row>
    <row r="439" spans="9:9">
      <c r="I439" s="35"/>
    </row>
    <row r="440" spans="9:9">
      <c r="I440" s="35"/>
    </row>
    <row r="441" spans="9:9">
      <c r="I441" s="35"/>
    </row>
    <row r="442" spans="9:9">
      <c r="I442" s="35"/>
    </row>
    <row r="443" spans="9:9">
      <c r="I443" s="35"/>
    </row>
    <row r="444" spans="9:9">
      <c r="I444" s="35"/>
    </row>
    <row r="445" spans="9:9">
      <c r="I445" s="35"/>
    </row>
    <row r="446" spans="9:9">
      <c r="I446" s="35"/>
    </row>
    <row r="447" spans="9:9">
      <c r="I447" s="35"/>
    </row>
    <row r="448" spans="9:9">
      <c r="I448" s="35"/>
    </row>
    <row r="449" spans="9:9">
      <c r="I449" s="35"/>
    </row>
    <row r="450" spans="9:9">
      <c r="I450" s="35"/>
    </row>
    <row r="451" spans="9:9">
      <c r="I451" s="35"/>
    </row>
    <row r="452" spans="9:9">
      <c r="I452" s="35"/>
    </row>
    <row r="453" spans="9:9">
      <c r="I453" s="35"/>
    </row>
    <row r="454" spans="9:9">
      <c r="I454" s="35"/>
    </row>
    <row r="455" spans="9:9">
      <c r="I455" s="35"/>
    </row>
    <row r="456" spans="9:9">
      <c r="I456" s="35"/>
    </row>
    <row r="457" spans="9:9">
      <c r="I457" s="35"/>
    </row>
    <row r="458" spans="9:9">
      <c r="I458" s="35"/>
    </row>
    <row r="459" spans="9:9">
      <c r="I459" s="35"/>
    </row>
    <row r="460" spans="9:9">
      <c r="I460" s="35"/>
    </row>
    <row r="461" spans="9:9">
      <c r="I461" s="35"/>
    </row>
    <row r="462" spans="9:9">
      <c r="I462" s="35"/>
    </row>
    <row r="463" spans="9:9">
      <c r="I463" s="35"/>
    </row>
    <row r="464" spans="9:9">
      <c r="I464" s="35"/>
    </row>
    <row r="465" spans="9:9">
      <c r="I465" s="35"/>
    </row>
    <row r="466" spans="9:9">
      <c r="I466" s="35"/>
    </row>
    <row r="467" spans="9:9">
      <c r="I467" s="35"/>
    </row>
    <row r="468" spans="9:9">
      <c r="I468" s="35"/>
    </row>
    <row r="469" spans="9:9">
      <c r="I469" s="35"/>
    </row>
    <row r="470" spans="9:9">
      <c r="I470" s="35"/>
    </row>
    <row r="471" spans="9:9">
      <c r="I471" s="35"/>
    </row>
    <row r="472" spans="9:9">
      <c r="I472" s="35"/>
    </row>
    <row r="473" spans="9:9">
      <c r="I473" s="35"/>
    </row>
    <row r="474" spans="9:9">
      <c r="I474" s="35"/>
    </row>
    <row r="475" spans="9:9">
      <c r="I475" s="35"/>
    </row>
    <row r="476" spans="9:9">
      <c r="I476" s="35"/>
    </row>
    <row r="477" spans="9:9">
      <c r="I477" s="35"/>
    </row>
    <row r="478" spans="9:9">
      <c r="I478" s="35"/>
    </row>
    <row r="479" spans="9:9">
      <c r="I479" s="35"/>
    </row>
    <row r="480" spans="9:9">
      <c r="I480" s="35"/>
    </row>
    <row r="481" spans="9:9">
      <c r="I481" s="35"/>
    </row>
    <row r="482" spans="9:9">
      <c r="I482" s="35"/>
    </row>
    <row r="483" spans="9:9">
      <c r="I483" s="35"/>
    </row>
    <row r="484" spans="9:9">
      <c r="I484" s="35"/>
    </row>
    <row r="485" spans="9:9">
      <c r="I485" s="35"/>
    </row>
    <row r="486" spans="9:9">
      <c r="I486" s="35"/>
    </row>
    <row r="487" spans="9:9">
      <c r="I487" s="35"/>
    </row>
    <row r="488" spans="9:9">
      <c r="I488" s="35"/>
    </row>
    <row r="489" spans="9:9">
      <c r="I489" s="35"/>
    </row>
    <row r="490" spans="9:9">
      <c r="I490" s="35"/>
    </row>
    <row r="491" spans="9:9">
      <c r="I491" s="35"/>
    </row>
    <row r="492" spans="9:9">
      <c r="I492" s="35"/>
    </row>
    <row r="493" spans="9:9">
      <c r="I493" s="35"/>
    </row>
    <row r="494" spans="9:9">
      <c r="I494" s="35"/>
    </row>
    <row r="495" spans="9:9">
      <c r="I495" s="35"/>
    </row>
    <row r="496" spans="9:9">
      <c r="I496" s="35"/>
    </row>
    <row r="497" spans="9:9">
      <c r="I497" s="35"/>
    </row>
    <row r="498" spans="9:9">
      <c r="I498" s="35"/>
    </row>
    <row r="499" spans="9:9">
      <c r="I499" s="35"/>
    </row>
    <row r="500" spans="9:9">
      <c r="I500" s="35"/>
    </row>
    <row r="501" spans="9:9">
      <c r="I501" s="35"/>
    </row>
    <row r="502" spans="9:9">
      <c r="I502" s="35"/>
    </row>
    <row r="503" spans="9:9">
      <c r="I503" s="35"/>
    </row>
    <row r="504" spans="9:9">
      <c r="I504" s="35"/>
    </row>
    <row r="505" spans="9:9">
      <c r="I505" s="35"/>
    </row>
    <row r="506" spans="9:9">
      <c r="I506" s="35"/>
    </row>
    <row r="507" spans="9:9">
      <c r="I507" s="35"/>
    </row>
    <row r="508" spans="9:9">
      <c r="I508" s="35"/>
    </row>
    <row r="509" spans="9:9">
      <c r="I509" s="35"/>
    </row>
    <row r="510" spans="9:9">
      <c r="I510" s="35"/>
    </row>
    <row r="511" spans="9:9">
      <c r="I511" s="35"/>
    </row>
    <row r="512" spans="9:9">
      <c r="I512" s="35"/>
    </row>
    <row r="513" spans="9:9">
      <c r="I513" s="35"/>
    </row>
    <row r="514" spans="9:9">
      <c r="I514" s="35"/>
    </row>
    <row r="515" spans="9:9">
      <c r="I515" s="35"/>
    </row>
    <row r="516" spans="9:9">
      <c r="I516" s="35"/>
    </row>
    <row r="517" spans="9:9">
      <c r="I517" s="35"/>
    </row>
    <row r="518" spans="9:9">
      <c r="I518" s="35"/>
    </row>
    <row r="519" spans="9:9">
      <c r="I519" s="35"/>
    </row>
    <row r="520" spans="9:9">
      <c r="I520" s="35"/>
    </row>
    <row r="521" spans="9:9">
      <c r="I521" s="35"/>
    </row>
    <row r="522" spans="9:9">
      <c r="I522" s="35"/>
    </row>
    <row r="523" spans="9:9">
      <c r="I523" s="35"/>
    </row>
    <row r="524" spans="9:9">
      <c r="I524" s="35"/>
    </row>
    <row r="525" spans="9:9">
      <c r="I525" s="35"/>
    </row>
    <row r="526" spans="9:9">
      <c r="I526" s="35"/>
    </row>
    <row r="527" spans="9:9">
      <c r="I527" s="35"/>
    </row>
    <row r="528" spans="9:9">
      <c r="I528" s="35"/>
    </row>
    <row r="529" spans="9:9">
      <c r="I529" s="35"/>
    </row>
    <row r="530" spans="9:9">
      <c r="I530" s="35"/>
    </row>
    <row r="531" spans="9:9">
      <c r="I531" s="35"/>
    </row>
    <row r="532" spans="9:9">
      <c r="I532" s="35"/>
    </row>
    <row r="533" spans="9:9">
      <c r="I533" s="35"/>
    </row>
    <row r="534" spans="9:9">
      <c r="I534" s="35"/>
    </row>
    <row r="535" spans="9:9">
      <c r="I535" s="35"/>
    </row>
    <row r="536" spans="9:9">
      <c r="I536" s="35"/>
    </row>
    <row r="537" spans="9:9">
      <c r="I537" s="35"/>
    </row>
    <row r="538" spans="9:9">
      <c r="I538" s="35"/>
    </row>
    <row r="539" spans="9:9">
      <c r="I539" s="35"/>
    </row>
    <row r="540" spans="9:9">
      <c r="I540" s="35"/>
    </row>
    <row r="541" spans="9:9">
      <c r="I541" s="35"/>
    </row>
    <row r="542" spans="9:9">
      <c r="I542" s="35"/>
    </row>
    <row r="543" spans="9:9">
      <c r="I543" s="35"/>
    </row>
    <row r="544" spans="9:9">
      <c r="I544" s="35"/>
    </row>
    <row r="545" spans="9:9">
      <c r="I545" s="35"/>
    </row>
    <row r="546" spans="9:9">
      <c r="I546" s="35"/>
    </row>
    <row r="547" spans="9:9">
      <c r="I547" s="35"/>
    </row>
    <row r="548" spans="9:9">
      <c r="I548" s="35"/>
    </row>
    <row r="549" spans="9:9">
      <c r="I549" s="35"/>
    </row>
    <row r="550" spans="9:9">
      <c r="I550" s="35"/>
    </row>
    <row r="551" spans="9:9">
      <c r="I551" s="35"/>
    </row>
    <row r="552" spans="9:9">
      <c r="I552" s="35"/>
    </row>
    <row r="553" spans="9:9">
      <c r="I553" s="35"/>
    </row>
    <row r="554" spans="9:9">
      <c r="I554" s="35"/>
    </row>
    <row r="555" spans="9:9">
      <c r="I555" s="35"/>
    </row>
    <row r="556" spans="9:9">
      <c r="I556" s="35"/>
    </row>
    <row r="557" spans="9:9">
      <c r="I557" s="35"/>
    </row>
    <row r="558" spans="9:9">
      <c r="I558" s="35"/>
    </row>
    <row r="559" spans="9:9">
      <c r="I559" s="35"/>
    </row>
    <row r="560" spans="9:9">
      <c r="I560" s="35"/>
    </row>
    <row r="561" spans="9:9">
      <c r="I561" s="35"/>
    </row>
    <row r="562" spans="9:9">
      <c r="I562" s="35"/>
    </row>
    <row r="563" spans="9:9">
      <c r="I563" s="35"/>
    </row>
    <row r="564" spans="9:9">
      <c r="I564" s="35"/>
    </row>
    <row r="565" spans="9:9">
      <c r="I565" s="35"/>
    </row>
    <row r="566" spans="9:9">
      <c r="I566" s="35"/>
    </row>
    <row r="567" spans="9:9">
      <c r="I567" s="35"/>
    </row>
    <row r="568" spans="9:9">
      <c r="I568" s="35"/>
    </row>
    <row r="569" spans="9:9">
      <c r="I569" s="35"/>
    </row>
    <row r="570" spans="9:9">
      <c r="I570" s="35"/>
    </row>
    <row r="571" spans="9:9">
      <c r="I571" s="35"/>
    </row>
    <row r="572" spans="9:9">
      <c r="I572" s="35"/>
    </row>
    <row r="573" spans="9:9">
      <c r="I573" s="35"/>
    </row>
    <row r="574" spans="9:9">
      <c r="I574" s="35"/>
    </row>
    <row r="575" spans="9:9">
      <c r="I575" s="35"/>
    </row>
    <row r="576" spans="9:9">
      <c r="I576" s="35"/>
    </row>
    <row r="577" spans="9:9">
      <c r="I577" s="35"/>
    </row>
    <row r="578" spans="9:9">
      <c r="I578" s="35"/>
    </row>
    <row r="579" spans="9:9">
      <c r="I579" s="35"/>
    </row>
    <row r="580" spans="9:9">
      <c r="I580" s="35"/>
    </row>
    <row r="581" spans="9:9">
      <c r="I581" s="35"/>
    </row>
    <row r="582" spans="9:9">
      <c r="I582" s="35"/>
    </row>
    <row r="583" spans="9:9">
      <c r="I583" s="35"/>
    </row>
    <row r="584" spans="9:9">
      <c r="I584" s="35"/>
    </row>
    <row r="585" spans="9:9">
      <c r="I585" s="35"/>
    </row>
    <row r="586" spans="9:9">
      <c r="I586" s="35"/>
    </row>
    <row r="587" spans="9:9">
      <c r="I587" s="35"/>
    </row>
    <row r="588" spans="9:9">
      <c r="I588" s="35"/>
    </row>
    <row r="589" spans="9:9">
      <c r="I589" s="35"/>
    </row>
    <row r="590" spans="9:9">
      <c r="I590" s="35"/>
    </row>
    <row r="591" spans="9:9">
      <c r="I591" s="35"/>
    </row>
    <row r="592" spans="9:9">
      <c r="I592" s="35"/>
    </row>
    <row r="593" spans="9:9">
      <c r="I593" s="35"/>
    </row>
    <row r="594" spans="9:9">
      <c r="I594" s="35"/>
    </row>
    <row r="595" spans="9:9">
      <c r="I595" s="35"/>
    </row>
    <row r="596" spans="9:9">
      <c r="I596" s="35"/>
    </row>
    <row r="597" spans="9:9">
      <c r="I597" s="35"/>
    </row>
    <row r="598" spans="9:9">
      <c r="I598" s="35"/>
    </row>
    <row r="599" spans="9:9">
      <c r="I599" s="35"/>
    </row>
    <row r="600" spans="9:9">
      <c r="I600" s="35"/>
    </row>
    <row r="601" spans="9:9">
      <c r="I601" s="35"/>
    </row>
    <row r="602" spans="9:9">
      <c r="I602" s="35"/>
    </row>
    <row r="603" spans="9:9">
      <c r="I603" s="35"/>
    </row>
    <row r="604" spans="9:9">
      <c r="I604" s="35"/>
    </row>
    <row r="605" spans="9:9">
      <c r="I605" s="35"/>
    </row>
    <row r="606" spans="9:9">
      <c r="I606" s="35"/>
    </row>
    <row r="607" spans="9:9">
      <c r="I607" s="35"/>
    </row>
    <row r="608" spans="9:9">
      <c r="I608" s="35"/>
    </row>
    <row r="609" spans="9:9">
      <c r="I609" s="35"/>
    </row>
    <row r="610" spans="9:9">
      <c r="I610" s="35"/>
    </row>
    <row r="611" spans="9:9">
      <c r="I611" s="35"/>
    </row>
    <row r="612" spans="9:9">
      <c r="I612" s="35"/>
    </row>
    <row r="613" spans="9:9">
      <c r="I613" s="35"/>
    </row>
    <row r="614" spans="9:9">
      <c r="I614" s="35"/>
    </row>
    <row r="615" spans="9:9">
      <c r="I615" s="35"/>
    </row>
    <row r="616" spans="9:9">
      <c r="I616" s="35"/>
    </row>
    <row r="617" spans="9:9">
      <c r="I617" s="35"/>
    </row>
    <row r="618" spans="9:9">
      <c r="I618" s="35"/>
    </row>
    <row r="619" spans="9:9">
      <c r="I619" s="35"/>
    </row>
    <row r="620" spans="9:9">
      <c r="I620" s="35"/>
    </row>
    <row r="621" spans="9:9">
      <c r="I621" s="35"/>
    </row>
    <row r="622" spans="9:9">
      <c r="I622" s="35"/>
    </row>
    <row r="623" spans="9:9">
      <c r="I623" s="35"/>
    </row>
    <row r="624" spans="9:9">
      <c r="I624" s="35"/>
    </row>
    <row r="625" spans="9:9">
      <c r="I625" s="35"/>
    </row>
    <row r="626" spans="9:9">
      <c r="I626" s="35"/>
    </row>
    <row r="627" spans="9:9">
      <c r="I627" s="35"/>
    </row>
    <row r="628" spans="9:9">
      <c r="I628" s="35"/>
    </row>
    <row r="629" spans="9:9">
      <c r="I629" s="35"/>
    </row>
    <row r="630" spans="9:9">
      <c r="I630" s="35"/>
    </row>
    <row r="631" spans="9:9">
      <c r="I631" s="35"/>
    </row>
    <row r="632" spans="9:9">
      <c r="I632" s="35"/>
    </row>
    <row r="633" spans="9:9">
      <c r="I633" s="35"/>
    </row>
    <row r="634" spans="9:9">
      <c r="I634" s="35"/>
    </row>
    <row r="635" spans="9:9">
      <c r="I635" s="35"/>
    </row>
    <row r="636" spans="9:9">
      <c r="I636" s="35"/>
    </row>
    <row r="637" spans="9:9">
      <c r="I637" s="35"/>
    </row>
    <row r="638" spans="9:9">
      <c r="I638" s="35"/>
    </row>
    <row r="639" spans="9:9">
      <c r="I639" s="35"/>
    </row>
    <row r="640" spans="9:9">
      <c r="I640" s="35"/>
    </row>
    <row r="641" spans="9:9">
      <c r="I641" s="35"/>
    </row>
    <row r="642" spans="9:9">
      <c r="I642" s="35"/>
    </row>
    <row r="643" spans="9:9">
      <c r="I643" s="35"/>
    </row>
    <row r="644" spans="9:9">
      <c r="I644" s="35"/>
    </row>
    <row r="645" spans="9:9">
      <c r="I645" s="35"/>
    </row>
    <row r="646" spans="9:9">
      <c r="I646" s="35"/>
    </row>
    <row r="647" spans="9:9">
      <c r="I647" s="35"/>
    </row>
    <row r="648" spans="9:9">
      <c r="I648" s="35"/>
    </row>
    <row r="649" spans="9:9">
      <c r="I649" s="35"/>
    </row>
    <row r="650" spans="9:9">
      <c r="I650" s="35"/>
    </row>
    <row r="651" spans="9:9">
      <c r="I651" s="35"/>
    </row>
    <row r="652" spans="9:9">
      <c r="I652" s="35"/>
    </row>
    <row r="653" spans="9:9">
      <c r="I653" s="35"/>
    </row>
    <row r="654" spans="9:9">
      <c r="I654" s="35"/>
    </row>
    <row r="655" spans="9:9">
      <c r="I655" s="35"/>
    </row>
    <row r="656" spans="9:9">
      <c r="I656" s="35"/>
    </row>
    <row r="657" spans="9:9">
      <c r="I657" s="35"/>
    </row>
    <row r="658" spans="9:9">
      <c r="I658" s="35"/>
    </row>
    <row r="659" spans="9:9">
      <c r="I659" s="35"/>
    </row>
    <row r="660" spans="9:9">
      <c r="I660" s="35"/>
    </row>
    <row r="661" spans="9:9">
      <c r="I661" s="35"/>
    </row>
    <row r="662" spans="9:9">
      <c r="I662" s="35"/>
    </row>
    <row r="663" spans="9:9">
      <c r="I663" s="35"/>
    </row>
    <row r="664" spans="9:9">
      <c r="I664" s="35"/>
    </row>
    <row r="665" spans="9:9">
      <c r="I665" s="35"/>
    </row>
    <row r="666" spans="9:9">
      <c r="I666" s="35"/>
    </row>
    <row r="667" spans="9:9">
      <c r="I667" s="35"/>
    </row>
    <row r="668" spans="9:9">
      <c r="I668" s="35"/>
    </row>
    <row r="669" spans="9:9">
      <c r="I669" s="35"/>
    </row>
    <row r="670" spans="9:9">
      <c r="I670" s="35"/>
    </row>
    <row r="671" spans="9:9">
      <c r="I671" s="35"/>
    </row>
    <row r="672" spans="9:9">
      <c r="I672" s="35"/>
    </row>
    <row r="673" spans="9:9">
      <c r="I673" s="35"/>
    </row>
    <row r="674" spans="9:9">
      <c r="I674" s="35"/>
    </row>
    <row r="675" spans="9:9">
      <c r="I675" s="35"/>
    </row>
    <row r="676" spans="9:9">
      <c r="I676" s="35"/>
    </row>
    <row r="677" spans="9:9">
      <c r="I677" s="35"/>
    </row>
    <row r="678" spans="9:9">
      <c r="I678" s="35"/>
    </row>
    <row r="679" spans="9:9">
      <c r="I679" s="35"/>
    </row>
    <row r="680" spans="9:9">
      <c r="I680" s="35"/>
    </row>
    <row r="681" spans="9:9">
      <c r="I681" s="35"/>
    </row>
    <row r="682" spans="9:9">
      <c r="I682" s="35"/>
    </row>
    <row r="683" spans="9:9">
      <c r="I683" s="35"/>
    </row>
    <row r="684" spans="9:9">
      <c r="I684" s="35"/>
    </row>
    <row r="685" spans="9:9">
      <c r="I685" s="35"/>
    </row>
    <row r="686" spans="9:9">
      <c r="I686" s="35"/>
    </row>
    <row r="687" spans="9:9">
      <c r="I687" s="35"/>
    </row>
    <row r="688" spans="9:9">
      <c r="I688" s="35"/>
    </row>
    <row r="689" spans="9:9">
      <c r="I689" s="35"/>
    </row>
    <row r="690" spans="9:9">
      <c r="I690" s="35"/>
    </row>
    <row r="691" spans="9:9">
      <c r="I691" s="35"/>
    </row>
    <row r="692" spans="9:9">
      <c r="I692" s="35"/>
    </row>
    <row r="693" spans="9:9">
      <c r="I693" s="35"/>
    </row>
    <row r="694" spans="9:9">
      <c r="I694" s="35"/>
    </row>
    <row r="695" spans="9:9">
      <c r="I695" s="35"/>
    </row>
    <row r="696" spans="9:9">
      <c r="I696" s="35"/>
    </row>
    <row r="697" spans="9:9">
      <c r="I697" s="35"/>
    </row>
    <row r="698" spans="9:9">
      <c r="I698" s="35"/>
    </row>
    <row r="699" spans="9:9">
      <c r="I699" s="35"/>
    </row>
    <row r="700" spans="9:9">
      <c r="I700" s="35"/>
    </row>
    <row r="701" spans="9:9">
      <c r="I701" s="35"/>
    </row>
    <row r="702" spans="9:9">
      <c r="I702" s="35"/>
    </row>
    <row r="703" spans="9:9">
      <c r="I703" s="35"/>
    </row>
    <row r="704" spans="9:9">
      <c r="I704" s="35"/>
    </row>
    <row r="705" spans="9:9">
      <c r="I705" s="35"/>
    </row>
    <row r="706" spans="9:9">
      <c r="I706" s="35"/>
    </row>
    <row r="707" spans="9:9">
      <c r="I707" s="35"/>
    </row>
    <row r="708" spans="9:9">
      <c r="I708" s="35"/>
    </row>
    <row r="709" spans="9:9">
      <c r="I709" s="35"/>
    </row>
    <row r="710" spans="9:9">
      <c r="I710" s="35"/>
    </row>
    <row r="711" spans="9:9">
      <c r="I711" s="35"/>
    </row>
    <row r="712" spans="9:9">
      <c r="I712" s="35"/>
    </row>
    <row r="713" spans="9:9">
      <c r="I713" s="35"/>
    </row>
    <row r="714" spans="9:9">
      <c r="I714" s="35"/>
    </row>
    <row r="715" spans="9:9">
      <c r="I715" s="35"/>
    </row>
    <row r="716" spans="9:9">
      <c r="I716" s="35"/>
    </row>
    <row r="717" spans="9:9">
      <c r="I717" s="35"/>
    </row>
    <row r="718" spans="9:9">
      <c r="I718" s="35"/>
    </row>
    <row r="719" spans="9:9">
      <c r="I719" s="35"/>
    </row>
    <row r="720" spans="9:9">
      <c r="I720" s="35"/>
    </row>
    <row r="721" spans="9:9">
      <c r="I721" s="35"/>
    </row>
    <row r="722" spans="9:9">
      <c r="I722" s="35"/>
    </row>
    <row r="723" spans="9:9">
      <c r="I723" s="35"/>
    </row>
    <row r="724" spans="9:9">
      <c r="I724" s="35"/>
    </row>
    <row r="725" spans="9:9">
      <c r="I725" s="35"/>
    </row>
    <row r="726" spans="9:9">
      <c r="I726" s="35"/>
    </row>
    <row r="727" spans="9:9">
      <c r="I727" s="35"/>
    </row>
    <row r="728" spans="9:9">
      <c r="I728" s="35"/>
    </row>
    <row r="729" spans="9:9">
      <c r="I729" s="35"/>
    </row>
    <row r="730" spans="9:9">
      <c r="I730" s="35"/>
    </row>
    <row r="731" spans="9:9">
      <c r="I731" s="35"/>
    </row>
    <row r="732" spans="9:9">
      <c r="I732" s="35"/>
    </row>
    <row r="733" spans="9:9">
      <c r="I733" s="35"/>
    </row>
    <row r="734" spans="9:9">
      <c r="I734" s="35"/>
    </row>
    <row r="735" spans="9:9">
      <c r="I735" s="35"/>
    </row>
    <row r="736" spans="9:9">
      <c r="I736" s="35"/>
    </row>
    <row r="737" spans="9:9">
      <c r="I737" s="35"/>
    </row>
    <row r="738" spans="9:9">
      <c r="I738" s="35"/>
    </row>
    <row r="739" spans="9:9">
      <c r="I739" s="35"/>
    </row>
    <row r="740" spans="9:9">
      <c r="I740" s="35"/>
    </row>
    <row r="741" spans="9:9">
      <c r="I741" s="35"/>
    </row>
    <row r="742" spans="9:9">
      <c r="I742" s="35"/>
    </row>
    <row r="743" spans="9:9">
      <c r="I743" s="35"/>
    </row>
    <row r="744" spans="9:9">
      <c r="I744" s="35"/>
    </row>
    <row r="745" spans="9:9">
      <c r="I745" s="35"/>
    </row>
    <row r="746" spans="9:9">
      <c r="I746" s="35"/>
    </row>
    <row r="747" spans="9:9">
      <c r="I747" s="35"/>
    </row>
    <row r="748" spans="9:9">
      <c r="I748" s="35"/>
    </row>
    <row r="749" spans="9:9">
      <c r="I749" s="35"/>
    </row>
    <row r="750" spans="9:9">
      <c r="I750" s="35"/>
    </row>
    <row r="751" spans="9:9">
      <c r="I751" s="35"/>
    </row>
    <row r="752" spans="9:9">
      <c r="I752" s="35"/>
    </row>
    <row r="753" spans="9:9">
      <c r="I753" s="35"/>
    </row>
    <row r="754" spans="9:9">
      <c r="I754" s="35"/>
    </row>
    <row r="755" spans="9:9">
      <c r="I755" s="35"/>
    </row>
    <row r="756" spans="9:9">
      <c r="I756" s="35"/>
    </row>
    <row r="757" spans="9:9">
      <c r="I757" s="35"/>
    </row>
    <row r="758" spans="9:9">
      <c r="I758" s="35"/>
    </row>
    <row r="759" spans="9:9">
      <c r="I759" s="35"/>
    </row>
    <row r="760" spans="9:9">
      <c r="I760" s="35"/>
    </row>
    <row r="761" spans="9:9">
      <c r="I761" s="35"/>
    </row>
    <row r="762" spans="9:9">
      <c r="I762" s="35"/>
    </row>
    <row r="763" spans="9:9">
      <c r="I763" s="35"/>
    </row>
    <row r="764" spans="9:9">
      <c r="I764" s="35"/>
    </row>
    <row r="765" spans="9:9">
      <c r="I765" s="35"/>
    </row>
    <row r="766" spans="9:9">
      <c r="I766" s="35"/>
    </row>
    <row r="767" spans="9:9">
      <c r="I767" s="35"/>
    </row>
    <row r="768" spans="9:9">
      <c r="I768" s="35"/>
    </row>
    <row r="769" spans="9:9">
      <c r="I769" s="35"/>
    </row>
    <row r="770" spans="9:9">
      <c r="I770" s="35"/>
    </row>
    <row r="771" spans="9:9">
      <c r="I771" s="35"/>
    </row>
    <row r="772" spans="9:9">
      <c r="I772" s="35"/>
    </row>
    <row r="773" spans="9:9">
      <c r="I773" s="35"/>
    </row>
    <row r="774" spans="9:9">
      <c r="I774" s="35"/>
    </row>
    <row r="775" spans="9:9">
      <c r="I775" s="35"/>
    </row>
    <row r="776" spans="9:9">
      <c r="I776" s="35"/>
    </row>
    <row r="777" spans="9:9">
      <c r="I777" s="35"/>
    </row>
    <row r="778" spans="9:9">
      <c r="I778" s="35"/>
    </row>
    <row r="779" spans="9:9">
      <c r="I779" s="35"/>
    </row>
    <row r="780" spans="9:9">
      <c r="I780" s="35"/>
    </row>
    <row r="781" spans="9:9">
      <c r="I781" s="35"/>
    </row>
    <row r="782" spans="9:9">
      <c r="I782" s="35"/>
    </row>
    <row r="783" spans="9:9">
      <c r="I783" s="35"/>
    </row>
    <row r="784" spans="9:9">
      <c r="I784" s="35"/>
    </row>
    <row r="785" spans="9:9">
      <c r="I785" s="35"/>
    </row>
    <row r="786" spans="9:9">
      <c r="I786" s="35"/>
    </row>
    <row r="787" spans="9:9">
      <c r="I787" s="35"/>
    </row>
    <row r="788" spans="9:9">
      <c r="I788" s="35"/>
    </row>
    <row r="789" spans="9:9">
      <c r="I789" s="35"/>
    </row>
    <row r="790" spans="9:9">
      <c r="I790" s="35"/>
    </row>
    <row r="791" spans="9:9">
      <c r="I791" s="35"/>
    </row>
    <row r="792" spans="9:9">
      <c r="I792" s="35"/>
    </row>
    <row r="793" spans="9:9">
      <c r="I793" s="35"/>
    </row>
    <row r="794" spans="9:9">
      <c r="I794" s="35"/>
    </row>
    <row r="795" spans="9:9">
      <c r="I795" s="35"/>
    </row>
    <row r="796" spans="9:9">
      <c r="I796" s="35"/>
    </row>
    <row r="797" spans="9:9">
      <c r="I797" s="35"/>
    </row>
    <row r="798" spans="9:9">
      <c r="I798" s="35"/>
    </row>
    <row r="799" spans="9:9">
      <c r="I799" s="35"/>
    </row>
    <row r="800" spans="9:9">
      <c r="I800" s="35"/>
    </row>
    <row r="801" spans="9:9">
      <c r="I801" s="35"/>
    </row>
    <row r="802" spans="9:9">
      <c r="I802" s="35"/>
    </row>
    <row r="803" spans="9:9">
      <c r="I803" s="35"/>
    </row>
    <row r="804" spans="9:9">
      <c r="I804" s="35"/>
    </row>
    <row r="805" spans="9:9">
      <c r="I805" s="35"/>
    </row>
    <row r="806" spans="9:9">
      <c r="I806" s="35"/>
    </row>
    <row r="807" spans="9:9">
      <c r="I807" s="35"/>
    </row>
    <row r="808" spans="9:9">
      <c r="I808" s="35"/>
    </row>
    <row r="809" spans="9:9">
      <c r="I809" s="35"/>
    </row>
    <row r="810" spans="9:9">
      <c r="I810" s="35"/>
    </row>
    <row r="811" spans="9:9">
      <c r="I811" s="35"/>
    </row>
    <row r="812" spans="9:9">
      <c r="I812" s="35"/>
    </row>
    <row r="813" spans="9:9">
      <c r="I813" s="35"/>
    </row>
    <row r="814" spans="9:9">
      <c r="I814" s="35"/>
    </row>
    <row r="815" spans="9:9">
      <c r="I815" s="35"/>
    </row>
    <row r="816" spans="9:9">
      <c r="I816" s="35"/>
    </row>
    <row r="817" spans="9:9">
      <c r="I817" s="35"/>
    </row>
    <row r="818" spans="9:9">
      <c r="I818" s="35"/>
    </row>
    <row r="819" spans="9:9">
      <c r="I819" s="35"/>
    </row>
    <row r="820" spans="9:9">
      <c r="I820" s="35"/>
    </row>
    <row r="821" spans="9:9">
      <c r="I821" s="35"/>
    </row>
    <row r="822" spans="9:9">
      <c r="I822" s="35"/>
    </row>
    <row r="823" spans="9:9">
      <c r="I823" s="35"/>
    </row>
    <row r="824" spans="9:9">
      <c r="I824" s="35"/>
    </row>
    <row r="825" spans="9:9">
      <c r="I825" s="35"/>
    </row>
    <row r="826" spans="9:9">
      <c r="I826" s="35"/>
    </row>
    <row r="827" spans="9:9">
      <c r="I827" s="35"/>
    </row>
    <row r="828" spans="9:9">
      <c r="I828" s="35"/>
    </row>
    <row r="829" spans="9:9">
      <c r="I829" s="35"/>
    </row>
    <row r="830" spans="9:9">
      <c r="I830" s="35"/>
    </row>
    <row r="831" spans="9:9">
      <c r="I831" s="35"/>
    </row>
    <row r="832" spans="9:9">
      <c r="I832" s="35"/>
    </row>
    <row r="833" spans="9:9">
      <c r="I833" s="35"/>
    </row>
    <row r="834" spans="9:9">
      <c r="I834" s="35"/>
    </row>
    <row r="835" spans="9:9">
      <c r="I835" s="35"/>
    </row>
    <row r="836" spans="9:9">
      <c r="I836" s="35"/>
    </row>
    <row r="837" spans="9:9">
      <c r="I837" s="35"/>
    </row>
    <row r="838" spans="9:9">
      <c r="I838" s="35"/>
    </row>
    <row r="839" spans="9:9">
      <c r="I839" s="35"/>
    </row>
    <row r="840" spans="9:9">
      <c r="I840" s="35"/>
    </row>
    <row r="841" spans="9:9">
      <c r="I841" s="35"/>
    </row>
    <row r="842" spans="9:9">
      <c r="I842" s="35"/>
    </row>
    <row r="843" spans="9:9">
      <c r="I843" s="35"/>
    </row>
    <row r="844" spans="9:9">
      <c r="I844" s="35"/>
    </row>
    <row r="845" spans="9:9">
      <c r="I845" s="35"/>
    </row>
    <row r="846" spans="9:9">
      <c r="I846" s="35"/>
    </row>
    <row r="847" spans="9:9">
      <c r="I847" s="35"/>
    </row>
    <row r="848" spans="9:9">
      <c r="I848" s="35"/>
    </row>
    <row r="849" spans="9:9">
      <c r="I849" s="35"/>
    </row>
    <row r="850" spans="9:9">
      <c r="I850" s="35"/>
    </row>
    <row r="851" spans="9:9">
      <c r="I851" s="35"/>
    </row>
    <row r="852" spans="9:9">
      <c r="I852" s="35"/>
    </row>
    <row r="853" spans="9:9">
      <c r="I853" s="35"/>
    </row>
    <row r="854" spans="9:9">
      <c r="I854" s="35"/>
    </row>
    <row r="855" spans="9:9">
      <c r="I855" s="35"/>
    </row>
    <row r="856" spans="9:9">
      <c r="I856" s="35"/>
    </row>
    <row r="857" spans="9:9">
      <c r="I857" s="35"/>
    </row>
    <row r="858" spans="9:9">
      <c r="I858" s="35"/>
    </row>
    <row r="859" spans="9:9">
      <c r="I859" s="35"/>
    </row>
    <row r="860" spans="9:9">
      <c r="I860" s="35"/>
    </row>
    <row r="861" spans="9:9">
      <c r="I861" s="35"/>
    </row>
    <row r="862" spans="9:9">
      <c r="I862" s="35"/>
    </row>
    <row r="863" spans="9:9">
      <c r="I863" s="35"/>
    </row>
    <row r="864" spans="9:9">
      <c r="I864" s="35"/>
    </row>
    <row r="865" spans="9:9">
      <c r="I865" s="35"/>
    </row>
    <row r="866" spans="9:9">
      <c r="I866" s="35"/>
    </row>
    <row r="867" spans="9:9">
      <c r="I867" s="35"/>
    </row>
    <row r="868" spans="9:9">
      <c r="I868" s="35"/>
    </row>
    <row r="869" spans="9:9">
      <c r="I869" s="35"/>
    </row>
    <row r="870" spans="9:9">
      <c r="I870" s="35"/>
    </row>
    <row r="871" spans="9:9">
      <c r="I871" s="35"/>
    </row>
    <row r="872" spans="9:9">
      <c r="I872" s="35"/>
    </row>
    <row r="873" spans="9:9">
      <c r="I873" s="35"/>
    </row>
    <row r="874" spans="9:9">
      <c r="I874" s="35"/>
    </row>
    <row r="875" spans="9:9">
      <c r="I875" s="35"/>
    </row>
    <row r="876" spans="9:9">
      <c r="I876" s="35"/>
    </row>
    <row r="877" spans="9:9">
      <c r="I877" s="35"/>
    </row>
    <row r="878" spans="9:9">
      <c r="I878" s="35"/>
    </row>
    <row r="879" spans="9:9">
      <c r="I879" s="35"/>
    </row>
    <row r="880" spans="9:9">
      <c r="I880" s="35"/>
    </row>
    <row r="881" spans="9:9">
      <c r="I881" s="35"/>
    </row>
    <row r="882" spans="9:9">
      <c r="I882" s="35"/>
    </row>
    <row r="883" spans="9:9">
      <c r="I883" s="35"/>
    </row>
    <row r="884" spans="9:9">
      <c r="I884" s="35"/>
    </row>
    <row r="885" spans="9:9">
      <c r="I885" s="35"/>
    </row>
    <row r="886" spans="9:9">
      <c r="I886" s="35"/>
    </row>
    <row r="887" spans="9:9">
      <c r="I887" s="35"/>
    </row>
    <row r="888" spans="9:9">
      <c r="I888" s="35"/>
    </row>
    <row r="889" spans="9:9">
      <c r="I889" s="35"/>
    </row>
    <row r="890" spans="9:9">
      <c r="I890" s="35"/>
    </row>
    <row r="891" spans="9:9">
      <c r="I891" s="35"/>
    </row>
    <row r="892" spans="9:9">
      <c r="I892" s="35"/>
    </row>
    <row r="893" spans="9:9">
      <c r="I893" s="35"/>
    </row>
    <row r="894" spans="9:9">
      <c r="I894" s="35"/>
    </row>
    <row r="895" spans="9:9">
      <c r="I895" s="35"/>
    </row>
    <row r="896" spans="9:9">
      <c r="I896" s="35"/>
    </row>
    <row r="897" spans="9:9">
      <c r="I897" s="35"/>
    </row>
    <row r="898" spans="9:9">
      <c r="I898" s="35"/>
    </row>
    <row r="899" spans="9:9">
      <c r="I899" s="35"/>
    </row>
    <row r="900" spans="9:9">
      <c r="I900" s="35"/>
    </row>
    <row r="901" spans="9:9">
      <c r="I901" s="35"/>
    </row>
    <row r="902" spans="9:9">
      <c r="I902" s="35"/>
    </row>
    <row r="903" spans="9:9">
      <c r="I903" s="35"/>
    </row>
    <row r="904" spans="9:9">
      <c r="I904" s="35"/>
    </row>
    <row r="905" spans="9:9">
      <c r="I905" s="35"/>
    </row>
    <row r="906" spans="9:9">
      <c r="I906" s="35"/>
    </row>
    <row r="907" spans="9:9">
      <c r="I907" s="35"/>
    </row>
    <row r="908" spans="9:9">
      <c r="I908" s="35"/>
    </row>
    <row r="909" spans="9:9">
      <c r="I909" s="35"/>
    </row>
    <row r="910" spans="9:9">
      <c r="I910" s="35"/>
    </row>
    <row r="911" spans="9:9">
      <c r="I911" s="35"/>
    </row>
    <row r="912" spans="9:9">
      <c r="I912" s="35"/>
    </row>
    <row r="913" spans="9:9">
      <c r="I913" s="35"/>
    </row>
    <row r="914" spans="9:9">
      <c r="I914" s="35"/>
    </row>
    <row r="915" spans="9:9">
      <c r="I915" s="35"/>
    </row>
    <row r="916" spans="9:9">
      <c r="I916" s="35"/>
    </row>
    <row r="917" spans="9:9">
      <c r="I917" s="35"/>
    </row>
    <row r="918" spans="9:9">
      <c r="I918" s="35"/>
    </row>
    <row r="919" spans="9:9">
      <c r="I919" s="35"/>
    </row>
    <row r="920" spans="9:9">
      <c r="I920" s="35"/>
    </row>
    <row r="921" spans="9:9">
      <c r="I921" s="35"/>
    </row>
    <row r="922" spans="9:9">
      <c r="I922" s="35"/>
    </row>
    <row r="923" spans="9:9">
      <c r="I923" s="35"/>
    </row>
    <row r="924" spans="9:9">
      <c r="I924" s="35"/>
    </row>
    <row r="925" spans="9:9">
      <c r="I925" s="35"/>
    </row>
    <row r="926" spans="9:9">
      <c r="I926" s="35"/>
    </row>
    <row r="927" spans="9:9">
      <c r="I927" s="35"/>
    </row>
    <row r="928" spans="9:9">
      <c r="I928" s="35"/>
    </row>
    <row r="929" spans="9:9">
      <c r="I929" s="35"/>
    </row>
    <row r="930" spans="9:9">
      <c r="I930" s="35"/>
    </row>
    <row r="931" spans="9:9">
      <c r="I931" s="35"/>
    </row>
    <row r="932" spans="9:9">
      <c r="I932" s="35"/>
    </row>
    <row r="933" spans="9:9">
      <c r="I933" s="35"/>
    </row>
    <row r="934" spans="9:9">
      <c r="I934" s="35"/>
    </row>
    <row r="935" spans="9:9">
      <c r="I935" s="35"/>
    </row>
    <row r="936" spans="9:9">
      <c r="I936" s="35"/>
    </row>
    <row r="937" spans="9:9">
      <c r="I937" s="35"/>
    </row>
    <row r="938" spans="9:9">
      <c r="I938" s="35"/>
    </row>
    <row r="939" spans="9:9">
      <c r="I939" s="35"/>
    </row>
    <row r="940" spans="9:9">
      <c r="I940" s="35"/>
    </row>
    <row r="941" spans="9:9">
      <c r="I941" s="35"/>
    </row>
    <row r="942" spans="9:9">
      <c r="I942" s="35"/>
    </row>
    <row r="943" spans="9:9">
      <c r="I943" s="35"/>
    </row>
    <row r="944" spans="9:9">
      <c r="I944" s="35"/>
    </row>
    <row r="945" spans="9:9">
      <c r="I945" s="35"/>
    </row>
    <row r="946" spans="9:9">
      <c r="I946" s="35"/>
    </row>
    <row r="947" spans="9:9">
      <c r="I947" s="35"/>
    </row>
    <row r="948" spans="9:9">
      <c r="I948" s="35"/>
    </row>
    <row r="949" spans="9:9">
      <c r="I949" s="35"/>
    </row>
    <row r="950" spans="9:9">
      <c r="I950" s="35"/>
    </row>
    <row r="951" spans="9:9">
      <c r="I951" s="35"/>
    </row>
    <row r="952" spans="9:9">
      <c r="I952" s="35"/>
    </row>
    <row r="953" spans="9:9">
      <c r="I953" s="35"/>
    </row>
    <row r="954" spans="9:9">
      <c r="I954" s="35"/>
    </row>
    <row r="955" spans="9:9">
      <c r="I955" s="35"/>
    </row>
    <row r="956" spans="9:9">
      <c r="I956" s="35"/>
    </row>
    <row r="957" spans="9:9">
      <c r="I957" s="35"/>
    </row>
    <row r="958" spans="9:9">
      <c r="I958" s="35"/>
    </row>
    <row r="959" spans="9:9">
      <c r="I959" s="35"/>
    </row>
    <row r="960" spans="9:9">
      <c r="I960" s="35"/>
    </row>
    <row r="961" spans="9:9">
      <c r="I961" s="35"/>
    </row>
    <row r="962" spans="9:9">
      <c r="I962" s="35"/>
    </row>
    <row r="963" spans="9:9">
      <c r="I963" s="35"/>
    </row>
    <row r="964" spans="9:9">
      <c r="I964" s="35"/>
    </row>
    <row r="965" spans="9:9">
      <c r="I965" s="35"/>
    </row>
    <row r="966" spans="9:9">
      <c r="I966" s="35"/>
    </row>
    <row r="967" spans="9:9">
      <c r="I967" s="35"/>
    </row>
    <row r="968" spans="9:9">
      <c r="I968" s="35"/>
    </row>
    <row r="969" spans="9:9">
      <c r="I969" s="35"/>
    </row>
    <row r="970" spans="9:9">
      <c r="I970" s="35"/>
    </row>
    <row r="971" spans="9:9">
      <c r="I971" s="35"/>
    </row>
    <row r="972" spans="9:9">
      <c r="I972" s="35"/>
    </row>
    <row r="973" spans="9:9">
      <c r="I973" s="35"/>
    </row>
    <row r="974" spans="9:9">
      <c r="I974" s="35"/>
    </row>
    <row r="975" spans="9:9">
      <c r="I975" s="35"/>
    </row>
    <row r="976" spans="9:9">
      <c r="I976" s="35"/>
    </row>
    <row r="977" spans="9:9">
      <c r="I977" s="35"/>
    </row>
    <row r="978" spans="9:9">
      <c r="I978" s="35"/>
    </row>
    <row r="979" spans="9:9">
      <c r="I979" s="35"/>
    </row>
    <row r="980" spans="9:9">
      <c r="I980" s="35"/>
    </row>
    <row r="981" spans="9:9">
      <c r="I981" s="35"/>
    </row>
    <row r="982" spans="9:9">
      <c r="I982" s="35"/>
    </row>
    <row r="983" spans="9:9">
      <c r="I983" s="35"/>
    </row>
    <row r="984" spans="9:9">
      <c r="I984" s="35"/>
    </row>
    <row r="985" spans="9:9">
      <c r="I985" s="35"/>
    </row>
    <row r="986" spans="9:9">
      <c r="I986" s="35"/>
    </row>
    <row r="987" spans="9:9">
      <c r="I987" s="35"/>
    </row>
    <row r="988" spans="9:9">
      <c r="I988" s="35"/>
    </row>
    <row r="989" spans="9:9">
      <c r="I989" s="35"/>
    </row>
    <row r="990" spans="9:9">
      <c r="I990" s="35"/>
    </row>
    <row r="991" spans="9:9">
      <c r="I991" s="35"/>
    </row>
    <row r="992" spans="9:9">
      <c r="I992" s="35"/>
    </row>
    <row r="993" spans="9:9">
      <c r="I993" s="35"/>
    </row>
    <row r="994" spans="9:9">
      <c r="I994" s="35"/>
    </row>
    <row r="995" spans="9:9">
      <c r="I995" s="35"/>
    </row>
    <row r="996" spans="9:9">
      <c r="I996" s="35"/>
    </row>
    <row r="997" spans="9:9">
      <c r="I997" s="35"/>
    </row>
    <row r="998" spans="9:9">
      <c r="I998" s="35"/>
    </row>
    <row r="999" spans="9:9">
      <c r="I999" s="35"/>
    </row>
    <row r="1000" spans="9:9">
      <c r="I1000" s="35"/>
    </row>
    <row r="1001" spans="9:9">
      <c r="I1001" s="35"/>
    </row>
    <row r="1002" spans="9:9">
      <c r="I1002" s="35"/>
    </row>
    <row r="1003" spans="9:9">
      <c r="I1003" s="35"/>
    </row>
    <row r="1004" spans="9:9">
      <c r="I1004" s="35"/>
    </row>
    <row r="1005" spans="9:9">
      <c r="I1005" s="35"/>
    </row>
    <row r="1006" spans="9:9">
      <c r="I1006" s="35"/>
    </row>
    <row r="1007" spans="9:9">
      <c r="I1007" s="35"/>
    </row>
    <row r="1008" spans="9:9">
      <c r="I1008" s="35"/>
    </row>
    <row r="1009" spans="9:9">
      <c r="I1009" s="35"/>
    </row>
    <row r="1010" spans="9:9">
      <c r="I1010" s="35"/>
    </row>
    <row r="1011" spans="9:9">
      <c r="I1011" s="35"/>
    </row>
    <row r="1012" spans="9:9">
      <c r="I1012" s="35"/>
    </row>
    <row r="1013" spans="9:9">
      <c r="I1013" s="35"/>
    </row>
    <row r="1014" spans="9:9">
      <c r="I1014" s="35"/>
    </row>
    <row r="1015" spans="9:9">
      <c r="I1015" s="35"/>
    </row>
    <row r="1016" spans="9:9">
      <c r="I1016" s="35"/>
    </row>
    <row r="1017" spans="9:9">
      <c r="I1017" s="35"/>
    </row>
    <row r="1018" spans="9:9">
      <c r="I1018" s="35"/>
    </row>
    <row r="1019" spans="9:9">
      <c r="I1019" s="35"/>
    </row>
    <row r="1020" spans="9:9">
      <c r="I1020" s="35"/>
    </row>
    <row r="1021" spans="9:9">
      <c r="I1021" s="35"/>
    </row>
    <row r="1022" spans="9:9">
      <c r="I1022" s="35"/>
    </row>
    <row r="1023" spans="9:9">
      <c r="I1023" s="35"/>
    </row>
    <row r="1024" spans="9:9">
      <c r="I1024" s="35"/>
    </row>
    <row r="1025" spans="9:9">
      <c r="I1025" s="35"/>
    </row>
    <row r="1026" spans="9:9">
      <c r="I1026" s="35"/>
    </row>
    <row r="1027" spans="9:9">
      <c r="I1027" s="35"/>
    </row>
    <row r="1028" spans="9:9">
      <c r="I1028" s="35"/>
    </row>
    <row r="1029" spans="9:9">
      <c r="I1029" s="35"/>
    </row>
    <row r="1030" spans="9:9">
      <c r="I1030" s="35"/>
    </row>
    <row r="1031" spans="9:9">
      <c r="I1031" s="35"/>
    </row>
    <row r="1032" spans="9:9">
      <c r="I1032" s="35"/>
    </row>
    <row r="1033" spans="9:9">
      <c r="I1033" s="35"/>
    </row>
    <row r="1034" spans="9:9">
      <c r="I1034" s="35"/>
    </row>
    <row r="1035" spans="9:9">
      <c r="I1035" s="35"/>
    </row>
    <row r="1036" spans="9:9">
      <c r="I1036" s="35"/>
    </row>
    <row r="1037" spans="9:9">
      <c r="I1037" s="35"/>
    </row>
    <row r="1038" spans="9:9">
      <c r="I1038" s="35"/>
    </row>
    <row r="1039" spans="9:9">
      <c r="I1039" s="35"/>
    </row>
    <row r="1040" spans="9:9">
      <c r="I1040" s="35"/>
    </row>
    <row r="1041" spans="9:9">
      <c r="I1041" s="35"/>
    </row>
    <row r="1042" spans="9:9">
      <c r="I1042" s="35"/>
    </row>
    <row r="1043" spans="9:9">
      <c r="I1043" s="35"/>
    </row>
    <row r="1044" spans="9:9">
      <c r="I1044" s="35"/>
    </row>
    <row r="1045" spans="9:9">
      <c r="I1045" s="35"/>
    </row>
    <row r="1046" spans="9:9">
      <c r="I1046" s="35"/>
    </row>
    <row r="1047" spans="9:9">
      <c r="I1047" s="35"/>
    </row>
    <row r="1048" spans="9:9">
      <c r="I1048" s="35"/>
    </row>
    <row r="1049" spans="9:9">
      <c r="I1049" s="35"/>
    </row>
    <row r="1050" spans="9:9">
      <c r="I1050" s="35"/>
    </row>
    <row r="1051" spans="9:9">
      <c r="I1051" s="35"/>
    </row>
    <row r="1052" spans="9:9">
      <c r="I1052" s="35"/>
    </row>
    <row r="1053" spans="9:9">
      <c r="I1053" s="35"/>
    </row>
    <row r="1054" spans="9:9">
      <c r="I1054" s="35"/>
    </row>
    <row r="1055" spans="9:9">
      <c r="I1055" s="35"/>
    </row>
    <row r="1056" spans="9:9">
      <c r="I1056" s="35"/>
    </row>
    <row r="1057" spans="9:9">
      <c r="I1057" s="35"/>
    </row>
    <row r="1058" spans="9:9">
      <c r="I1058" s="35"/>
    </row>
    <row r="1059" spans="9:9">
      <c r="I1059" s="35"/>
    </row>
    <row r="1060" spans="9:9">
      <c r="I1060" s="35"/>
    </row>
    <row r="1061" spans="9:9">
      <c r="I1061" s="35"/>
    </row>
    <row r="1062" spans="9:9">
      <c r="I1062" s="35"/>
    </row>
    <row r="1063" spans="9:9">
      <c r="I1063" s="35"/>
    </row>
    <row r="1064" spans="9:9">
      <c r="I1064" s="35"/>
    </row>
    <row r="1065" spans="9:9">
      <c r="I1065" s="35"/>
    </row>
    <row r="1066" spans="9:9">
      <c r="I1066" s="35"/>
    </row>
    <row r="1067" spans="9:9">
      <c r="I1067" s="35"/>
    </row>
    <row r="1068" spans="9:9">
      <c r="I1068" s="35"/>
    </row>
    <row r="1069" spans="9:9">
      <c r="I1069" s="35"/>
    </row>
    <row r="1070" spans="9:9">
      <c r="I1070" s="35"/>
    </row>
    <row r="1071" spans="9:9">
      <c r="I1071" s="35"/>
    </row>
    <row r="1072" spans="9:9">
      <c r="I1072" s="35"/>
    </row>
    <row r="1073" spans="9:9">
      <c r="I1073" s="35"/>
    </row>
    <row r="1074" spans="9:9">
      <c r="I1074" s="35"/>
    </row>
    <row r="1075" spans="9:9">
      <c r="I1075" s="35"/>
    </row>
    <row r="1076" spans="9:9">
      <c r="I1076" s="35"/>
    </row>
    <row r="1077" spans="9:9">
      <c r="I1077" s="35"/>
    </row>
    <row r="1078" spans="9:9">
      <c r="I1078" s="35"/>
    </row>
    <row r="1079" spans="9:9">
      <c r="I1079" s="35"/>
    </row>
    <row r="1080" spans="9:9">
      <c r="I1080" s="35"/>
    </row>
    <row r="1081" spans="9:9">
      <c r="I1081" s="35"/>
    </row>
    <row r="1082" spans="9:9">
      <c r="I1082" s="35"/>
    </row>
    <row r="1083" spans="9:9">
      <c r="I1083" s="35"/>
    </row>
    <row r="1084" spans="9:9">
      <c r="I1084" s="35"/>
    </row>
    <row r="1085" spans="9:9">
      <c r="I1085" s="35"/>
    </row>
    <row r="1086" spans="9:9">
      <c r="I1086" s="35"/>
    </row>
    <row r="1087" spans="9:9">
      <c r="I1087" s="35"/>
    </row>
    <row r="1088" spans="9:9">
      <c r="I1088" s="35"/>
    </row>
    <row r="1089" spans="9:9">
      <c r="I1089" s="35"/>
    </row>
    <row r="1090" spans="9:9">
      <c r="I1090" s="35"/>
    </row>
    <row r="1091" spans="9:9">
      <c r="I1091" s="35"/>
    </row>
    <row r="1092" spans="9:9">
      <c r="I1092" s="35"/>
    </row>
    <row r="1093" spans="9:9">
      <c r="I1093" s="35"/>
    </row>
    <row r="1094" spans="9:9">
      <c r="I1094" s="35"/>
    </row>
    <row r="1095" spans="9:9">
      <c r="I1095" s="35"/>
    </row>
    <row r="1096" spans="9:9">
      <c r="I1096" s="35"/>
    </row>
    <row r="1097" spans="9:9">
      <c r="I1097" s="35"/>
    </row>
    <row r="1098" spans="9:9">
      <c r="I1098" s="35"/>
    </row>
    <row r="1099" spans="9:9">
      <c r="I1099" s="35"/>
    </row>
    <row r="1100" spans="9:9">
      <c r="I1100" s="35"/>
    </row>
    <row r="1101" spans="9:9">
      <c r="I1101" s="35"/>
    </row>
    <row r="1102" spans="9:9">
      <c r="I1102" s="35"/>
    </row>
    <row r="1103" spans="9:9">
      <c r="I1103" s="35"/>
    </row>
    <row r="1104" spans="9:9">
      <c r="I1104" s="35"/>
    </row>
    <row r="1105" spans="9:9">
      <c r="I1105" s="35"/>
    </row>
    <row r="1106" spans="9:9">
      <c r="I1106" s="35"/>
    </row>
    <row r="1107" spans="9:9">
      <c r="I1107" s="35"/>
    </row>
    <row r="1108" spans="9:9">
      <c r="I1108" s="35"/>
    </row>
    <row r="1109" spans="9:9">
      <c r="I1109" s="35"/>
    </row>
    <row r="1110" spans="9:9">
      <c r="I1110" s="35"/>
    </row>
    <row r="1111" spans="9:9">
      <c r="I1111" s="35"/>
    </row>
    <row r="1112" spans="9:9">
      <c r="I1112" s="35"/>
    </row>
    <row r="1113" spans="9:9">
      <c r="I1113" s="35"/>
    </row>
    <row r="1114" spans="9:9">
      <c r="I1114" s="35"/>
    </row>
    <row r="1115" spans="9:9">
      <c r="I1115" s="35"/>
    </row>
    <row r="1116" spans="9:9">
      <c r="I1116" s="35"/>
    </row>
    <row r="1117" spans="9:9">
      <c r="I1117" s="35"/>
    </row>
    <row r="1118" spans="9:9">
      <c r="I1118" s="35"/>
    </row>
    <row r="1119" spans="9:9">
      <c r="I1119" s="35"/>
    </row>
    <row r="1120" spans="9:9">
      <c r="I1120" s="35"/>
    </row>
    <row r="1121" spans="9:9">
      <c r="I1121" s="35"/>
    </row>
    <row r="1122" spans="9:9">
      <c r="I1122" s="35"/>
    </row>
    <row r="1123" spans="9:9">
      <c r="I1123" s="35"/>
    </row>
    <row r="1124" spans="9:9">
      <c r="I1124" s="35"/>
    </row>
    <row r="1125" spans="9:9">
      <c r="I1125" s="35"/>
    </row>
    <row r="1126" spans="9:9">
      <c r="I1126" s="35"/>
    </row>
    <row r="1127" spans="9:9">
      <c r="I1127" s="35"/>
    </row>
    <row r="1128" spans="9:9">
      <c r="I1128" s="35"/>
    </row>
    <row r="1129" spans="9:9">
      <c r="I1129" s="35"/>
    </row>
    <row r="1130" spans="9:9">
      <c r="I1130" s="35"/>
    </row>
    <row r="1131" spans="9:9">
      <c r="I1131" s="35"/>
    </row>
    <row r="1132" spans="9:9">
      <c r="I1132" s="35"/>
    </row>
    <row r="1133" spans="9:9">
      <c r="I1133" s="35"/>
    </row>
    <row r="1134" spans="9:9">
      <c r="I1134" s="35"/>
    </row>
    <row r="1135" spans="9:9">
      <c r="I1135" s="35"/>
    </row>
    <row r="1136" spans="9:9">
      <c r="I1136" s="35"/>
    </row>
    <row r="1137" spans="9:9">
      <c r="I1137" s="35"/>
    </row>
    <row r="1138" spans="9:9">
      <c r="I1138" s="35"/>
    </row>
    <row r="1139" spans="9:9">
      <c r="I1139" s="35"/>
    </row>
    <row r="1140" spans="9:9">
      <c r="I1140" s="35"/>
    </row>
    <row r="1141" spans="9:9">
      <c r="I1141" s="35"/>
    </row>
    <row r="1142" spans="9:9">
      <c r="I1142" s="35"/>
    </row>
    <row r="1143" spans="9:9">
      <c r="I1143" s="35"/>
    </row>
    <row r="1144" spans="9:9">
      <c r="I1144" s="35"/>
    </row>
    <row r="1145" spans="9:9">
      <c r="I1145" s="35"/>
    </row>
    <row r="1146" spans="9:9">
      <c r="I1146" s="35"/>
    </row>
    <row r="1147" spans="9:9">
      <c r="I1147" s="35"/>
    </row>
    <row r="1148" spans="9:9">
      <c r="I1148" s="35"/>
    </row>
    <row r="1149" spans="9:9">
      <c r="I1149" s="35"/>
    </row>
    <row r="1150" spans="9:9">
      <c r="I1150" s="35"/>
    </row>
    <row r="1151" spans="9:9">
      <c r="I1151" s="35"/>
    </row>
    <row r="1152" spans="9:9">
      <c r="I1152" s="35"/>
    </row>
    <row r="1153" spans="9:9">
      <c r="I1153" s="35"/>
    </row>
    <row r="1154" spans="9:9">
      <c r="I1154" s="35"/>
    </row>
    <row r="1155" spans="9:9">
      <c r="I1155" s="35"/>
    </row>
    <row r="1156" spans="9:9">
      <c r="I1156" s="35"/>
    </row>
    <row r="1157" spans="9:9">
      <c r="I1157" s="35"/>
    </row>
    <row r="1158" spans="9:9">
      <c r="I1158" s="35"/>
    </row>
    <row r="1159" spans="9:9">
      <c r="I1159" s="35"/>
    </row>
    <row r="1160" spans="9:9">
      <c r="I1160" s="35"/>
    </row>
    <row r="1161" spans="9:9">
      <c r="I1161" s="35"/>
    </row>
    <row r="1162" spans="9:9">
      <c r="I1162" s="35"/>
    </row>
    <row r="1163" spans="9:9">
      <c r="I1163" s="35"/>
    </row>
    <row r="1164" spans="9:9">
      <c r="I1164" s="35"/>
    </row>
    <row r="1165" spans="9:9">
      <c r="I1165" s="35"/>
    </row>
    <row r="1166" spans="9:9">
      <c r="I1166" s="35"/>
    </row>
    <row r="1167" spans="9:9">
      <c r="I1167" s="35"/>
    </row>
    <row r="1168" spans="9:9">
      <c r="I1168" s="35"/>
    </row>
    <row r="1169" spans="9:9">
      <c r="I1169" s="35"/>
    </row>
    <row r="1170" spans="9:9">
      <c r="I1170" s="35"/>
    </row>
    <row r="1171" spans="9:9">
      <c r="I1171" s="35"/>
    </row>
    <row r="1172" spans="9:9">
      <c r="I1172" s="35"/>
    </row>
    <row r="1173" spans="9:9">
      <c r="I1173" s="35"/>
    </row>
    <row r="1174" spans="9:9">
      <c r="I1174" s="35"/>
    </row>
    <row r="1175" spans="9:9">
      <c r="I1175" s="35"/>
    </row>
    <row r="1176" spans="9:9">
      <c r="I1176" s="35"/>
    </row>
    <row r="1177" spans="9:9">
      <c r="I1177" s="35"/>
    </row>
    <row r="1178" spans="9:9">
      <c r="I1178" s="35"/>
    </row>
    <row r="1179" spans="9:9">
      <c r="I1179" s="35"/>
    </row>
    <row r="1180" spans="9:9">
      <c r="I1180" s="35"/>
    </row>
    <row r="1181" spans="9:9">
      <c r="I1181" s="35"/>
    </row>
    <row r="1182" spans="9:9">
      <c r="I1182" s="35"/>
    </row>
    <row r="1183" spans="9:9">
      <c r="I1183" s="35"/>
    </row>
    <row r="1184" spans="9:9">
      <c r="I1184" s="35"/>
    </row>
    <row r="1185" spans="9:9">
      <c r="I1185" s="35"/>
    </row>
    <row r="1186" spans="9:9">
      <c r="I1186" s="35"/>
    </row>
    <row r="1187" spans="9:9">
      <c r="I1187" s="35"/>
    </row>
    <row r="1188" spans="9:9">
      <c r="I1188" s="35"/>
    </row>
    <row r="1189" spans="9:9">
      <c r="I1189" s="35"/>
    </row>
    <row r="1190" spans="9:9">
      <c r="I1190" s="35"/>
    </row>
    <row r="1191" spans="9:9">
      <c r="I1191" s="35"/>
    </row>
    <row r="1192" spans="9:9">
      <c r="I1192" s="35"/>
    </row>
    <row r="1193" spans="9:9">
      <c r="I1193" s="35"/>
    </row>
    <row r="1194" spans="9:9">
      <c r="I1194" s="35"/>
    </row>
    <row r="1195" spans="9:9">
      <c r="I1195" s="35"/>
    </row>
    <row r="1196" spans="9:9">
      <c r="I1196" s="35"/>
    </row>
    <row r="1197" spans="9:9">
      <c r="I1197" s="35"/>
    </row>
    <row r="1198" spans="9:9">
      <c r="I1198" s="35"/>
    </row>
    <row r="1199" spans="9:9">
      <c r="I1199" s="35"/>
    </row>
    <row r="1200" spans="9:9">
      <c r="I1200" s="35"/>
    </row>
    <row r="1201" spans="9:9">
      <c r="I1201" s="35"/>
    </row>
    <row r="1202" spans="9:9">
      <c r="I1202" s="35"/>
    </row>
    <row r="1203" spans="9:9">
      <c r="I1203" s="35"/>
    </row>
    <row r="1204" spans="9:9">
      <c r="I1204" s="35"/>
    </row>
    <row r="1205" spans="9:9">
      <c r="I1205" s="35"/>
    </row>
    <row r="1206" spans="9:9">
      <c r="I1206" s="35"/>
    </row>
    <row r="1207" spans="9:9">
      <c r="I1207" s="35"/>
    </row>
    <row r="1208" spans="9:9">
      <c r="I1208" s="35"/>
    </row>
    <row r="1209" spans="9:9">
      <c r="I1209" s="35"/>
    </row>
    <row r="1210" spans="9:9">
      <c r="I1210" s="35"/>
    </row>
    <row r="1211" spans="9:9">
      <c r="I1211" s="35"/>
    </row>
    <row r="1212" spans="9:9">
      <c r="I1212" s="35"/>
    </row>
    <row r="1213" spans="9:9">
      <c r="I1213" s="35"/>
    </row>
    <row r="1214" spans="9:9">
      <c r="I1214" s="35"/>
    </row>
    <row r="1215" spans="9:9">
      <c r="I1215" s="35"/>
    </row>
    <row r="1216" spans="9:9">
      <c r="I1216" s="35"/>
    </row>
    <row r="1217" spans="9:9">
      <c r="I1217" s="35"/>
    </row>
    <row r="1218" spans="9:9">
      <c r="I1218" s="35"/>
    </row>
    <row r="1219" spans="9:9">
      <c r="I1219" s="35"/>
    </row>
    <row r="1220" spans="9:9">
      <c r="I1220" s="35"/>
    </row>
    <row r="1221" spans="9:9">
      <c r="I1221" s="35"/>
    </row>
    <row r="1222" spans="9:9">
      <c r="I1222" s="35"/>
    </row>
    <row r="1223" spans="9:9">
      <c r="I1223" s="35"/>
    </row>
    <row r="1224" spans="9:9">
      <c r="I1224" s="35"/>
    </row>
    <row r="1225" spans="9:9">
      <c r="I1225" s="35"/>
    </row>
    <row r="1226" spans="9:9">
      <c r="I1226" s="35"/>
    </row>
    <row r="1227" spans="9:9">
      <c r="I1227" s="35"/>
    </row>
    <row r="1228" spans="9:9">
      <c r="I1228" s="35"/>
    </row>
    <row r="1229" spans="9:9">
      <c r="I1229" s="35"/>
    </row>
    <row r="1230" spans="9:9">
      <c r="I1230" s="35"/>
    </row>
    <row r="1231" spans="9:9">
      <c r="I1231" s="35"/>
    </row>
    <row r="1232" spans="9:9">
      <c r="I1232" s="35"/>
    </row>
    <row r="1233" spans="9:9">
      <c r="I1233" s="35"/>
    </row>
    <row r="1234" spans="9:9">
      <c r="I1234" s="35"/>
    </row>
    <row r="1235" spans="9:9">
      <c r="I1235" s="35"/>
    </row>
    <row r="1236" spans="9:9">
      <c r="I1236" s="35"/>
    </row>
    <row r="1237" spans="9:9">
      <c r="I1237" s="35"/>
    </row>
    <row r="1238" spans="9:9">
      <c r="I1238" s="35"/>
    </row>
    <row r="1239" spans="9:9">
      <c r="I1239" s="35"/>
    </row>
    <row r="1240" spans="9:9">
      <c r="I1240" s="35"/>
    </row>
    <row r="1241" spans="9:9">
      <c r="I1241" s="35"/>
    </row>
    <row r="1242" spans="9:9">
      <c r="I1242" s="35"/>
    </row>
    <row r="1243" spans="9:9">
      <c r="I1243" s="35"/>
    </row>
    <row r="1244" spans="9:9">
      <c r="I1244" s="35"/>
    </row>
    <row r="1245" spans="9:9">
      <c r="I1245" s="35"/>
    </row>
    <row r="1246" spans="9:9">
      <c r="I1246" s="35"/>
    </row>
    <row r="1247" spans="9:9">
      <c r="I1247" s="35"/>
    </row>
    <row r="1248" spans="9:9">
      <c r="I1248" s="35"/>
    </row>
    <row r="1249" spans="9:9">
      <c r="I1249" s="35"/>
    </row>
    <row r="1250" spans="9:9">
      <c r="I1250" s="35"/>
    </row>
    <row r="1251" spans="9:9">
      <c r="I1251" s="35"/>
    </row>
    <row r="1252" spans="9:9">
      <c r="I1252" s="35"/>
    </row>
    <row r="1253" spans="9:9">
      <c r="I1253" s="35"/>
    </row>
    <row r="1254" spans="9:9">
      <c r="I1254" s="35"/>
    </row>
    <row r="1255" spans="9:9">
      <c r="I1255" s="35"/>
    </row>
    <row r="1256" spans="9:9">
      <c r="I1256" s="35"/>
    </row>
    <row r="1257" spans="9:9">
      <c r="I1257" s="35"/>
    </row>
    <row r="1258" spans="9:9">
      <c r="I1258" s="35"/>
    </row>
    <row r="1259" spans="9:9">
      <c r="I1259" s="35"/>
    </row>
    <row r="1260" spans="9:9">
      <c r="I1260" s="35"/>
    </row>
    <row r="1261" spans="9:9">
      <c r="I1261" s="35"/>
    </row>
    <row r="1262" spans="9:9">
      <c r="I1262" s="35"/>
    </row>
    <row r="1263" spans="9:9">
      <c r="I1263" s="35"/>
    </row>
    <row r="1264" spans="9:9">
      <c r="I1264" s="35"/>
    </row>
    <row r="1265" spans="9:9">
      <c r="I1265" s="35"/>
    </row>
    <row r="1266" spans="9:9">
      <c r="I1266" s="35"/>
    </row>
    <row r="1267" spans="9:9">
      <c r="I1267" s="35"/>
    </row>
    <row r="1268" spans="9:9">
      <c r="I1268" s="35"/>
    </row>
    <row r="1269" spans="9:9">
      <c r="I1269" s="35"/>
    </row>
    <row r="1270" spans="9:9">
      <c r="I1270" s="35"/>
    </row>
    <row r="1271" spans="9:9">
      <c r="I1271" s="35"/>
    </row>
    <row r="1272" spans="9:9">
      <c r="I1272" s="35"/>
    </row>
    <row r="1273" spans="9:9">
      <c r="I1273" s="35"/>
    </row>
    <row r="1274" spans="9:9">
      <c r="I1274" s="35"/>
    </row>
    <row r="1275" spans="9:9">
      <c r="I1275" s="35"/>
    </row>
    <row r="1276" spans="9:9">
      <c r="I1276" s="35"/>
    </row>
    <row r="1277" spans="9:9">
      <c r="I1277" s="35"/>
    </row>
    <row r="1278" spans="9:9">
      <c r="I1278" s="35"/>
    </row>
    <row r="1279" spans="9:9">
      <c r="I1279" s="35"/>
    </row>
    <row r="1280" spans="9:9">
      <c r="I1280" s="35"/>
    </row>
    <row r="1281" spans="9:9">
      <c r="I1281" s="35"/>
    </row>
    <row r="1282" spans="9:9">
      <c r="I1282" s="35"/>
    </row>
    <row r="1283" spans="9:9">
      <c r="I1283" s="35"/>
    </row>
    <row r="1284" spans="9:9">
      <c r="I1284" s="35"/>
    </row>
    <row r="1285" spans="9:9">
      <c r="I1285" s="35"/>
    </row>
    <row r="1286" spans="9:9">
      <c r="I1286" s="35"/>
    </row>
    <row r="1287" spans="9:9">
      <c r="I1287" s="35"/>
    </row>
    <row r="1288" spans="9:9">
      <c r="I1288" s="35"/>
    </row>
    <row r="1289" spans="9:9">
      <c r="I1289" s="35"/>
    </row>
    <row r="1290" spans="9:9">
      <c r="I1290" s="35"/>
    </row>
    <row r="1291" spans="9:9">
      <c r="I1291" s="35"/>
    </row>
    <row r="1292" spans="9:9">
      <c r="I1292" s="35"/>
    </row>
    <row r="1293" spans="9:9">
      <c r="I1293" s="35"/>
    </row>
    <row r="1294" spans="9:9">
      <c r="I1294" s="35"/>
    </row>
    <row r="1295" spans="9:9">
      <c r="I1295" s="35"/>
    </row>
    <row r="1296" spans="9:9">
      <c r="I1296" s="35"/>
    </row>
    <row r="1297" spans="9:9">
      <c r="I1297" s="35"/>
    </row>
    <row r="1298" spans="9:9">
      <c r="I1298" s="35"/>
    </row>
    <row r="1299" spans="9:9">
      <c r="I1299" s="35"/>
    </row>
    <row r="1300" spans="9:9">
      <c r="I1300" s="35"/>
    </row>
    <row r="1301" spans="9:9">
      <c r="I1301" s="35"/>
    </row>
    <row r="1302" spans="9:9">
      <c r="I1302" s="35"/>
    </row>
    <row r="1303" spans="9:9">
      <c r="I1303" s="35"/>
    </row>
    <row r="1304" spans="9:9">
      <c r="I1304" s="35"/>
    </row>
    <row r="1305" spans="9:9">
      <c r="I1305" s="35"/>
    </row>
    <row r="1306" spans="9:9">
      <c r="I1306" s="35"/>
    </row>
    <row r="1307" spans="9:9">
      <c r="I1307" s="35"/>
    </row>
    <row r="1308" spans="9:9">
      <c r="I1308" s="35"/>
    </row>
    <row r="1309" spans="9:9">
      <c r="I1309" s="35"/>
    </row>
    <row r="1310" spans="9:9">
      <c r="I1310" s="35"/>
    </row>
    <row r="1311" spans="9:9">
      <c r="I1311" s="35"/>
    </row>
    <row r="1312" spans="9:9">
      <c r="I1312" s="35"/>
    </row>
    <row r="1313" spans="9:9">
      <c r="I1313" s="35"/>
    </row>
    <row r="1314" spans="9:9">
      <c r="I1314" s="35"/>
    </row>
    <row r="1315" spans="9:9">
      <c r="I1315" s="35"/>
    </row>
    <row r="1316" spans="9:9">
      <c r="I1316" s="35"/>
    </row>
    <row r="1317" spans="9:9">
      <c r="I1317" s="35"/>
    </row>
    <row r="1318" spans="9:9">
      <c r="I1318" s="35"/>
    </row>
    <row r="1319" spans="9:9">
      <c r="I1319" s="35"/>
    </row>
    <row r="1320" spans="9:9">
      <c r="I1320" s="35"/>
    </row>
    <row r="1321" spans="9:9">
      <c r="I1321" s="35"/>
    </row>
    <row r="1322" spans="9:9">
      <c r="I1322" s="35"/>
    </row>
    <row r="1323" spans="9:9">
      <c r="I1323" s="35"/>
    </row>
    <row r="1324" spans="9:9">
      <c r="I1324" s="35"/>
    </row>
    <row r="1325" spans="9:9">
      <c r="I1325" s="35"/>
    </row>
    <row r="1326" spans="9:9">
      <c r="I1326" s="35"/>
    </row>
    <row r="1327" spans="9:9">
      <c r="I1327" s="35"/>
    </row>
    <row r="1328" spans="9:9">
      <c r="I1328" s="35"/>
    </row>
    <row r="1329" spans="9:9">
      <c r="I1329" s="35"/>
    </row>
    <row r="1330" spans="9:9">
      <c r="I1330" s="35"/>
    </row>
    <row r="1331" spans="9:9">
      <c r="I1331" s="35"/>
    </row>
    <row r="1332" spans="9:9">
      <c r="I1332" s="35"/>
    </row>
    <row r="1333" spans="9:9">
      <c r="I1333" s="35"/>
    </row>
    <row r="1334" spans="9:9">
      <c r="I1334" s="35"/>
    </row>
    <row r="1335" spans="9:9">
      <c r="I1335" s="35"/>
    </row>
    <row r="1336" spans="9:9">
      <c r="I1336" s="35"/>
    </row>
    <row r="1337" spans="9:9">
      <c r="I1337" s="35"/>
    </row>
    <row r="1338" spans="9:9">
      <c r="I1338" s="35"/>
    </row>
    <row r="1339" spans="9:9">
      <c r="I1339" s="35"/>
    </row>
    <row r="1340" spans="9:9">
      <c r="I1340" s="35"/>
    </row>
    <row r="1341" spans="9:9">
      <c r="I1341" s="35"/>
    </row>
    <row r="1342" spans="9:9">
      <c r="I1342" s="35"/>
    </row>
    <row r="1343" spans="9:9">
      <c r="I1343" s="35"/>
    </row>
    <row r="1344" spans="9:9">
      <c r="I1344" s="35"/>
    </row>
    <row r="1345" spans="9:9">
      <c r="I1345" s="35"/>
    </row>
    <row r="1346" spans="9:9">
      <c r="I1346" s="35"/>
    </row>
    <row r="1347" spans="9:9">
      <c r="I1347" s="35"/>
    </row>
    <row r="1348" spans="9:9">
      <c r="I1348" s="35"/>
    </row>
    <row r="1349" spans="9:9">
      <c r="I1349" s="35"/>
    </row>
    <row r="1350" spans="9:9">
      <c r="I1350" s="35"/>
    </row>
    <row r="1351" spans="9:9">
      <c r="I1351" s="35"/>
    </row>
    <row r="1352" spans="9:9">
      <c r="I1352" s="35"/>
    </row>
    <row r="1353" spans="9:9">
      <c r="I1353" s="35"/>
    </row>
    <row r="1354" spans="9:9">
      <c r="I1354" s="35"/>
    </row>
    <row r="1355" spans="9:9">
      <c r="I1355" s="35"/>
    </row>
    <row r="1356" spans="9:9">
      <c r="I1356" s="35"/>
    </row>
    <row r="1357" spans="9:9">
      <c r="I1357" s="35"/>
    </row>
    <row r="1358" spans="9:9">
      <c r="I1358" s="35"/>
    </row>
    <row r="1359" spans="9:9">
      <c r="I1359" s="35"/>
    </row>
    <row r="1360" spans="9:9">
      <c r="I1360" s="35"/>
    </row>
    <row r="1361" spans="9:9">
      <c r="I1361" s="35"/>
    </row>
    <row r="1362" spans="9:9">
      <c r="I1362" s="35"/>
    </row>
    <row r="1363" spans="9:9">
      <c r="I1363" s="35"/>
    </row>
    <row r="1364" spans="9:9">
      <c r="I1364" s="35"/>
    </row>
    <row r="1365" spans="9:9">
      <c r="I1365" s="35"/>
    </row>
    <row r="1366" spans="9:9">
      <c r="I1366" s="35"/>
    </row>
    <row r="1367" spans="9:9">
      <c r="I1367" s="35"/>
    </row>
    <row r="1368" spans="9:9">
      <c r="I1368" s="35"/>
    </row>
    <row r="1369" spans="9:9">
      <c r="I1369" s="35"/>
    </row>
    <row r="1370" spans="9:9">
      <c r="I1370" s="35"/>
    </row>
    <row r="1371" spans="9:9">
      <c r="I1371" s="35"/>
    </row>
    <row r="1372" spans="9:9">
      <c r="I1372" s="35"/>
    </row>
    <row r="1373" spans="9:9">
      <c r="I1373" s="35"/>
    </row>
    <row r="1374" spans="9:9">
      <c r="I1374" s="35"/>
    </row>
    <row r="1375" spans="9:9">
      <c r="I1375" s="35"/>
    </row>
    <row r="1376" spans="9:9">
      <c r="I1376" s="35"/>
    </row>
    <row r="1377" spans="9:9">
      <c r="I1377" s="35"/>
    </row>
    <row r="1378" spans="9:9">
      <c r="I1378" s="35"/>
    </row>
    <row r="1379" spans="9:9">
      <c r="I1379" s="35"/>
    </row>
    <row r="1380" spans="9:9">
      <c r="I1380" s="35"/>
    </row>
    <row r="1381" spans="9:9">
      <c r="I1381" s="35"/>
    </row>
    <row r="1382" spans="9:9">
      <c r="I1382" s="35"/>
    </row>
    <row r="1383" spans="9:9">
      <c r="I1383" s="35"/>
    </row>
    <row r="1384" spans="9:9">
      <c r="I1384" s="35"/>
    </row>
    <row r="1385" spans="9:9">
      <c r="I1385" s="35"/>
    </row>
    <row r="1386" spans="9:9">
      <c r="I1386" s="35"/>
    </row>
    <row r="1387" spans="9:9">
      <c r="I1387" s="35"/>
    </row>
    <row r="1388" spans="9:9">
      <c r="I1388" s="35"/>
    </row>
    <row r="1389" spans="9:9">
      <c r="I1389" s="35"/>
    </row>
    <row r="1390" spans="9:9">
      <c r="I1390" s="35"/>
    </row>
    <row r="1391" spans="9:9">
      <c r="I1391" s="35"/>
    </row>
    <row r="1392" spans="9:9">
      <c r="I1392" s="35"/>
    </row>
    <row r="1393" spans="9:9">
      <c r="I1393" s="35"/>
    </row>
    <row r="1394" spans="9:9">
      <c r="I1394" s="35"/>
    </row>
    <row r="1395" spans="9:9">
      <c r="I1395" s="35"/>
    </row>
    <row r="1396" spans="9:9">
      <c r="I1396" s="35"/>
    </row>
    <row r="1397" spans="9:9">
      <c r="I1397" s="35"/>
    </row>
    <row r="1398" spans="9:9">
      <c r="I1398" s="35"/>
    </row>
    <row r="1399" spans="9:9">
      <c r="I1399" s="35"/>
    </row>
    <row r="1400" spans="9:9">
      <c r="I1400" s="35"/>
    </row>
    <row r="1401" spans="9:9">
      <c r="I1401" s="35"/>
    </row>
    <row r="1402" spans="9:9">
      <c r="I1402" s="35"/>
    </row>
    <row r="1403" spans="9:9">
      <c r="I1403" s="35"/>
    </row>
    <row r="1404" spans="9:9">
      <c r="I1404" s="35"/>
    </row>
    <row r="1405" spans="9:9">
      <c r="I1405" s="35"/>
    </row>
    <row r="1406" spans="9:9">
      <c r="I1406" s="35"/>
    </row>
    <row r="1407" spans="9:9">
      <c r="I1407" s="35"/>
    </row>
    <row r="1408" spans="9:9">
      <c r="I1408" s="35"/>
    </row>
    <row r="1409" spans="9:9">
      <c r="I1409" s="35"/>
    </row>
    <row r="1410" spans="9:9">
      <c r="I1410" s="35"/>
    </row>
    <row r="1411" spans="9:9">
      <c r="I1411" s="35"/>
    </row>
    <row r="1412" spans="9:9">
      <c r="I1412" s="35"/>
    </row>
    <row r="1413" spans="9:9">
      <c r="I1413" s="35"/>
    </row>
    <row r="1414" spans="9:9">
      <c r="I1414" s="35"/>
    </row>
    <row r="1415" spans="9:9">
      <c r="I1415" s="35"/>
    </row>
    <row r="1416" spans="9:9">
      <c r="I1416" s="35"/>
    </row>
    <row r="1417" spans="9:9">
      <c r="I1417" s="35"/>
    </row>
    <row r="1418" spans="9:9">
      <c r="I1418" s="35"/>
    </row>
    <row r="1419" spans="9:9">
      <c r="I1419" s="35"/>
    </row>
    <row r="1420" spans="9:9">
      <c r="I1420" s="35"/>
    </row>
    <row r="1421" spans="9:9">
      <c r="I1421" s="35"/>
    </row>
    <row r="1422" spans="9:9">
      <c r="I1422" s="35"/>
    </row>
    <row r="1423" spans="9:9">
      <c r="I1423" s="35"/>
    </row>
    <row r="1424" spans="9:9">
      <c r="I1424" s="35"/>
    </row>
    <row r="1425" spans="9:9">
      <c r="I1425" s="35"/>
    </row>
    <row r="1426" spans="9:9">
      <c r="I1426" s="35"/>
    </row>
    <row r="1427" spans="9:9">
      <c r="I1427" s="35"/>
    </row>
    <row r="1428" spans="9:9">
      <c r="I1428" s="35"/>
    </row>
    <row r="1429" spans="9:9">
      <c r="I1429" s="35"/>
    </row>
    <row r="1430" spans="9:9">
      <c r="I1430" s="35"/>
    </row>
    <row r="1431" spans="9:9">
      <c r="I1431" s="35"/>
    </row>
    <row r="1432" spans="9:9">
      <c r="I1432" s="35"/>
    </row>
    <row r="1433" spans="9:9">
      <c r="I1433" s="35"/>
    </row>
    <row r="1434" spans="9:9">
      <c r="I1434" s="35"/>
    </row>
    <row r="1435" spans="9:9">
      <c r="I1435" s="35"/>
    </row>
    <row r="1436" spans="9:9">
      <c r="I1436" s="35"/>
    </row>
    <row r="1437" spans="9:9">
      <c r="I1437" s="35"/>
    </row>
    <row r="1438" spans="9:9">
      <c r="I1438" s="35"/>
    </row>
    <row r="1439" spans="9:9">
      <c r="I1439" s="35"/>
    </row>
    <row r="1440" spans="9:9">
      <c r="I1440" s="35"/>
    </row>
    <row r="1441" spans="9:9">
      <c r="I1441" s="35"/>
    </row>
    <row r="1442" spans="9:9">
      <c r="I1442" s="35"/>
    </row>
    <row r="1443" spans="9:9">
      <c r="I1443" s="35"/>
    </row>
    <row r="1444" spans="9:9">
      <c r="I1444" s="35"/>
    </row>
    <row r="1445" spans="9:9">
      <c r="I1445" s="35"/>
    </row>
    <row r="1446" spans="9:9">
      <c r="I1446" s="35"/>
    </row>
    <row r="1447" spans="9:9">
      <c r="I1447" s="35"/>
    </row>
    <row r="1448" spans="9:9">
      <c r="I1448" s="35"/>
    </row>
    <row r="1449" spans="9:9">
      <c r="I1449" s="35"/>
    </row>
    <row r="1450" spans="9:9">
      <c r="I1450" s="35"/>
    </row>
    <row r="1451" spans="9:9">
      <c r="I1451" s="35"/>
    </row>
    <row r="1452" spans="9:9">
      <c r="I1452" s="35"/>
    </row>
    <row r="1453" spans="9:9">
      <c r="I1453" s="35"/>
    </row>
    <row r="1454" spans="9:9">
      <c r="I1454" s="35"/>
    </row>
    <row r="1455" spans="9:9">
      <c r="I1455" s="35"/>
    </row>
    <row r="1456" spans="9:9">
      <c r="I1456" s="35"/>
    </row>
    <row r="1457" spans="9:9">
      <c r="I1457" s="35"/>
    </row>
    <row r="1458" spans="9:9">
      <c r="I1458" s="35"/>
    </row>
    <row r="1459" spans="9:9">
      <c r="I1459" s="35"/>
    </row>
    <row r="1460" spans="9:9">
      <c r="I1460" s="35"/>
    </row>
    <row r="1461" spans="9:9">
      <c r="I1461" s="35"/>
    </row>
    <row r="1462" spans="9:9">
      <c r="I1462" s="35"/>
    </row>
    <row r="1463" spans="9:9">
      <c r="I1463" s="35"/>
    </row>
    <row r="1464" spans="9:9">
      <c r="I1464" s="35"/>
    </row>
    <row r="1465" spans="9:9">
      <c r="I1465" s="35"/>
    </row>
    <row r="1466" spans="9:9">
      <c r="I1466" s="35"/>
    </row>
    <row r="1467" spans="9:9">
      <c r="I1467" s="35"/>
    </row>
    <row r="1468" spans="9:9">
      <c r="I1468" s="35"/>
    </row>
    <row r="1469" spans="9:9">
      <c r="I1469" s="35"/>
    </row>
    <row r="1470" spans="9:9">
      <c r="I1470" s="35"/>
    </row>
    <row r="1471" spans="9:9">
      <c r="I1471" s="35"/>
    </row>
    <row r="1472" spans="9:9">
      <c r="I1472" s="35"/>
    </row>
    <row r="1473" spans="9:9">
      <c r="I1473" s="35"/>
    </row>
    <row r="1474" spans="9:9">
      <c r="I1474" s="35"/>
    </row>
    <row r="1475" spans="9:9">
      <c r="I1475" s="35"/>
    </row>
    <row r="1476" spans="9:9">
      <c r="I1476" s="35"/>
    </row>
    <row r="1477" spans="9:9">
      <c r="I1477" s="35"/>
    </row>
    <row r="1478" spans="9:9">
      <c r="I1478" s="35"/>
    </row>
    <row r="1479" spans="9:9">
      <c r="I1479" s="35"/>
    </row>
    <row r="1480" spans="9:9">
      <c r="I1480" s="35"/>
    </row>
    <row r="1481" spans="9:9">
      <c r="I1481" s="35"/>
    </row>
    <row r="1482" spans="9:9">
      <c r="I1482" s="35"/>
    </row>
    <row r="1483" spans="9:9">
      <c r="I1483" s="35"/>
    </row>
    <row r="1484" spans="9:9">
      <c r="I1484" s="35"/>
    </row>
    <row r="1485" spans="9:9">
      <c r="I1485" s="35"/>
    </row>
    <row r="1486" spans="9:9">
      <c r="I1486" s="35"/>
    </row>
    <row r="1487" spans="9:9">
      <c r="I1487" s="35"/>
    </row>
    <row r="1488" spans="9:9">
      <c r="I1488" s="35"/>
    </row>
    <row r="1489" spans="9:9">
      <c r="I1489" s="35"/>
    </row>
    <row r="1490" spans="9:9">
      <c r="I1490" s="35"/>
    </row>
    <row r="1491" spans="9:9">
      <c r="I1491" s="35"/>
    </row>
    <row r="1492" spans="9:9">
      <c r="I1492" s="35"/>
    </row>
    <row r="1493" spans="9:9">
      <c r="I1493" s="35"/>
    </row>
    <row r="1494" spans="9:9">
      <c r="I1494" s="35"/>
    </row>
    <row r="1495" spans="9:9">
      <c r="I1495" s="35"/>
    </row>
    <row r="1496" spans="9:9">
      <c r="I1496" s="35"/>
    </row>
    <row r="1497" spans="9:9">
      <c r="I1497" s="35"/>
    </row>
    <row r="1498" spans="9:9">
      <c r="I1498" s="35"/>
    </row>
    <row r="1499" spans="9:9">
      <c r="I1499" s="35"/>
    </row>
    <row r="1500" spans="9:9">
      <c r="I1500" s="35"/>
    </row>
    <row r="1501" spans="9:9">
      <c r="I1501" s="35"/>
    </row>
    <row r="1502" spans="9:9">
      <c r="I1502" s="35"/>
    </row>
    <row r="1503" spans="9:9">
      <c r="I1503" s="35"/>
    </row>
    <row r="1504" spans="9:9">
      <c r="I1504" s="35"/>
    </row>
    <row r="1505" spans="9:9">
      <c r="I1505" s="35"/>
    </row>
    <row r="1506" spans="9:9">
      <c r="I1506" s="35"/>
    </row>
    <row r="1507" spans="9:9">
      <c r="I1507" s="35"/>
    </row>
    <row r="1508" spans="9:9">
      <c r="I1508" s="35"/>
    </row>
    <row r="1509" spans="9:9">
      <c r="I1509" s="35"/>
    </row>
    <row r="1510" spans="9:9">
      <c r="I1510" s="35"/>
    </row>
    <row r="1511" spans="9:9">
      <c r="I1511" s="35"/>
    </row>
    <row r="1512" spans="9:9">
      <c r="I1512" s="35"/>
    </row>
    <row r="1513" spans="9:9">
      <c r="I1513" s="35"/>
    </row>
    <row r="1514" spans="9:9">
      <c r="I1514" s="35"/>
    </row>
    <row r="1515" spans="9:9">
      <c r="I1515" s="35"/>
    </row>
    <row r="1516" spans="9:9">
      <c r="I1516" s="35"/>
    </row>
    <row r="1517" spans="9:9">
      <c r="I1517" s="35"/>
    </row>
    <row r="1518" spans="9:9">
      <c r="I1518" s="35"/>
    </row>
    <row r="1519" spans="9:9">
      <c r="I1519" s="35"/>
    </row>
    <row r="1520" spans="9:9">
      <c r="I1520" s="35"/>
    </row>
    <row r="1521" spans="9:9">
      <c r="I1521" s="35"/>
    </row>
    <row r="1522" spans="9:9">
      <c r="I1522" s="35"/>
    </row>
    <row r="1523" spans="9:9">
      <c r="I1523" s="35"/>
    </row>
    <row r="1524" spans="9:9">
      <c r="I1524" s="35"/>
    </row>
    <row r="1525" spans="9:9">
      <c r="I1525" s="35"/>
    </row>
    <row r="1526" spans="9:9">
      <c r="I1526" s="35"/>
    </row>
    <row r="1527" spans="9:9">
      <c r="I1527" s="35"/>
    </row>
    <row r="1528" spans="9:9">
      <c r="I1528" s="35"/>
    </row>
    <row r="1529" spans="9:9">
      <c r="I1529" s="35"/>
    </row>
    <row r="1530" spans="9:9">
      <c r="I1530" s="35"/>
    </row>
    <row r="1531" spans="9:9">
      <c r="I1531" s="35"/>
    </row>
    <row r="1532" spans="9:9">
      <c r="I1532" s="35"/>
    </row>
    <row r="1533" spans="9:9">
      <c r="I1533" s="35"/>
    </row>
    <row r="1534" spans="9:9">
      <c r="I1534" s="35"/>
    </row>
    <row r="1535" spans="9:9">
      <c r="I1535" s="35"/>
    </row>
    <row r="1536" spans="9:9">
      <c r="I1536" s="35"/>
    </row>
    <row r="1537" spans="9:9">
      <c r="I1537" s="35"/>
    </row>
    <row r="1538" spans="9:9">
      <c r="I1538" s="35"/>
    </row>
    <row r="1539" spans="9:9">
      <c r="I1539" s="35"/>
    </row>
    <row r="1540" spans="9:9">
      <c r="I1540" s="35"/>
    </row>
    <row r="1541" spans="9:9">
      <c r="I1541" s="35"/>
    </row>
    <row r="1542" spans="9:9">
      <c r="I1542" s="35"/>
    </row>
    <row r="1543" spans="9:9">
      <c r="I1543" s="35"/>
    </row>
    <row r="1544" spans="9:9">
      <c r="I1544" s="35"/>
    </row>
    <row r="1545" spans="9:9">
      <c r="I1545" s="35"/>
    </row>
    <row r="1546" spans="9:9">
      <c r="I1546" s="35"/>
    </row>
    <row r="1547" spans="9:9">
      <c r="I1547" s="35"/>
    </row>
    <row r="1548" spans="9:9">
      <c r="I1548" s="35"/>
    </row>
    <row r="1549" spans="9:9">
      <c r="I1549" s="35"/>
    </row>
    <row r="1550" spans="9:9">
      <c r="I1550" s="35"/>
    </row>
    <row r="1551" spans="9:9">
      <c r="I1551" s="35"/>
    </row>
    <row r="1552" spans="9:9">
      <c r="I1552" s="35"/>
    </row>
    <row r="1553" spans="9:9">
      <c r="I1553" s="35"/>
    </row>
    <row r="1554" spans="9:9">
      <c r="I1554" s="35"/>
    </row>
    <row r="1555" spans="9:9">
      <c r="I1555" s="35"/>
    </row>
    <row r="1556" spans="9:9">
      <c r="I1556" s="35"/>
    </row>
    <row r="1557" spans="9:9">
      <c r="I1557" s="35"/>
    </row>
    <row r="1558" spans="9:9">
      <c r="I1558" s="35"/>
    </row>
    <row r="1559" spans="9:9">
      <c r="I1559" s="35"/>
    </row>
    <row r="1560" spans="9:9">
      <c r="I1560" s="35"/>
    </row>
    <row r="1561" spans="9:9">
      <c r="I1561" s="35"/>
    </row>
    <row r="1562" spans="9:9">
      <c r="I1562" s="35"/>
    </row>
    <row r="1563" spans="9:9">
      <c r="I1563" s="35"/>
    </row>
    <row r="1564" spans="9:9">
      <c r="I1564" s="35"/>
    </row>
    <row r="1565" spans="9:9">
      <c r="I1565" s="35"/>
    </row>
    <row r="1566" spans="9:9">
      <c r="I1566" s="35"/>
    </row>
    <row r="1567" spans="9:9">
      <c r="I1567" s="35"/>
    </row>
    <row r="1568" spans="9:9">
      <c r="I1568" s="35"/>
    </row>
    <row r="1569" spans="9:9">
      <c r="I1569" s="35"/>
    </row>
    <row r="1570" spans="9:9">
      <c r="I1570" s="35"/>
    </row>
    <row r="1571" spans="9:9">
      <c r="I1571" s="35"/>
    </row>
    <row r="1572" spans="9:9">
      <c r="I1572" s="35"/>
    </row>
    <row r="1573" spans="9:9">
      <c r="I1573" s="35"/>
    </row>
    <row r="1574" spans="9:9">
      <c r="I1574" s="35"/>
    </row>
    <row r="1575" spans="9:9">
      <c r="I1575" s="35"/>
    </row>
    <row r="1576" spans="9:9">
      <c r="I1576" s="35"/>
    </row>
    <row r="1577" spans="9:9">
      <c r="I1577" s="35"/>
    </row>
    <row r="1578" spans="9:9">
      <c r="I1578" s="35"/>
    </row>
    <row r="1579" spans="9:9">
      <c r="I1579" s="35"/>
    </row>
    <row r="1580" spans="9:9">
      <c r="I1580" s="35"/>
    </row>
    <row r="1581" spans="9:9">
      <c r="I1581" s="35"/>
    </row>
    <row r="1582" spans="9:9">
      <c r="I1582" s="35"/>
    </row>
    <row r="1583" spans="9:9">
      <c r="I1583" s="35"/>
    </row>
    <row r="1584" spans="9:9">
      <c r="I1584" s="35"/>
    </row>
    <row r="1585" spans="9:9">
      <c r="I1585" s="35"/>
    </row>
    <row r="1586" spans="9:9">
      <c r="I1586" s="35"/>
    </row>
    <row r="1587" spans="9:9">
      <c r="I1587" s="35"/>
    </row>
    <row r="1588" spans="9:9">
      <c r="I1588" s="35"/>
    </row>
    <row r="1589" spans="9:9">
      <c r="I1589" s="35"/>
    </row>
    <row r="1590" spans="9:9">
      <c r="I1590" s="35"/>
    </row>
    <row r="1591" spans="9:9">
      <c r="I1591" s="35"/>
    </row>
    <row r="1592" spans="9:9">
      <c r="I1592" s="35"/>
    </row>
    <row r="1593" spans="9:9">
      <c r="I1593" s="35"/>
    </row>
    <row r="1594" spans="9:9">
      <c r="I1594" s="35"/>
    </row>
    <row r="1595" spans="9:9">
      <c r="I1595" s="35"/>
    </row>
    <row r="1596" spans="9:9">
      <c r="I1596" s="35"/>
    </row>
    <row r="1597" spans="9:9">
      <c r="I1597" s="35"/>
    </row>
    <row r="1598" spans="9:9">
      <c r="I1598" s="35"/>
    </row>
    <row r="1599" spans="9:9">
      <c r="I1599" s="35"/>
    </row>
    <row r="1600" spans="9:9">
      <c r="I1600" s="35"/>
    </row>
    <row r="1601" spans="9:9">
      <c r="I1601" s="35"/>
    </row>
    <row r="1602" spans="9:9">
      <c r="I1602" s="35"/>
    </row>
    <row r="1603" spans="9:9">
      <c r="I1603" s="35"/>
    </row>
    <row r="1604" spans="9:9">
      <c r="I1604" s="35"/>
    </row>
    <row r="1605" spans="9:9">
      <c r="I1605" s="35"/>
    </row>
    <row r="1606" spans="9:9">
      <c r="I1606" s="35"/>
    </row>
    <row r="1607" spans="9:9">
      <c r="I1607" s="35"/>
    </row>
    <row r="1608" spans="9:9">
      <c r="I1608" s="35"/>
    </row>
    <row r="1609" spans="9:9">
      <c r="I1609" s="35"/>
    </row>
    <row r="1610" spans="9:9">
      <c r="I1610" s="35"/>
    </row>
    <row r="1611" spans="9:9">
      <c r="I1611" s="35"/>
    </row>
    <row r="1612" spans="9:9">
      <c r="I1612" s="35"/>
    </row>
    <row r="1613" spans="9:9">
      <c r="I1613" s="35"/>
    </row>
    <row r="1614" spans="9:9">
      <c r="I1614" s="35"/>
    </row>
    <row r="1615" spans="9:9">
      <c r="I1615" s="35"/>
    </row>
    <row r="1616" spans="9:9">
      <c r="I1616" s="35"/>
    </row>
    <row r="1617" spans="9:9">
      <c r="I1617" s="35"/>
    </row>
    <row r="1618" spans="9:9">
      <c r="I1618" s="35"/>
    </row>
    <row r="1619" spans="9:9">
      <c r="I1619" s="35"/>
    </row>
    <row r="1620" spans="9:9">
      <c r="I1620" s="35"/>
    </row>
    <row r="1621" spans="9:9">
      <c r="I1621" s="35"/>
    </row>
    <row r="1622" spans="9:9">
      <c r="I1622" s="35"/>
    </row>
    <row r="1623" spans="9:9">
      <c r="I1623" s="35"/>
    </row>
    <row r="1624" spans="9:9">
      <c r="I1624" s="35"/>
    </row>
    <row r="1625" spans="9:9">
      <c r="I1625" s="35"/>
    </row>
    <row r="1626" spans="9:9">
      <c r="I1626" s="35"/>
    </row>
    <row r="1627" spans="9:9">
      <c r="I1627" s="35"/>
    </row>
    <row r="1628" spans="9:9">
      <c r="I1628" s="35"/>
    </row>
    <row r="1629" spans="9:9">
      <c r="I1629" s="35"/>
    </row>
    <row r="1630" spans="9:9">
      <c r="I1630" s="35"/>
    </row>
    <row r="1631" spans="9:9">
      <c r="I1631" s="35"/>
    </row>
    <row r="1632" spans="9:9">
      <c r="I1632" s="35"/>
    </row>
    <row r="1633" spans="9:9">
      <c r="I1633" s="35"/>
    </row>
    <row r="1634" spans="9:9">
      <c r="I1634" s="35"/>
    </row>
    <row r="1635" spans="9:9">
      <c r="I1635" s="35"/>
    </row>
    <row r="1636" spans="9:9">
      <c r="I1636" s="35"/>
    </row>
    <row r="1637" spans="9:9">
      <c r="I1637" s="35"/>
    </row>
    <row r="1638" spans="9:9">
      <c r="I1638" s="35"/>
    </row>
    <row r="1639" spans="9:9">
      <c r="I1639" s="35"/>
    </row>
    <row r="1640" spans="9:9">
      <c r="I1640" s="35"/>
    </row>
    <row r="1641" spans="9:9">
      <c r="I1641" s="35"/>
    </row>
    <row r="1642" spans="9:9">
      <c r="I1642" s="35"/>
    </row>
    <row r="1643" spans="9:9">
      <c r="I1643" s="35"/>
    </row>
    <row r="1644" spans="9:9">
      <c r="I1644" s="35"/>
    </row>
    <row r="1645" spans="9:9">
      <c r="I1645" s="35"/>
    </row>
    <row r="1646" spans="9:9">
      <c r="I1646" s="35"/>
    </row>
    <row r="1647" spans="9:9">
      <c r="I1647" s="35"/>
    </row>
    <row r="1648" spans="9:9">
      <c r="I1648" s="35"/>
    </row>
    <row r="1649" spans="9:9">
      <c r="I1649" s="35"/>
    </row>
    <row r="1650" spans="9:9">
      <c r="I1650" s="35"/>
    </row>
    <row r="1651" spans="9:9">
      <c r="I1651" s="35"/>
    </row>
    <row r="1652" spans="9:9">
      <c r="I1652" s="35"/>
    </row>
    <row r="1653" spans="9:9">
      <c r="I1653" s="35"/>
    </row>
    <row r="1654" spans="9:9">
      <c r="I1654" s="35"/>
    </row>
    <row r="1655" spans="9:9">
      <c r="I1655" s="35"/>
    </row>
    <row r="1656" spans="9:9">
      <c r="I1656" s="35"/>
    </row>
    <row r="1657" spans="9:9">
      <c r="I1657" s="35"/>
    </row>
    <row r="1658" spans="9:9">
      <c r="I1658" s="35"/>
    </row>
    <row r="1659" spans="9:9">
      <c r="I1659" s="35"/>
    </row>
    <row r="1660" spans="9:9">
      <c r="I1660" s="35"/>
    </row>
    <row r="1661" spans="9:9">
      <c r="I1661" s="35"/>
    </row>
    <row r="1662" spans="9:9">
      <c r="I1662" s="35"/>
    </row>
    <row r="1663" spans="9:9">
      <c r="I1663" s="35"/>
    </row>
    <row r="1664" spans="9:9">
      <c r="I1664" s="35"/>
    </row>
    <row r="1665" spans="9:9">
      <c r="I1665" s="35"/>
    </row>
    <row r="1666" spans="9:9">
      <c r="I1666" s="35"/>
    </row>
    <row r="1667" spans="9:9">
      <c r="I1667" s="35"/>
    </row>
    <row r="1668" spans="9:9">
      <c r="I1668" s="35"/>
    </row>
    <row r="1669" spans="9:9">
      <c r="I1669" s="35"/>
    </row>
    <row r="1670" spans="9:9">
      <c r="I1670" s="35"/>
    </row>
    <row r="1671" spans="9:9">
      <c r="I1671" s="35"/>
    </row>
    <row r="1672" spans="9:9">
      <c r="I1672" s="35"/>
    </row>
    <row r="1673" spans="9:9">
      <c r="I1673" s="35"/>
    </row>
    <row r="1674" spans="9:9">
      <c r="I1674" s="35"/>
    </row>
    <row r="1675" spans="9:9">
      <c r="I1675" s="35"/>
    </row>
    <row r="1676" spans="9:9">
      <c r="I1676" s="35"/>
    </row>
    <row r="1677" spans="9:9">
      <c r="I1677" s="35"/>
    </row>
    <row r="1678" spans="9:9">
      <c r="I1678" s="35"/>
    </row>
    <row r="1679" spans="9:9">
      <c r="I1679" s="35"/>
    </row>
    <row r="1680" spans="9:9">
      <c r="I1680" s="35"/>
    </row>
    <row r="1681" spans="9:9">
      <c r="I1681" s="35"/>
    </row>
    <row r="1682" spans="9:9">
      <c r="I1682" s="35"/>
    </row>
    <row r="1683" spans="9:9">
      <c r="I1683" s="35"/>
    </row>
    <row r="1684" spans="9:9">
      <c r="I1684" s="35"/>
    </row>
    <row r="1685" spans="9:9">
      <c r="I1685" s="35"/>
    </row>
    <row r="1686" spans="9:9">
      <c r="I1686" s="35"/>
    </row>
    <row r="1687" spans="9:9">
      <c r="I1687" s="35"/>
    </row>
    <row r="1688" spans="9:9">
      <c r="I1688" s="35"/>
    </row>
    <row r="1689" spans="9:9">
      <c r="I1689" s="35"/>
    </row>
    <row r="1690" spans="9:9">
      <c r="I1690" s="35"/>
    </row>
    <row r="1691" spans="9:9">
      <c r="I1691" s="35"/>
    </row>
    <row r="1692" spans="9:9">
      <c r="I1692" s="35"/>
    </row>
    <row r="1693" spans="9:9">
      <c r="I1693" s="35"/>
    </row>
    <row r="1694" spans="9:9">
      <c r="I1694" s="35"/>
    </row>
    <row r="1695" spans="9:9">
      <c r="I1695" s="35"/>
    </row>
    <row r="1696" spans="9:9">
      <c r="I1696" s="35"/>
    </row>
    <row r="1697" spans="9:9">
      <c r="I1697" s="35"/>
    </row>
    <row r="1698" spans="9:9">
      <c r="I1698" s="35"/>
    </row>
    <row r="1699" spans="9:9">
      <c r="I1699" s="35"/>
    </row>
    <row r="1700" spans="9:9">
      <c r="I1700" s="35"/>
    </row>
    <row r="1701" spans="9:9">
      <c r="I1701" s="35"/>
    </row>
    <row r="1702" spans="9:9">
      <c r="I1702" s="35"/>
    </row>
    <row r="1703" spans="9:9">
      <c r="I1703" s="35"/>
    </row>
    <row r="1704" spans="9:9">
      <c r="I1704" s="35"/>
    </row>
    <row r="1705" spans="9:9">
      <c r="I1705" s="35"/>
    </row>
    <row r="1706" spans="9:9">
      <c r="I1706" s="35"/>
    </row>
    <row r="1707" spans="9:9">
      <c r="I1707" s="35"/>
    </row>
    <row r="1708" spans="9:9">
      <c r="I1708" s="35"/>
    </row>
    <row r="1709" spans="9:9">
      <c r="I1709" s="35"/>
    </row>
    <row r="1710" spans="9:9">
      <c r="I1710" s="35"/>
    </row>
    <row r="1711" spans="9:9">
      <c r="I1711" s="35"/>
    </row>
    <row r="1712" spans="9:9">
      <c r="I1712" s="35"/>
    </row>
    <row r="1713" spans="9:9">
      <c r="I1713" s="35"/>
    </row>
    <row r="1714" spans="9:9">
      <c r="I1714" s="35"/>
    </row>
    <row r="1715" spans="9:9">
      <c r="I1715" s="35"/>
    </row>
    <row r="1716" spans="9:9">
      <c r="I1716" s="35"/>
    </row>
    <row r="1717" spans="9:9">
      <c r="I1717" s="35"/>
    </row>
    <row r="1718" spans="9:9">
      <c r="I1718" s="35"/>
    </row>
    <row r="1719" spans="9:9">
      <c r="I1719" s="35"/>
    </row>
    <row r="1720" spans="9:9">
      <c r="I1720" s="35"/>
    </row>
    <row r="1721" spans="9:9">
      <c r="I1721" s="35"/>
    </row>
    <row r="1722" spans="9:9">
      <c r="I1722" s="35"/>
    </row>
    <row r="1723" spans="9:9">
      <c r="I1723" s="35"/>
    </row>
    <row r="1724" spans="9:9">
      <c r="I1724" s="35"/>
    </row>
    <row r="1725" spans="9:9">
      <c r="I1725" s="35"/>
    </row>
    <row r="1726" spans="9:9">
      <c r="I1726" s="35"/>
    </row>
    <row r="1727" spans="9:9">
      <c r="I1727" s="35"/>
    </row>
    <row r="1728" spans="9:9">
      <c r="I1728" s="35"/>
    </row>
    <row r="1729" spans="9:9">
      <c r="I1729" s="35"/>
    </row>
    <row r="1730" spans="9:9">
      <c r="I1730" s="35"/>
    </row>
    <row r="1731" spans="9:9">
      <c r="I1731" s="35"/>
    </row>
    <row r="1732" spans="9:9">
      <c r="I1732" s="35"/>
    </row>
    <row r="1733" spans="9:9">
      <c r="I1733" s="35"/>
    </row>
    <row r="1734" spans="9:9">
      <c r="I1734" s="35"/>
    </row>
    <row r="1735" spans="9:9">
      <c r="I1735" s="35"/>
    </row>
    <row r="1736" spans="9:9">
      <c r="I1736" s="35"/>
    </row>
    <row r="1737" spans="9:9">
      <c r="I1737" s="35"/>
    </row>
    <row r="1738" spans="9:9">
      <c r="I1738" s="35"/>
    </row>
    <row r="1739" spans="9:9">
      <c r="I1739" s="35"/>
    </row>
    <row r="1740" spans="9:9">
      <c r="I1740" s="35"/>
    </row>
    <row r="1741" spans="9:9">
      <c r="I1741" s="35"/>
    </row>
    <row r="1742" spans="9:9">
      <c r="I1742" s="35"/>
    </row>
    <row r="1743" spans="9:9">
      <c r="I1743" s="35"/>
    </row>
    <row r="1744" spans="9:9">
      <c r="I1744" s="35"/>
    </row>
    <row r="1745" spans="9:9">
      <c r="I1745" s="35"/>
    </row>
    <row r="1746" spans="9:9">
      <c r="I1746" s="35"/>
    </row>
    <row r="1747" spans="9:9">
      <c r="I1747" s="35"/>
    </row>
    <row r="1748" spans="9:9">
      <c r="I1748" s="35"/>
    </row>
    <row r="1749" spans="9:9">
      <c r="I1749" s="35"/>
    </row>
    <row r="1750" spans="9:9">
      <c r="I1750" s="35"/>
    </row>
    <row r="1751" spans="9:9">
      <c r="I1751" s="35"/>
    </row>
    <row r="1752" spans="9:9">
      <c r="I1752" s="35"/>
    </row>
    <row r="1753" spans="9:9">
      <c r="I1753" s="35"/>
    </row>
    <row r="1754" spans="9:9">
      <c r="I1754" s="35"/>
    </row>
    <row r="1755" spans="9:9">
      <c r="I1755" s="35"/>
    </row>
    <row r="1756" spans="9:9">
      <c r="I1756" s="35"/>
    </row>
    <row r="1757" spans="9:9">
      <c r="I1757" s="35"/>
    </row>
    <row r="1758" spans="9:9">
      <c r="I1758" s="35"/>
    </row>
    <row r="1759" spans="9:9">
      <c r="I1759" s="35"/>
    </row>
    <row r="1760" spans="9:9">
      <c r="I1760" s="35"/>
    </row>
    <row r="1761" spans="9:9">
      <c r="I1761" s="35"/>
    </row>
    <row r="1762" spans="9:9">
      <c r="I1762" s="35"/>
    </row>
    <row r="1763" spans="9:9">
      <c r="I1763" s="35"/>
    </row>
    <row r="1764" spans="9:9">
      <c r="I1764" s="35"/>
    </row>
    <row r="1765" spans="9:9">
      <c r="I1765" s="35"/>
    </row>
    <row r="1766" spans="9:9">
      <c r="I1766" s="35"/>
    </row>
    <row r="1767" spans="9:9">
      <c r="I1767" s="35"/>
    </row>
    <row r="1768" spans="9:9">
      <c r="I1768" s="35"/>
    </row>
    <row r="1769" spans="9:9">
      <c r="I1769" s="35"/>
    </row>
    <row r="1770" spans="9:9">
      <c r="I1770" s="35"/>
    </row>
    <row r="1771" spans="9:9">
      <c r="I1771" s="35"/>
    </row>
    <row r="1772" spans="9:9">
      <c r="I1772" s="35"/>
    </row>
    <row r="1773" spans="9:9">
      <c r="I1773" s="35"/>
    </row>
    <row r="1774" spans="9:9">
      <c r="I1774" s="35"/>
    </row>
    <row r="1775" spans="9:9">
      <c r="I1775" s="35"/>
    </row>
    <row r="1776" spans="9:9">
      <c r="I1776" s="35"/>
    </row>
    <row r="1777" spans="9:9">
      <c r="I1777" s="35"/>
    </row>
    <row r="1778" spans="9:9">
      <c r="I1778" s="35"/>
    </row>
    <row r="1779" spans="9:9">
      <c r="I1779" s="35"/>
    </row>
    <row r="1780" spans="9:9">
      <c r="I1780" s="35"/>
    </row>
    <row r="1781" spans="9:9">
      <c r="I1781" s="35"/>
    </row>
    <row r="1782" spans="9:9">
      <c r="I1782" s="35"/>
    </row>
    <row r="1783" spans="9:9">
      <c r="I1783" s="35"/>
    </row>
    <row r="1784" spans="9:9">
      <c r="I1784" s="35"/>
    </row>
    <row r="1785" spans="9:9">
      <c r="I1785" s="35"/>
    </row>
    <row r="1786" spans="9:9">
      <c r="I1786" s="35"/>
    </row>
    <row r="1787" spans="9:9">
      <c r="I1787" s="35"/>
    </row>
    <row r="1788" spans="9:9">
      <c r="I1788" s="35"/>
    </row>
    <row r="1789" spans="9:9">
      <c r="I1789" s="35"/>
    </row>
    <row r="1790" spans="9:9">
      <c r="I1790" s="35"/>
    </row>
    <row r="1791" spans="9:9">
      <c r="I1791" s="35"/>
    </row>
    <row r="1792" spans="9:9">
      <c r="I1792" s="35"/>
    </row>
    <row r="1793" spans="9:9">
      <c r="I1793" s="35"/>
    </row>
    <row r="1794" spans="9:9">
      <c r="I1794" s="35"/>
    </row>
    <row r="1795" spans="9:9">
      <c r="I1795" s="35"/>
    </row>
    <row r="1796" spans="9:9">
      <c r="I1796" s="35"/>
    </row>
    <row r="1797" spans="9:9">
      <c r="I1797" s="35"/>
    </row>
    <row r="1798" spans="9:9">
      <c r="I1798" s="35"/>
    </row>
    <row r="1799" spans="9:9">
      <c r="I1799" s="35"/>
    </row>
    <row r="1800" spans="9:9">
      <c r="I1800" s="35"/>
    </row>
    <row r="1801" spans="9:9">
      <c r="I1801" s="35"/>
    </row>
    <row r="1802" spans="9:9">
      <c r="I1802" s="35"/>
    </row>
    <row r="1803" spans="9:9">
      <c r="I1803" s="35"/>
    </row>
    <row r="1804" spans="9:9">
      <c r="I1804" s="35"/>
    </row>
    <row r="1805" spans="9:9">
      <c r="I1805" s="35"/>
    </row>
    <row r="1806" spans="9:9">
      <c r="I1806" s="35"/>
    </row>
    <row r="1807" spans="9:9">
      <c r="I1807" s="35"/>
    </row>
    <row r="1808" spans="9:9">
      <c r="I1808" s="35"/>
    </row>
    <row r="1809" spans="9:9">
      <c r="I1809" s="35"/>
    </row>
    <row r="1810" spans="9:9">
      <c r="I1810" s="35"/>
    </row>
    <row r="1811" spans="9:9">
      <c r="I1811" s="35"/>
    </row>
    <row r="1812" spans="9:9">
      <c r="I1812" s="35"/>
    </row>
    <row r="1813" spans="9:9">
      <c r="I1813" s="35"/>
    </row>
    <row r="1814" spans="9:9">
      <c r="I1814" s="35"/>
    </row>
    <row r="1815" spans="9:9">
      <c r="I1815" s="35"/>
    </row>
    <row r="1816" spans="9:9">
      <c r="I1816" s="35"/>
    </row>
    <row r="1817" spans="9:9">
      <c r="I1817" s="35"/>
    </row>
    <row r="1818" spans="9:9">
      <c r="I1818" s="35"/>
    </row>
    <row r="1819" spans="9:9">
      <c r="I1819" s="35"/>
    </row>
    <row r="1820" spans="9:9">
      <c r="I1820" s="35"/>
    </row>
    <row r="1821" spans="9:9">
      <c r="I1821" s="35"/>
    </row>
    <row r="1822" spans="9:9">
      <c r="I1822" s="35"/>
    </row>
    <row r="1823" spans="9:9">
      <c r="I1823" s="35"/>
    </row>
    <row r="1824" spans="9:9">
      <c r="I1824" s="35"/>
    </row>
    <row r="1825" spans="9:9">
      <c r="I1825" s="35"/>
    </row>
    <row r="1826" spans="9:9">
      <c r="I1826" s="35"/>
    </row>
    <row r="1827" spans="9:9">
      <c r="I1827" s="35"/>
    </row>
    <row r="1828" spans="9:9">
      <c r="I1828" s="35"/>
    </row>
    <row r="1829" spans="9:9">
      <c r="I1829" s="35"/>
    </row>
    <row r="1830" spans="9:9">
      <c r="I1830" s="35"/>
    </row>
    <row r="1831" spans="9:9">
      <c r="I1831" s="35"/>
    </row>
    <row r="1832" spans="9:9">
      <c r="I1832" s="35"/>
    </row>
    <row r="1833" spans="9:9">
      <c r="I1833" s="35"/>
    </row>
    <row r="1834" spans="9:9">
      <c r="I1834" s="35"/>
    </row>
    <row r="1835" spans="9:9">
      <c r="I1835" s="35"/>
    </row>
    <row r="1836" spans="9:9">
      <c r="I1836" s="35"/>
    </row>
    <row r="1837" spans="9:9">
      <c r="I1837" s="35"/>
    </row>
    <row r="1838" spans="9:9">
      <c r="I1838" s="35"/>
    </row>
    <row r="1839" spans="9:9">
      <c r="I1839" s="35"/>
    </row>
    <row r="1840" spans="9:9">
      <c r="I1840" s="35"/>
    </row>
    <row r="1841" spans="9:9">
      <c r="I1841" s="35"/>
    </row>
    <row r="1842" spans="9:9">
      <c r="I1842" s="35"/>
    </row>
    <row r="1843" spans="9:9">
      <c r="I1843" s="35"/>
    </row>
    <row r="1844" spans="9:9">
      <c r="I1844" s="35"/>
    </row>
    <row r="1845" spans="9:9">
      <c r="I1845" s="35"/>
    </row>
    <row r="1846" spans="9:9">
      <c r="I1846" s="35"/>
    </row>
    <row r="1847" spans="9:9">
      <c r="I1847" s="35"/>
    </row>
    <row r="1848" spans="9:9">
      <c r="I1848" s="35"/>
    </row>
    <row r="1849" spans="9:9">
      <c r="I1849" s="35"/>
    </row>
    <row r="1850" spans="9:9">
      <c r="I1850" s="35"/>
    </row>
    <row r="1851" spans="9:9">
      <c r="I1851" s="35"/>
    </row>
    <row r="1852" spans="9:9">
      <c r="I1852" s="35"/>
    </row>
    <row r="1853" spans="9:9">
      <c r="I1853" s="35"/>
    </row>
    <row r="1854" spans="9:9">
      <c r="I1854" s="35"/>
    </row>
    <row r="1855" spans="9:9">
      <c r="I1855" s="35"/>
    </row>
    <row r="1856" spans="9:9">
      <c r="I1856" s="35"/>
    </row>
    <row r="1857" spans="9:9">
      <c r="I1857" s="35"/>
    </row>
    <row r="1858" spans="9:9">
      <c r="I1858" s="35"/>
    </row>
    <row r="1859" spans="9:9">
      <c r="I1859" s="35"/>
    </row>
    <row r="1860" spans="9:9">
      <c r="I1860" s="35"/>
    </row>
    <row r="1861" spans="9:9">
      <c r="I1861" s="35"/>
    </row>
    <row r="1862" spans="9:9">
      <c r="I1862" s="35"/>
    </row>
    <row r="1863" spans="9:9">
      <c r="I1863" s="35"/>
    </row>
    <row r="1864" spans="9:9">
      <c r="I1864" s="35"/>
    </row>
    <row r="1865" spans="9:9">
      <c r="I1865" s="35"/>
    </row>
    <row r="1866" spans="9:9">
      <c r="I1866" s="35"/>
    </row>
    <row r="1867" spans="9:9">
      <c r="I1867" s="35"/>
    </row>
    <row r="1868" spans="9:9">
      <c r="I1868" s="35"/>
    </row>
    <row r="1869" spans="9:9">
      <c r="I1869" s="35"/>
    </row>
    <row r="1870" spans="9:9">
      <c r="I1870" s="35"/>
    </row>
    <row r="1871" spans="9:9">
      <c r="I1871" s="35"/>
    </row>
    <row r="1872" spans="9:9">
      <c r="I1872" s="35"/>
    </row>
    <row r="1873" spans="9:9">
      <c r="I1873" s="35"/>
    </row>
    <row r="1874" spans="9:9">
      <c r="I1874" s="35"/>
    </row>
    <row r="1875" spans="9:9">
      <c r="I1875" s="35"/>
    </row>
    <row r="1876" spans="9:9">
      <c r="I1876" s="35"/>
    </row>
    <row r="1877" spans="9:9">
      <c r="I1877" s="35"/>
    </row>
    <row r="1878" spans="9:9">
      <c r="I1878" s="35"/>
    </row>
    <row r="1879" spans="9:9">
      <c r="I1879" s="35"/>
    </row>
    <row r="1880" spans="9:9">
      <c r="I1880" s="35"/>
    </row>
    <row r="1881" spans="9:9">
      <c r="I1881" s="35"/>
    </row>
    <row r="1882" spans="9:9">
      <c r="I1882" s="35"/>
    </row>
    <row r="1883" spans="9:9">
      <c r="I1883" s="35"/>
    </row>
    <row r="1884" spans="9:9">
      <c r="I1884" s="35"/>
    </row>
    <row r="1885" spans="9:9">
      <c r="I1885" s="35"/>
    </row>
    <row r="1886" spans="9:9">
      <c r="I1886" s="35"/>
    </row>
    <row r="1887" spans="9:9">
      <c r="I1887" s="35"/>
    </row>
    <row r="1888" spans="9:9">
      <c r="I1888" s="35"/>
    </row>
    <row r="1889" spans="9:9">
      <c r="I1889" s="35"/>
    </row>
    <row r="1890" spans="9:9">
      <c r="I1890" s="35"/>
    </row>
    <row r="1891" spans="9:9">
      <c r="I1891" s="35"/>
    </row>
    <row r="1892" spans="9:9">
      <c r="I1892" s="35"/>
    </row>
    <row r="1893" spans="9:9">
      <c r="I1893" s="35"/>
    </row>
    <row r="1894" spans="9:9">
      <c r="I1894" s="35"/>
    </row>
    <row r="1895" spans="9:9">
      <c r="I1895" s="35"/>
    </row>
    <row r="1896" spans="9:9">
      <c r="I1896" s="35"/>
    </row>
    <row r="1897" spans="9:9">
      <c r="I1897" s="35"/>
    </row>
    <row r="1898" spans="9:9">
      <c r="I1898" s="35"/>
    </row>
    <row r="1899" spans="9:9">
      <c r="I1899" s="35"/>
    </row>
    <row r="1900" spans="9:9">
      <c r="I1900" s="35"/>
    </row>
    <row r="1901" spans="9:9">
      <c r="I1901" s="35"/>
    </row>
    <row r="1902" spans="9:9">
      <c r="I1902" s="35"/>
    </row>
    <row r="1903" spans="9:9">
      <c r="I1903" s="35"/>
    </row>
    <row r="1904" spans="9:9">
      <c r="I1904" s="35"/>
    </row>
    <row r="1905" spans="9:9">
      <c r="I1905" s="35"/>
    </row>
    <row r="1906" spans="9:9">
      <c r="I1906" s="35"/>
    </row>
    <row r="1907" spans="9:9">
      <c r="I1907" s="35"/>
    </row>
    <row r="1908" spans="9:9">
      <c r="I1908" s="35"/>
    </row>
    <row r="1909" spans="9:9">
      <c r="I1909" s="35"/>
    </row>
    <row r="1910" spans="9:9">
      <c r="I1910" s="35"/>
    </row>
    <row r="1911" spans="9:9">
      <c r="I1911" s="35"/>
    </row>
    <row r="1912" spans="9:9">
      <c r="I1912" s="35"/>
    </row>
    <row r="1913" spans="9:9">
      <c r="I1913" s="35"/>
    </row>
    <row r="1914" spans="9:9">
      <c r="I1914" s="35"/>
    </row>
    <row r="1915" spans="9:9">
      <c r="I1915" s="35"/>
    </row>
    <row r="1916" spans="9:9">
      <c r="I1916" s="35"/>
    </row>
    <row r="1917" spans="9:9">
      <c r="I1917" s="35"/>
    </row>
    <row r="1918" spans="9:9">
      <c r="I1918" s="35"/>
    </row>
    <row r="1919" spans="9:9">
      <c r="I1919" s="35"/>
    </row>
    <row r="1920" spans="9:9">
      <c r="I1920" s="35"/>
    </row>
    <row r="1921" spans="9:9">
      <c r="I1921" s="35"/>
    </row>
    <row r="1922" spans="9:9">
      <c r="I1922" s="35"/>
    </row>
    <row r="1923" spans="9:9">
      <c r="I1923" s="35"/>
    </row>
    <row r="1924" spans="9:9">
      <c r="I1924" s="35"/>
    </row>
    <row r="1925" spans="9:9">
      <c r="I1925" s="35"/>
    </row>
    <row r="1926" spans="9:9">
      <c r="I1926" s="35"/>
    </row>
    <row r="1927" spans="9:9">
      <c r="I1927" s="35"/>
    </row>
    <row r="1928" spans="9:9">
      <c r="I1928" s="35"/>
    </row>
    <row r="1929" spans="9:9">
      <c r="I1929" s="35"/>
    </row>
    <row r="1930" spans="9:9">
      <c r="I1930" s="35"/>
    </row>
    <row r="1931" spans="9:9">
      <c r="I1931" s="35"/>
    </row>
    <row r="1932" spans="9:9">
      <c r="I1932" s="35"/>
    </row>
    <row r="1933" spans="9:9">
      <c r="I1933" s="35"/>
    </row>
    <row r="1934" spans="9:9">
      <c r="I1934" s="35"/>
    </row>
    <row r="1935" spans="9:9">
      <c r="I1935" s="35"/>
    </row>
    <row r="1936" spans="9:9">
      <c r="I1936" s="35"/>
    </row>
    <row r="1937" spans="9:9">
      <c r="I1937" s="35"/>
    </row>
    <row r="1938" spans="9:9">
      <c r="I1938" s="35"/>
    </row>
    <row r="1939" spans="9:9">
      <c r="I1939" s="35"/>
    </row>
    <row r="1940" spans="9:9">
      <c r="I1940" s="35"/>
    </row>
    <row r="1941" spans="9:9">
      <c r="I1941" s="35"/>
    </row>
    <row r="1942" spans="9:9">
      <c r="I1942" s="35"/>
    </row>
    <row r="1943" spans="9:9">
      <c r="I1943" s="35"/>
    </row>
    <row r="1944" spans="9:9">
      <c r="I1944" s="35"/>
    </row>
    <row r="1945" spans="9:9">
      <c r="I1945" s="35"/>
    </row>
    <row r="1946" spans="9:9">
      <c r="I1946" s="35"/>
    </row>
    <row r="1947" spans="9:9">
      <c r="I1947" s="35"/>
    </row>
    <row r="1948" spans="9:9">
      <c r="I1948" s="35"/>
    </row>
    <row r="1949" spans="9:9">
      <c r="I1949" s="35"/>
    </row>
    <row r="1950" spans="9:9">
      <c r="I1950" s="35"/>
    </row>
    <row r="1951" spans="9:9">
      <c r="I1951" s="35"/>
    </row>
    <row r="1952" spans="9:9">
      <c r="I1952" s="35"/>
    </row>
    <row r="1953" spans="9:9">
      <c r="I1953" s="35"/>
    </row>
    <row r="1954" spans="9:9">
      <c r="I1954" s="35"/>
    </row>
    <row r="1955" spans="9:9">
      <c r="I1955" s="35"/>
    </row>
    <row r="1956" spans="9:9">
      <c r="I1956" s="35"/>
    </row>
    <row r="1957" spans="9:9">
      <c r="I1957" s="35"/>
    </row>
    <row r="1958" spans="9:9">
      <c r="I1958" s="35"/>
    </row>
    <row r="1959" spans="9:9">
      <c r="I1959" s="35"/>
    </row>
    <row r="1960" spans="9:9">
      <c r="I1960" s="35"/>
    </row>
    <row r="1961" spans="9:9">
      <c r="I1961" s="35"/>
    </row>
    <row r="1962" spans="9:9">
      <c r="I1962" s="35"/>
    </row>
    <row r="1963" spans="9:9">
      <c r="I1963" s="35"/>
    </row>
    <row r="1964" spans="9:9">
      <c r="I1964" s="35"/>
    </row>
    <row r="1965" spans="9:9">
      <c r="I1965" s="35"/>
    </row>
    <row r="1966" spans="9:9">
      <c r="I1966" s="35"/>
    </row>
    <row r="1967" spans="9:9">
      <c r="I1967" s="35"/>
    </row>
    <row r="1968" spans="9:9">
      <c r="I1968" s="35"/>
    </row>
    <row r="1969" spans="9:9">
      <c r="I1969" s="35"/>
    </row>
    <row r="1970" spans="9:9">
      <c r="I1970" s="35"/>
    </row>
    <row r="1971" spans="9:9">
      <c r="I1971" s="35"/>
    </row>
    <row r="1972" spans="9:9">
      <c r="I1972" s="35"/>
    </row>
    <row r="1973" spans="9:9">
      <c r="I1973" s="35"/>
    </row>
    <row r="1974" spans="9:9">
      <c r="I1974" s="35"/>
    </row>
    <row r="1975" spans="9:9">
      <c r="I1975" s="35"/>
    </row>
    <row r="1976" spans="9:9">
      <c r="I1976" s="35"/>
    </row>
    <row r="1977" spans="9:9">
      <c r="I1977" s="35"/>
    </row>
    <row r="1978" spans="9:9">
      <c r="I1978" s="35"/>
    </row>
    <row r="1979" spans="9:9">
      <c r="I1979" s="35"/>
    </row>
    <row r="1980" spans="9:9">
      <c r="I1980" s="35"/>
    </row>
    <row r="1981" spans="9:9">
      <c r="I1981" s="35"/>
    </row>
    <row r="1982" spans="9:9">
      <c r="I1982" s="35"/>
    </row>
    <row r="1983" spans="9:9">
      <c r="I1983" s="35"/>
    </row>
    <row r="1984" spans="9:9">
      <c r="I1984" s="35"/>
    </row>
    <row r="1985" spans="9:9">
      <c r="I1985" s="35"/>
    </row>
    <row r="1986" spans="9:9">
      <c r="I1986" s="35"/>
    </row>
    <row r="1987" spans="9:9">
      <c r="I1987" s="35"/>
    </row>
    <row r="1988" spans="9:9">
      <c r="I1988" s="35"/>
    </row>
    <row r="1989" spans="9:9">
      <c r="I1989" s="35"/>
    </row>
    <row r="1990" spans="9:9">
      <c r="I1990" s="35"/>
    </row>
    <row r="1991" spans="9:9">
      <c r="I1991" s="35"/>
    </row>
    <row r="1992" spans="9:9">
      <c r="I1992" s="35"/>
    </row>
    <row r="1993" spans="9:9">
      <c r="I1993" s="35"/>
    </row>
    <row r="1994" spans="9:9">
      <c r="I1994" s="35"/>
    </row>
    <row r="1995" spans="9:9">
      <c r="I1995" s="35"/>
    </row>
    <row r="1996" spans="9:9">
      <c r="I1996" s="35"/>
    </row>
    <row r="1997" spans="9:9">
      <c r="I1997" s="35"/>
    </row>
    <row r="1998" spans="9:9">
      <c r="I1998" s="35"/>
    </row>
    <row r="1999" spans="9:9">
      <c r="I1999" s="35"/>
    </row>
    <row r="2000" spans="9:9">
      <c r="I2000" s="35"/>
    </row>
    <row r="2001" spans="9:9">
      <c r="I2001" s="35"/>
    </row>
    <row r="2002" spans="9:9">
      <c r="I2002" s="35"/>
    </row>
    <row r="2003" spans="9:9">
      <c r="I2003" s="35"/>
    </row>
    <row r="2004" spans="9:9">
      <c r="I2004" s="35"/>
    </row>
    <row r="2005" spans="9:9">
      <c r="I2005" s="35"/>
    </row>
    <row r="2006" spans="9:9">
      <c r="I2006" s="35"/>
    </row>
    <row r="2007" spans="9:9">
      <c r="I2007" s="35"/>
    </row>
    <row r="2008" spans="9:9">
      <c r="I2008" s="35"/>
    </row>
    <row r="2009" spans="9:9">
      <c r="I2009" s="35"/>
    </row>
    <row r="2010" spans="9:9">
      <c r="I2010" s="35"/>
    </row>
    <row r="2011" spans="9:9">
      <c r="I2011" s="35"/>
    </row>
    <row r="2012" spans="9:9">
      <c r="I2012" s="35"/>
    </row>
    <row r="2013" spans="9:9">
      <c r="I2013" s="35"/>
    </row>
    <row r="2014" spans="9:9">
      <c r="I2014" s="35"/>
    </row>
    <row r="2015" spans="9:9">
      <c r="I2015" s="35"/>
    </row>
    <row r="2016" spans="9:9">
      <c r="I2016" s="35"/>
    </row>
    <row r="2017" spans="9:9">
      <c r="I2017" s="35"/>
    </row>
    <row r="2018" spans="9:9">
      <c r="I2018" s="35"/>
    </row>
    <row r="2019" spans="9:9">
      <c r="I2019" s="35"/>
    </row>
    <row r="2020" spans="9:9">
      <c r="I2020" s="35"/>
    </row>
    <row r="2021" spans="9:9">
      <c r="I2021" s="35"/>
    </row>
    <row r="2022" spans="9:9">
      <c r="I2022" s="35"/>
    </row>
    <row r="2023" spans="9:9">
      <c r="I2023" s="35"/>
    </row>
    <row r="2024" spans="9:9">
      <c r="I2024" s="35"/>
    </row>
    <row r="2025" spans="9:9">
      <c r="I2025" s="35"/>
    </row>
    <row r="2026" spans="9:9">
      <c r="I2026" s="35"/>
    </row>
    <row r="2027" spans="9:9">
      <c r="I2027" s="35"/>
    </row>
    <row r="2028" spans="9:9">
      <c r="I2028" s="35"/>
    </row>
    <row r="2029" spans="9:9">
      <c r="I2029" s="35"/>
    </row>
    <row r="2030" spans="9:9">
      <c r="I2030" s="35"/>
    </row>
    <row r="2031" spans="9:9">
      <c r="I2031" s="35"/>
    </row>
    <row r="2032" spans="9:9">
      <c r="I2032" s="35"/>
    </row>
    <row r="2033" spans="9:9">
      <c r="I2033" s="35"/>
    </row>
    <row r="2034" spans="9:9">
      <c r="I2034" s="35"/>
    </row>
    <row r="2035" spans="9:9">
      <c r="I2035" s="35"/>
    </row>
    <row r="2036" spans="9:9">
      <c r="I2036" s="35"/>
    </row>
    <row r="2037" spans="9:9">
      <c r="I2037" s="35"/>
    </row>
    <row r="2038" spans="9:9">
      <c r="I2038" s="35"/>
    </row>
    <row r="2039" spans="9:9">
      <c r="I2039" s="35"/>
    </row>
    <row r="2040" spans="9:9">
      <c r="I2040" s="35"/>
    </row>
    <row r="2041" spans="9:9">
      <c r="I2041" s="35"/>
    </row>
    <row r="2042" spans="9:9">
      <c r="I2042" s="35"/>
    </row>
    <row r="2043" spans="9:9">
      <c r="I2043" s="35"/>
    </row>
    <row r="2044" spans="9:9">
      <c r="I2044" s="35"/>
    </row>
    <row r="2045" spans="9:9">
      <c r="I2045" s="35"/>
    </row>
    <row r="2046" spans="9:9">
      <c r="I2046" s="35"/>
    </row>
    <row r="2047" spans="9:9">
      <c r="I2047" s="35"/>
    </row>
    <row r="2048" spans="9:9">
      <c r="I2048" s="35"/>
    </row>
    <row r="2049" spans="9:9">
      <c r="I2049" s="35"/>
    </row>
    <row r="2050" spans="9:9">
      <c r="I2050" s="35"/>
    </row>
    <row r="2051" spans="9:9">
      <c r="I2051" s="35"/>
    </row>
    <row r="2052" spans="9:9">
      <c r="I2052" s="35"/>
    </row>
    <row r="2053" spans="9:9">
      <c r="I2053" s="35"/>
    </row>
    <row r="2054" spans="9:9">
      <c r="I2054" s="35"/>
    </row>
    <row r="2055" spans="9:9">
      <c r="I2055" s="35"/>
    </row>
    <row r="2056" spans="9:9">
      <c r="I2056" s="35"/>
    </row>
    <row r="2057" spans="9:9">
      <c r="I2057" s="35"/>
    </row>
    <row r="2058" spans="9:9">
      <c r="I2058" s="35"/>
    </row>
    <row r="2059" spans="9:9">
      <c r="I2059" s="35"/>
    </row>
    <row r="2060" spans="9:9">
      <c r="I2060" s="35"/>
    </row>
    <row r="2061" spans="9:9">
      <c r="I2061" s="35"/>
    </row>
    <row r="2062" spans="9:9">
      <c r="I2062" s="35"/>
    </row>
    <row r="2063" spans="9:9">
      <c r="I2063" s="35"/>
    </row>
    <row r="2064" spans="9:9">
      <c r="I2064" s="35"/>
    </row>
    <row r="2065" spans="9:9">
      <c r="I2065" s="35"/>
    </row>
    <row r="2066" spans="9:9">
      <c r="I2066" s="35"/>
    </row>
    <row r="2067" spans="9:9">
      <c r="I2067" s="35"/>
    </row>
    <row r="2068" spans="9:9">
      <c r="I2068" s="35"/>
    </row>
    <row r="2069" spans="9:9">
      <c r="I2069" s="35"/>
    </row>
    <row r="2070" spans="9:9">
      <c r="I2070" s="35"/>
    </row>
    <row r="2071" spans="9:9">
      <c r="I2071" s="35"/>
    </row>
    <row r="2072" spans="9:9">
      <c r="I2072" s="35"/>
    </row>
    <row r="2073" spans="9:9">
      <c r="I2073" s="35"/>
    </row>
    <row r="2074" spans="9:9">
      <c r="I2074" s="35"/>
    </row>
    <row r="2075" spans="9:9">
      <c r="I2075" s="35"/>
    </row>
    <row r="2076" spans="9:9">
      <c r="I2076" s="35"/>
    </row>
    <row r="2077" spans="9:9">
      <c r="I2077" s="35"/>
    </row>
    <row r="2078" spans="9:9">
      <c r="I2078" s="35"/>
    </row>
    <row r="2079" spans="9:9">
      <c r="I2079" s="35"/>
    </row>
    <row r="2080" spans="9:9">
      <c r="I2080" s="35"/>
    </row>
    <row r="2081" spans="9:9">
      <c r="I2081" s="35"/>
    </row>
    <row r="2082" spans="9:9">
      <c r="I2082" s="35"/>
    </row>
    <row r="2083" spans="9:9">
      <c r="I2083" s="35"/>
    </row>
    <row r="2084" spans="9:9">
      <c r="I2084" s="35"/>
    </row>
    <row r="2085" spans="9:9">
      <c r="I2085" s="35"/>
    </row>
    <row r="2086" spans="9:9">
      <c r="I2086" s="35"/>
    </row>
    <row r="2087" spans="9:9">
      <c r="I2087" s="35"/>
    </row>
    <row r="2088" spans="9:9">
      <c r="I2088" s="35"/>
    </row>
    <row r="2089" spans="9:9">
      <c r="I2089" s="35"/>
    </row>
    <row r="2090" spans="9:9">
      <c r="I2090" s="35"/>
    </row>
    <row r="2091" spans="9:9">
      <c r="I2091" s="35"/>
    </row>
    <row r="2092" spans="9:9">
      <c r="I2092" s="35"/>
    </row>
    <row r="2093" spans="9:9">
      <c r="I2093" s="35"/>
    </row>
    <row r="2094" spans="9:9">
      <c r="I2094" s="35"/>
    </row>
    <row r="2095" spans="9:9">
      <c r="I2095" s="35"/>
    </row>
    <row r="2096" spans="9:9">
      <c r="I2096" s="35"/>
    </row>
    <row r="2097" spans="9:9">
      <c r="I2097" s="35"/>
    </row>
    <row r="2098" spans="9:9">
      <c r="I2098" s="35"/>
    </row>
    <row r="2099" spans="9:9">
      <c r="I2099" s="35"/>
    </row>
    <row r="2100" spans="9:9">
      <c r="I2100" s="35"/>
    </row>
    <row r="2101" spans="9:9">
      <c r="I2101" s="35"/>
    </row>
    <row r="2102" spans="9:9">
      <c r="I2102" s="35"/>
    </row>
    <row r="2103" spans="9:9">
      <c r="I2103" s="35"/>
    </row>
    <row r="2104" spans="9:9">
      <c r="I2104" s="35"/>
    </row>
    <row r="2105" spans="9:9">
      <c r="I2105" s="35"/>
    </row>
    <row r="2106" spans="9:9">
      <c r="I2106" s="35"/>
    </row>
    <row r="2107" spans="9:9">
      <c r="I2107" s="35"/>
    </row>
    <row r="2108" spans="9:9">
      <c r="I2108" s="35"/>
    </row>
    <row r="2109" spans="9:9">
      <c r="I2109" s="35"/>
    </row>
    <row r="2110" spans="9:9">
      <c r="I2110" s="35"/>
    </row>
    <row r="2111" spans="9:9">
      <c r="I2111" s="35"/>
    </row>
    <row r="2112" spans="9:9">
      <c r="I2112" s="35"/>
    </row>
    <row r="2113" spans="9:9">
      <c r="I2113" s="35"/>
    </row>
    <row r="2114" spans="9:9">
      <c r="I2114" s="35"/>
    </row>
    <row r="2115" spans="9:9">
      <c r="I2115" s="35"/>
    </row>
    <row r="2116" spans="9:9">
      <c r="I2116" s="35"/>
    </row>
    <row r="2117" spans="9:9">
      <c r="I2117" s="35"/>
    </row>
    <row r="2118" spans="9:9">
      <c r="I2118" s="35"/>
    </row>
    <row r="2119" spans="9:9">
      <c r="I2119" s="35"/>
    </row>
    <row r="2120" spans="9:9">
      <c r="I2120" s="35"/>
    </row>
    <row r="2121" spans="9:9">
      <c r="I2121" s="35"/>
    </row>
    <row r="2122" spans="9:9">
      <c r="I2122" s="35"/>
    </row>
    <row r="2123" spans="9:9">
      <c r="I2123" s="35"/>
    </row>
    <row r="2124" spans="9:9">
      <c r="I2124" s="35"/>
    </row>
    <row r="2125" spans="9:9">
      <c r="I2125" s="35"/>
    </row>
    <row r="2126" spans="9:9">
      <c r="I2126" s="35"/>
    </row>
    <row r="2127" spans="9:9">
      <c r="I2127" s="35"/>
    </row>
    <row r="2128" spans="9:9">
      <c r="I2128" s="35"/>
    </row>
    <row r="2129" spans="9:9">
      <c r="I2129" s="35"/>
    </row>
    <row r="2130" spans="9:9">
      <c r="I2130" s="35"/>
    </row>
    <row r="2131" spans="9:9">
      <c r="I2131" s="35"/>
    </row>
    <row r="2132" spans="9:9">
      <c r="I2132" s="35"/>
    </row>
    <row r="2133" spans="9:9">
      <c r="I2133" s="35"/>
    </row>
    <row r="2134" spans="9:9">
      <c r="I2134" s="35"/>
    </row>
    <row r="2135" spans="9:9">
      <c r="I2135" s="35"/>
    </row>
    <row r="2136" spans="9:9">
      <c r="I2136" s="35"/>
    </row>
    <row r="2137" spans="9:9">
      <c r="I2137" s="35"/>
    </row>
    <row r="2138" spans="9:9">
      <c r="I2138" s="35"/>
    </row>
    <row r="2139" spans="9:9">
      <c r="I2139" s="35"/>
    </row>
    <row r="2140" spans="9:9">
      <c r="I2140" s="35"/>
    </row>
    <row r="2141" spans="9:9">
      <c r="I2141" s="35"/>
    </row>
    <row r="2142" spans="9:9">
      <c r="I2142" s="35"/>
    </row>
    <row r="2143" spans="9:9">
      <c r="I2143" s="35"/>
    </row>
    <row r="2144" spans="9:9">
      <c r="I2144" s="35"/>
    </row>
    <row r="2145" spans="9:9">
      <c r="I2145" s="35"/>
    </row>
    <row r="2146" spans="9:9">
      <c r="I2146" s="35"/>
    </row>
    <row r="2147" spans="9:9">
      <c r="I2147" s="35"/>
    </row>
    <row r="2148" spans="9:9">
      <c r="I2148" s="35"/>
    </row>
    <row r="2149" spans="9:9">
      <c r="I2149" s="35"/>
    </row>
    <row r="2150" spans="9:9">
      <c r="I2150" s="35"/>
    </row>
    <row r="2151" spans="9:9">
      <c r="I2151" s="35"/>
    </row>
    <row r="2152" spans="9:9">
      <c r="I2152" s="35"/>
    </row>
    <row r="2153" spans="9:9">
      <c r="I2153" s="35"/>
    </row>
    <row r="2154" spans="9:9">
      <c r="I2154" s="35"/>
    </row>
    <row r="2155" spans="9:9">
      <c r="I2155" s="35"/>
    </row>
    <row r="2156" spans="9:9">
      <c r="I2156" s="35"/>
    </row>
    <row r="2157" spans="9:9">
      <c r="I2157" s="35"/>
    </row>
    <row r="2158" spans="9:9">
      <c r="I2158" s="35"/>
    </row>
    <row r="2159" spans="9:9">
      <c r="I2159" s="35"/>
    </row>
    <row r="2160" spans="9:9">
      <c r="I2160" s="35"/>
    </row>
    <row r="2161" spans="9:9">
      <c r="I2161" s="35"/>
    </row>
    <row r="2162" spans="9:9">
      <c r="I2162" s="35"/>
    </row>
    <row r="2163" spans="9:9">
      <c r="I2163" s="35"/>
    </row>
    <row r="2164" spans="9:9">
      <c r="I2164" s="35"/>
    </row>
    <row r="2165" spans="9:9">
      <c r="I2165" s="35"/>
    </row>
    <row r="2166" spans="9:9">
      <c r="I2166" s="35"/>
    </row>
    <row r="2167" spans="9:9">
      <c r="I2167" s="35"/>
    </row>
    <row r="2168" spans="9:9">
      <c r="I2168" s="35"/>
    </row>
    <row r="2169" spans="9:9">
      <c r="I2169" s="35"/>
    </row>
    <row r="2170" spans="9:9">
      <c r="I2170" s="35"/>
    </row>
    <row r="2171" spans="9:9">
      <c r="I2171" s="35"/>
    </row>
    <row r="2172" spans="9:9">
      <c r="I2172" s="35"/>
    </row>
    <row r="2173" spans="9:9">
      <c r="I2173" s="35"/>
    </row>
    <row r="2174" spans="9:9">
      <c r="I2174" s="35"/>
    </row>
    <row r="2175" spans="9:9">
      <c r="I2175" s="35"/>
    </row>
    <row r="2176" spans="9:9">
      <c r="I2176" s="35"/>
    </row>
    <row r="2177" spans="9:9">
      <c r="I2177" s="35"/>
    </row>
    <row r="2178" spans="9:9">
      <c r="I2178" s="35"/>
    </row>
    <row r="2179" spans="9:9">
      <c r="I2179" s="35"/>
    </row>
    <row r="2180" spans="9:9">
      <c r="I2180" s="35"/>
    </row>
    <row r="2181" spans="9:9">
      <c r="I2181" s="35"/>
    </row>
    <row r="2182" spans="9:9">
      <c r="I2182" s="35"/>
    </row>
    <row r="2183" spans="9:9">
      <c r="I2183" s="35"/>
    </row>
    <row r="2184" spans="9:9">
      <c r="I2184" s="35"/>
    </row>
    <row r="2185" spans="9:9">
      <c r="I2185" s="35"/>
    </row>
    <row r="2186" spans="9:9">
      <c r="I2186" s="35"/>
    </row>
    <row r="2187" spans="9:9">
      <c r="I2187" s="35"/>
    </row>
    <row r="2188" spans="9:9">
      <c r="I2188" s="35"/>
    </row>
    <row r="2189" spans="9:9">
      <c r="I2189" s="35"/>
    </row>
    <row r="2190" spans="9:9">
      <c r="I2190" s="35"/>
    </row>
    <row r="2191" spans="9:9">
      <c r="I2191" s="35"/>
    </row>
    <row r="2192" spans="9:9">
      <c r="I2192" s="35"/>
    </row>
    <row r="2193" spans="9:9">
      <c r="I2193" s="35"/>
    </row>
    <row r="2194" spans="9:9">
      <c r="I2194" s="35"/>
    </row>
    <row r="2195" spans="9:9">
      <c r="I2195" s="35"/>
    </row>
    <row r="2196" spans="9:9">
      <c r="I2196" s="35"/>
    </row>
    <row r="2197" spans="9:9">
      <c r="I2197" s="35"/>
    </row>
    <row r="2198" spans="9:9">
      <c r="I2198" s="35"/>
    </row>
    <row r="2199" spans="9:9">
      <c r="I2199" s="35"/>
    </row>
    <row r="2200" spans="9:9">
      <c r="I2200" s="35"/>
    </row>
    <row r="2201" spans="9:9">
      <c r="I2201" s="35"/>
    </row>
    <row r="2202" spans="9:9">
      <c r="I2202" s="35"/>
    </row>
    <row r="2203" spans="9:9">
      <c r="I2203" s="35"/>
    </row>
    <row r="2204" spans="9:9">
      <c r="I2204" s="35"/>
    </row>
    <row r="2205" spans="9:9">
      <c r="I2205" s="35"/>
    </row>
    <row r="2206" spans="9:9">
      <c r="I2206" s="35"/>
    </row>
    <row r="2207" spans="9:9">
      <c r="I2207" s="35"/>
    </row>
    <row r="2208" spans="9:9">
      <c r="I2208" s="35"/>
    </row>
    <row r="2209" spans="9:9">
      <c r="I2209" s="35"/>
    </row>
    <row r="2210" spans="9:9">
      <c r="I2210" s="35"/>
    </row>
    <row r="2211" spans="9:9">
      <c r="I2211" s="35"/>
    </row>
    <row r="2212" spans="9:9">
      <c r="I2212" s="35"/>
    </row>
    <row r="2213" spans="9:9">
      <c r="I2213" s="35"/>
    </row>
    <row r="2214" spans="9:9">
      <c r="I2214" s="35"/>
    </row>
    <row r="2215" spans="9:9">
      <c r="I2215" s="35"/>
    </row>
    <row r="2216" spans="9:9">
      <c r="I2216" s="35"/>
    </row>
    <row r="2217" spans="9:9">
      <c r="I2217" s="35"/>
    </row>
    <row r="2218" spans="9:9">
      <c r="I2218" s="35"/>
    </row>
    <row r="2219" spans="9:9">
      <c r="I2219" s="35"/>
    </row>
    <row r="2220" spans="9:9">
      <c r="I2220" s="35"/>
    </row>
    <row r="2221" spans="9:9">
      <c r="I2221" s="35"/>
    </row>
    <row r="2222" spans="9:9">
      <c r="I2222" s="35"/>
    </row>
    <row r="2223" spans="9:9">
      <c r="I2223" s="35"/>
    </row>
    <row r="2224" spans="9:9">
      <c r="I2224" s="35"/>
    </row>
    <row r="2225" spans="9:9">
      <c r="I2225" s="35"/>
    </row>
    <row r="2226" spans="9:9">
      <c r="I2226" s="35"/>
    </row>
    <row r="2227" spans="9:9">
      <c r="I2227" s="35"/>
    </row>
    <row r="2228" spans="9:9">
      <c r="I2228" s="35"/>
    </row>
    <row r="2229" spans="9:9">
      <c r="I2229" s="35"/>
    </row>
    <row r="2230" spans="9:9">
      <c r="I2230" s="35"/>
    </row>
    <row r="2231" spans="9:9">
      <c r="I2231" s="35"/>
    </row>
    <row r="2232" spans="9:9">
      <c r="I2232" s="35"/>
    </row>
    <row r="2233" spans="9:9">
      <c r="I2233" s="35"/>
    </row>
    <row r="2234" spans="9:9">
      <c r="I2234" s="35"/>
    </row>
    <row r="2235" spans="9:9">
      <c r="I2235" s="35"/>
    </row>
    <row r="2236" spans="9:9">
      <c r="I2236" s="35"/>
    </row>
    <row r="2237" spans="9:9">
      <c r="I2237" s="35"/>
    </row>
    <row r="2238" spans="9:9">
      <c r="I2238" s="35"/>
    </row>
    <row r="2239" spans="9:9">
      <c r="I2239" s="35"/>
    </row>
    <row r="2240" spans="9:9">
      <c r="I2240" s="35"/>
    </row>
    <row r="2241" spans="9:9">
      <c r="I2241" s="35"/>
    </row>
    <row r="2242" spans="9:9">
      <c r="I2242" s="35"/>
    </row>
    <row r="2243" spans="9:9">
      <c r="I2243" s="35"/>
    </row>
    <row r="2244" spans="9:9">
      <c r="I2244" s="35"/>
    </row>
    <row r="2245" spans="9:9">
      <c r="I2245" s="35"/>
    </row>
    <row r="2246" spans="9:9">
      <c r="I2246" s="35"/>
    </row>
    <row r="2247" spans="9:9">
      <c r="I2247" s="35"/>
    </row>
    <row r="2248" spans="9:9">
      <c r="I2248" s="35"/>
    </row>
    <row r="2249" spans="9:9">
      <c r="I2249" s="35"/>
    </row>
    <row r="2250" spans="9:9">
      <c r="I2250" s="35"/>
    </row>
    <row r="2251" spans="9:9">
      <c r="I2251" s="35"/>
    </row>
    <row r="2252" spans="9:9">
      <c r="I2252" s="35"/>
    </row>
    <row r="2253" spans="9:9">
      <c r="I2253" s="35"/>
    </row>
    <row r="2254" spans="9:9">
      <c r="I2254" s="35"/>
    </row>
    <row r="2255" spans="9:9">
      <c r="I2255" s="35"/>
    </row>
    <row r="2256" spans="9:9">
      <c r="I2256" s="35"/>
    </row>
    <row r="2257" spans="9:9">
      <c r="I2257" s="35"/>
    </row>
    <row r="2258" spans="9:9">
      <c r="I2258" s="35"/>
    </row>
    <row r="2259" spans="9:9">
      <c r="I2259" s="35"/>
    </row>
    <row r="2260" spans="9:9">
      <c r="I2260" s="35"/>
    </row>
    <row r="2261" spans="9:9">
      <c r="I2261" s="35"/>
    </row>
    <row r="2262" spans="9:9">
      <c r="I2262" s="35"/>
    </row>
    <row r="2263" spans="9:9">
      <c r="I2263" s="35"/>
    </row>
    <row r="2264" spans="9:9">
      <c r="I2264" s="35"/>
    </row>
    <row r="2265" spans="9:9">
      <c r="I2265" s="35"/>
    </row>
    <row r="2266" spans="9:9">
      <c r="I2266" s="35"/>
    </row>
    <row r="2267" spans="9:9">
      <c r="I2267" s="35"/>
    </row>
    <row r="2268" spans="9:9">
      <c r="I2268" s="35"/>
    </row>
    <row r="2269" spans="9:9">
      <c r="I2269" s="35"/>
    </row>
    <row r="2270" spans="9:9">
      <c r="I2270" s="35"/>
    </row>
    <row r="2271" spans="9:9">
      <c r="I2271" s="35"/>
    </row>
    <row r="2272" spans="9:9">
      <c r="I2272" s="35"/>
    </row>
    <row r="2273" spans="9:9">
      <c r="I2273" s="35"/>
    </row>
    <row r="2274" spans="9:9">
      <c r="I2274" s="35"/>
    </row>
    <row r="2275" spans="9:9">
      <c r="I2275" s="35"/>
    </row>
    <row r="2276" spans="9:9">
      <c r="I2276" s="35"/>
    </row>
    <row r="2277" spans="9:9">
      <c r="I2277" s="35"/>
    </row>
    <row r="2278" spans="9:9">
      <c r="I2278" s="35"/>
    </row>
    <row r="2279" spans="9:9">
      <c r="I2279" s="35"/>
    </row>
    <row r="2280" spans="9:9">
      <c r="I2280" s="35"/>
    </row>
    <row r="2281" spans="9:9">
      <c r="I2281" s="35"/>
    </row>
    <row r="2282" spans="9:9">
      <c r="I2282" s="35"/>
    </row>
    <row r="2283" spans="9:9">
      <c r="I2283" s="35"/>
    </row>
    <row r="2284" spans="9:9">
      <c r="I2284" s="35"/>
    </row>
    <row r="2285" spans="9:9">
      <c r="I2285" s="35"/>
    </row>
    <row r="2286" spans="9:9">
      <c r="I2286" s="35"/>
    </row>
    <row r="2287" spans="9:9">
      <c r="I2287" s="35"/>
    </row>
    <row r="2288" spans="9:9">
      <c r="I2288" s="35"/>
    </row>
    <row r="2289" spans="9:9">
      <c r="I2289" s="35"/>
    </row>
    <row r="2290" spans="9:9">
      <c r="I2290" s="35"/>
    </row>
    <row r="2291" spans="9:9">
      <c r="I2291" s="35"/>
    </row>
    <row r="2292" spans="9:9">
      <c r="I2292" s="35"/>
    </row>
    <row r="2293" spans="9:9">
      <c r="I2293" s="35"/>
    </row>
    <row r="2294" spans="9:9">
      <c r="I2294" s="35"/>
    </row>
    <row r="2295" spans="9:9">
      <c r="I2295" s="35"/>
    </row>
    <row r="2296" spans="9:9">
      <c r="I2296" s="35"/>
    </row>
    <row r="2297" spans="9:9">
      <c r="I2297" s="35"/>
    </row>
    <row r="2298" spans="9:9">
      <c r="I2298" s="35"/>
    </row>
    <row r="2299" spans="9:9">
      <c r="I2299" s="35"/>
    </row>
    <row r="2300" spans="9:9">
      <c r="I2300" s="35"/>
    </row>
    <row r="2301" spans="9:9">
      <c r="I2301" s="35"/>
    </row>
    <row r="2302" spans="9:9">
      <c r="I2302" s="35"/>
    </row>
    <row r="2303" spans="9:9">
      <c r="I2303" s="35"/>
    </row>
    <row r="2304" spans="9:9">
      <c r="I2304" s="35"/>
    </row>
    <row r="2305" spans="9:9">
      <c r="I2305" s="35"/>
    </row>
    <row r="2306" spans="9:9">
      <c r="I2306" s="35"/>
    </row>
    <row r="2307" spans="9:9">
      <c r="I2307" s="35"/>
    </row>
    <row r="2308" spans="9:9">
      <c r="I2308" s="35"/>
    </row>
    <row r="2309" spans="9:9">
      <c r="I2309" s="35"/>
    </row>
    <row r="2310" spans="9:9">
      <c r="I2310" s="35"/>
    </row>
    <row r="2311" spans="9:9">
      <c r="I2311" s="35"/>
    </row>
    <row r="2312" spans="9:9">
      <c r="I2312" s="35"/>
    </row>
    <row r="2313" spans="9:9">
      <c r="I2313" s="35"/>
    </row>
    <row r="2314" spans="9:9">
      <c r="I2314" s="35"/>
    </row>
    <row r="2315" spans="9:9">
      <c r="I2315" s="35"/>
    </row>
    <row r="2316" spans="9:9">
      <c r="I2316" s="35"/>
    </row>
    <row r="2317" spans="9:9">
      <c r="I2317" s="35"/>
    </row>
    <row r="2318" spans="9:9">
      <c r="I2318" s="35"/>
    </row>
    <row r="2319" spans="9:9">
      <c r="I2319" s="35"/>
    </row>
    <row r="2320" spans="9:9">
      <c r="I2320" s="35"/>
    </row>
    <row r="2321" spans="9:9">
      <c r="I2321" s="35"/>
    </row>
    <row r="2322" spans="9:9">
      <c r="I2322" s="35"/>
    </row>
    <row r="2323" spans="9:9">
      <c r="I2323" s="35"/>
    </row>
    <row r="2324" spans="9:9">
      <c r="I2324" s="35"/>
    </row>
    <row r="2325" spans="9:9">
      <c r="I2325" s="35"/>
    </row>
    <row r="2326" spans="9:9">
      <c r="I2326" s="35"/>
    </row>
    <row r="2327" spans="9:9">
      <c r="I2327" s="35"/>
    </row>
    <row r="2328" spans="9:9">
      <c r="I2328" s="35"/>
    </row>
    <row r="2329" spans="9:9">
      <c r="I2329" s="35"/>
    </row>
    <row r="2330" spans="9:9">
      <c r="I2330" s="35"/>
    </row>
    <row r="2331" spans="9:9">
      <c r="I2331" s="35"/>
    </row>
    <row r="2332" spans="9:9">
      <c r="I2332" s="35"/>
    </row>
    <row r="2333" spans="9:9">
      <c r="I2333" s="35"/>
    </row>
    <row r="2334" spans="9:9">
      <c r="I2334" s="35"/>
    </row>
    <row r="2335" spans="9:9">
      <c r="I2335" s="35"/>
    </row>
    <row r="2336" spans="9:9">
      <c r="I2336" s="35"/>
    </row>
    <row r="2337" spans="9:9">
      <c r="I2337" s="35"/>
    </row>
    <row r="2338" spans="9:9">
      <c r="I2338" s="35"/>
    </row>
    <row r="2339" spans="9:9">
      <c r="I2339" s="35"/>
    </row>
    <row r="2340" spans="9:9">
      <c r="I2340" s="35"/>
    </row>
    <row r="2341" spans="9:9">
      <c r="I2341" s="35"/>
    </row>
    <row r="2342" spans="9:9">
      <c r="I2342" s="35"/>
    </row>
    <row r="2343" spans="9:9">
      <c r="I2343" s="35"/>
    </row>
    <row r="2344" spans="9:9">
      <c r="I2344" s="35"/>
    </row>
    <row r="2345" spans="9:9">
      <c r="I2345" s="35"/>
    </row>
    <row r="2346" spans="9:9">
      <c r="I2346" s="35"/>
    </row>
    <row r="2347" spans="9:9">
      <c r="I2347" s="35"/>
    </row>
    <row r="2348" spans="9:9">
      <c r="I2348" s="35"/>
    </row>
    <row r="2349" spans="9:9">
      <c r="I2349" s="35"/>
    </row>
    <row r="2350" spans="9:9">
      <c r="I2350" s="35"/>
    </row>
    <row r="2351" spans="9:9">
      <c r="I2351" s="35"/>
    </row>
    <row r="2352" spans="9:9">
      <c r="I2352" s="35"/>
    </row>
    <row r="2353" spans="9:9">
      <c r="I2353" s="35"/>
    </row>
    <row r="2354" spans="9:9">
      <c r="I2354" s="35"/>
    </row>
    <row r="2355" spans="9:9">
      <c r="I2355" s="35"/>
    </row>
    <row r="2356" spans="9:9">
      <c r="I2356" s="35"/>
    </row>
    <row r="2357" spans="9:9">
      <c r="I2357" s="35"/>
    </row>
    <row r="2358" spans="9:9">
      <c r="I2358" s="35"/>
    </row>
    <row r="2359" spans="9:9">
      <c r="I2359" s="35"/>
    </row>
    <row r="2360" spans="9:9">
      <c r="I2360" s="35"/>
    </row>
    <row r="2361" spans="9:9">
      <c r="I2361" s="35"/>
    </row>
    <row r="2362" spans="9:9">
      <c r="I2362" s="35"/>
    </row>
    <row r="2363" spans="9:9">
      <c r="I2363" s="35"/>
    </row>
    <row r="2364" spans="9:9">
      <c r="I2364" s="35"/>
    </row>
    <row r="2365" spans="9:9">
      <c r="I2365" s="35"/>
    </row>
    <row r="2366" spans="9:9">
      <c r="I2366" s="35"/>
    </row>
    <row r="2367" spans="9:9">
      <c r="I2367" s="35"/>
    </row>
    <row r="2368" spans="9:9">
      <c r="I2368" s="35"/>
    </row>
    <row r="2369" spans="9:9">
      <c r="I2369" s="35"/>
    </row>
    <row r="2370" spans="9:9">
      <c r="I2370" s="35"/>
    </row>
    <row r="2371" spans="9:9">
      <c r="I2371" s="35"/>
    </row>
    <row r="2372" spans="9:9">
      <c r="I2372" s="35"/>
    </row>
    <row r="2373" spans="9:9">
      <c r="I2373" s="35"/>
    </row>
    <row r="2374" spans="9:9">
      <c r="I2374" s="35"/>
    </row>
    <row r="2375" spans="9:9">
      <c r="I2375" s="35"/>
    </row>
    <row r="2376" spans="9:9">
      <c r="I2376" s="35"/>
    </row>
    <row r="2377" spans="9:9">
      <c r="I2377" s="35"/>
    </row>
    <row r="2378" spans="9:9">
      <c r="I2378" s="35"/>
    </row>
    <row r="2379" spans="9:9">
      <c r="I2379" s="35"/>
    </row>
    <row r="2380" spans="9:9">
      <c r="I2380" s="35"/>
    </row>
    <row r="2381" spans="9:9">
      <c r="I2381" s="35"/>
    </row>
    <row r="2382" spans="9:9">
      <c r="I2382" s="35"/>
    </row>
    <row r="2383" spans="9:9">
      <c r="I2383" s="35"/>
    </row>
    <row r="2384" spans="9:9">
      <c r="I2384" s="35"/>
    </row>
    <row r="2385" spans="9:9">
      <c r="I2385" s="35"/>
    </row>
    <row r="2386" spans="9:9">
      <c r="I2386" s="35"/>
    </row>
    <row r="2387" spans="9:9">
      <c r="I2387" s="35"/>
    </row>
    <row r="2388" spans="9:9">
      <c r="I2388" s="35"/>
    </row>
    <row r="2389" spans="9:9">
      <c r="I2389" s="35"/>
    </row>
    <row r="2390" spans="9:9">
      <c r="I2390" s="35"/>
    </row>
    <row r="2391" spans="9:9">
      <c r="I2391" s="35"/>
    </row>
    <row r="2392" spans="9:9">
      <c r="I2392" s="35"/>
    </row>
    <row r="2393" spans="9:9">
      <c r="I2393" s="35"/>
    </row>
    <row r="2394" spans="9:9">
      <c r="I2394" s="35"/>
    </row>
    <row r="2395" spans="9:9">
      <c r="I2395" s="35"/>
    </row>
    <row r="2396" spans="9:9">
      <c r="I2396" s="35"/>
    </row>
    <row r="2397" spans="9:9">
      <c r="I2397" s="35"/>
    </row>
    <row r="2398" spans="9:9">
      <c r="I2398" s="35"/>
    </row>
    <row r="2399" spans="9:9">
      <c r="I2399" s="35"/>
    </row>
    <row r="2400" spans="9:9">
      <c r="I2400" s="35"/>
    </row>
    <row r="2401" spans="9:9">
      <c r="I2401" s="35"/>
    </row>
    <row r="2402" spans="9:9">
      <c r="I2402" s="35"/>
    </row>
    <row r="2403" spans="9:9">
      <c r="I2403" s="35"/>
    </row>
    <row r="2404" spans="9:9">
      <c r="I2404" s="35"/>
    </row>
    <row r="2405" spans="9:9">
      <c r="I2405" s="35"/>
    </row>
    <row r="2406" spans="9:9">
      <c r="I2406" s="35"/>
    </row>
    <row r="2407" spans="9:9">
      <c r="I2407" s="35"/>
    </row>
    <row r="2408" spans="9:9">
      <c r="I2408" s="35"/>
    </row>
    <row r="2409" spans="9:9">
      <c r="I2409" s="35"/>
    </row>
    <row r="2410" spans="9:9">
      <c r="I2410" s="35"/>
    </row>
    <row r="2411" spans="9:9">
      <c r="I2411" s="35"/>
    </row>
    <row r="2412" spans="9:9">
      <c r="I2412" s="35"/>
    </row>
    <row r="2413" spans="9:9">
      <c r="I2413" s="35"/>
    </row>
    <row r="2414" spans="9:9">
      <c r="I2414" s="35"/>
    </row>
    <row r="2415" spans="9:9">
      <c r="I2415" s="35"/>
    </row>
    <row r="2416" spans="9:9">
      <c r="I2416" s="35"/>
    </row>
    <row r="2417" spans="9:9">
      <c r="I2417" s="35"/>
    </row>
    <row r="2418" spans="9:9">
      <c r="I2418" s="35"/>
    </row>
    <row r="2419" spans="9:9">
      <c r="I2419" s="35"/>
    </row>
    <row r="2420" spans="9:9">
      <c r="I2420" s="35"/>
    </row>
    <row r="2421" spans="9:9">
      <c r="I2421" s="35"/>
    </row>
    <row r="2422" spans="9:9">
      <c r="I2422" s="35"/>
    </row>
    <row r="2423" spans="9:9">
      <c r="I2423" s="35"/>
    </row>
    <row r="2424" spans="9:9">
      <c r="I2424" s="35"/>
    </row>
    <row r="2425" spans="9:9">
      <c r="I2425" s="35"/>
    </row>
    <row r="2426" spans="9:9">
      <c r="I2426" s="35"/>
    </row>
    <row r="2427" spans="9:9">
      <c r="I2427" s="35"/>
    </row>
    <row r="2428" spans="9:9">
      <c r="I2428" s="35"/>
    </row>
    <row r="2429" spans="9:9">
      <c r="I2429" s="35"/>
    </row>
    <row r="2430" spans="9:9">
      <c r="I2430" s="35"/>
    </row>
    <row r="2431" spans="9:9">
      <c r="I2431" s="35"/>
    </row>
    <row r="2432" spans="9:9">
      <c r="I2432" s="35"/>
    </row>
    <row r="2433" spans="9:9">
      <c r="I2433" s="35"/>
    </row>
    <row r="2434" spans="9:9">
      <c r="I2434" s="35"/>
    </row>
    <row r="2435" spans="9:9">
      <c r="I2435" s="35"/>
    </row>
    <row r="2436" spans="9:9">
      <c r="I2436" s="35"/>
    </row>
    <row r="2437" spans="9:9">
      <c r="I2437" s="35"/>
    </row>
    <row r="2438" spans="9:9">
      <c r="I2438" s="35"/>
    </row>
    <row r="2439" spans="9:9">
      <c r="I2439" s="35"/>
    </row>
    <row r="2440" spans="9:9">
      <c r="I2440" s="35"/>
    </row>
    <row r="2441" spans="9:9">
      <c r="I2441" s="35"/>
    </row>
    <row r="2442" spans="9:9">
      <c r="I2442" s="35"/>
    </row>
    <row r="2443" spans="9:9">
      <c r="I2443" s="35"/>
    </row>
    <row r="2444" spans="9:9">
      <c r="I2444" s="35"/>
    </row>
    <row r="2445" spans="9:9">
      <c r="I2445" s="35"/>
    </row>
    <row r="2446" spans="9:9">
      <c r="I2446" s="35"/>
    </row>
    <row r="2447" spans="9:9">
      <c r="I2447" s="35"/>
    </row>
    <row r="2448" spans="9:9">
      <c r="I2448" s="35"/>
    </row>
    <row r="2449" spans="9:9">
      <c r="I2449" s="35"/>
    </row>
    <row r="2450" spans="9:9">
      <c r="I2450" s="35"/>
    </row>
    <row r="2451" spans="9:9">
      <c r="I2451" s="35"/>
    </row>
    <row r="2452" spans="9:9">
      <c r="I2452" s="35"/>
    </row>
    <row r="2453" spans="9:9">
      <c r="I2453" s="35"/>
    </row>
    <row r="2454" spans="9:9">
      <c r="I2454" s="35"/>
    </row>
    <row r="2455" spans="9:9">
      <c r="I2455" s="35"/>
    </row>
    <row r="2456" spans="9:9">
      <c r="I2456" s="35"/>
    </row>
    <row r="2457" spans="9:9">
      <c r="I2457" s="35"/>
    </row>
    <row r="2458" spans="9:9">
      <c r="I2458" s="35"/>
    </row>
    <row r="2459" spans="9:9">
      <c r="I2459" s="35"/>
    </row>
    <row r="2460" spans="9:9">
      <c r="I2460" s="35"/>
    </row>
    <row r="2461" spans="9:9">
      <c r="I2461" s="35"/>
    </row>
    <row r="2462" spans="9:9">
      <c r="I2462" s="35"/>
    </row>
    <row r="2463" spans="9:9">
      <c r="I2463" s="35"/>
    </row>
    <row r="2464" spans="9:9">
      <c r="I2464" s="35"/>
    </row>
    <row r="2465" spans="9:9">
      <c r="I2465" s="35"/>
    </row>
    <row r="2466" spans="9:9">
      <c r="I2466" s="35"/>
    </row>
    <row r="2467" spans="9:9">
      <c r="I2467" s="35"/>
    </row>
    <row r="2468" spans="9:9">
      <c r="I2468" s="35"/>
    </row>
    <row r="2469" spans="9:9">
      <c r="I2469" s="35"/>
    </row>
    <row r="2470" spans="9:9">
      <c r="I2470" s="35"/>
    </row>
    <row r="2471" spans="9:9">
      <c r="I2471" s="35"/>
    </row>
    <row r="2472" spans="9:9">
      <c r="I2472" s="35"/>
    </row>
    <row r="2473" spans="9:9">
      <c r="I2473" s="35"/>
    </row>
    <row r="2474" spans="9:9">
      <c r="I2474" s="35"/>
    </row>
    <row r="2475" spans="9:9">
      <c r="I2475" s="35"/>
    </row>
    <row r="2476" spans="9:9">
      <c r="I2476" s="35"/>
    </row>
    <row r="2477" spans="9:9">
      <c r="I2477" s="35"/>
    </row>
    <row r="2478" spans="9:9">
      <c r="I2478" s="35"/>
    </row>
    <row r="2479" spans="9:9">
      <c r="I2479" s="35"/>
    </row>
    <row r="2480" spans="9:9">
      <c r="I2480" s="35"/>
    </row>
    <row r="2481" spans="9:9">
      <c r="I2481" s="35"/>
    </row>
    <row r="2482" spans="9:9">
      <c r="I2482" s="35"/>
    </row>
    <row r="2483" spans="9:9">
      <c r="I2483" s="35"/>
    </row>
    <row r="2484" spans="9:9">
      <c r="I2484" s="35"/>
    </row>
    <row r="2485" spans="9:9">
      <c r="I2485" s="35"/>
    </row>
    <row r="2486" spans="9:9">
      <c r="I2486" s="35"/>
    </row>
    <row r="2487" spans="9:9">
      <c r="I2487" s="35"/>
    </row>
    <row r="2488" spans="9:9">
      <c r="I2488" s="35"/>
    </row>
    <row r="2489" spans="9:9">
      <c r="I2489" s="35"/>
    </row>
    <row r="2490" spans="9:9">
      <c r="I2490" s="35"/>
    </row>
    <row r="2491" spans="9:9">
      <c r="I2491" s="35"/>
    </row>
    <row r="2492" spans="9:9">
      <c r="I2492" s="35"/>
    </row>
    <row r="2493" spans="9:9">
      <c r="I2493" s="35"/>
    </row>
    <row r="2494" spans="9:9">
      <c r="I2494" s="35"/>
    </row>
    <row r="2495" spans="9:9">
      <c r="I2495" s="35"/>
    </row>
    <row r="2496" spans="9:9">
      <c r="I2496" s="35"/>
    </row>
    <row r="2497" spans="9:9">
      <c r="I2497" s="35"/>
    </row>
    <row r="2498" spans="9:9">
      <c r="I2498" s="35"/>
    </row>
    <row r="2499" spans="9:9">
      <c r="I2499" s="35"/>
    </row>
    <row r="2500" spans="9:9">
      <c r="I2500" s="35"/>
    </row>
    <row r="2501" spans="9:9">
      <c r="I2501" s="35"/>
    </row>
    <row r="2502" spans="9:9">
      <c r="I2502" s="35"/>
    </row>
    <row r="2503" spans="9:9">
      <c r="I2503" s="35"/>
    </row>
    <row r="2504" spans="9:9">
      <c r="I2504" s="35"/>
    </row>
    <row r="2505" spans="9:9">
      <c r="I2505" s="35"/>
    </row>
    <row r="2506" spans="9:9">
      <c r="I2506" s="35"/>
    </row>
    <row r="2507" spans="9:9">
      <c r="I2507" s="35"/>
    </row>
    <row r="2508" spans="9:9">
      <c r="I2508" s="35"/>
    </row>
    <row r="2509" spans="9:9">
      <c r="I2509" s="35"/>
    </row>
    <row r="2510" spans="9:9">
      <c r="I2510" s="35"/>
    </row>
    <row r="2511" spans="9:9">
      <c r="I2511" s="35"/>
    </row>
    <row r="2512" spans="9:9">
      <c r="I2512" s="35"/>
    </row>
    <row r="2513" spans="9:9">
      <c r="I2513" s="35"/>
    </row>
    <row r="2514" spans="9:9">
      <c r="I2514" s="35"/>
    </row>
    <row r="2515" spans="9:9">
      <c r="I2515" s="35"/>
    </row>
    <row r="2516" spans="9:9">
      <c r="I2516" s="35"/>
    </row>
    <row r="2517" spans="9:9">
      <c r="I2517" s="35"/>
    </row>
    <row r="2518" spans="9:9">
      <c r="I2518" s="35"/>
    </row>
    <row r="2519" spans="9:9">
      <c r="I2519" s="35"/>
    </row>
    <row r="2520" spans="9:9">
      <c r="I2520" s="35"/>
    </row>
    <row r="2521" spans="9:9">
      <c r="I2521" s="35"/>
    </row>
    <row r="2522" spans="9:9">
      <c r="I2522" s="35"/>
    </row>
    <row r="2523" spans="9:9">
      <c r="I2523" s="35"/>
    </row>
    <row r="2524" spans="9:9">
      <c r="I2524" s="35"/>
    </row>
    <row r="2525" spans="9:9">
      <c r="I2525" s="35"/>
    </row>
    <row r="2526" spans="9:9">
      <c r="I2526" s="35"/>
    </row>
    <row r="2527" spans="9:9">
      <c r="I2527" s="35"/>
    </row>
    <row r="2528" spans="9:9">
      <c r="I2528" s="35"/>
    </row>
    <row r="2529" spans="9:9">
      <c r="I2529" s="35"/>
    </row>
    <row r="2530" spans="9:9">
      <c r="I2530" s="35"/>
    </row>
    <row r="2531" spans="9:9">
      <c r="I2531" s="35"/>
    </row>
    <row r="2532" spans="9:9">
      <c r="I2532" s="35"/>
    </row>
    <row r="2533" spans="9:9">
      <c r="I2533" s="35"/>
    </row>
    <row r="2534" spans="9:9">
      <c r="I2534" s="35"/>
    </row>
    <row r="2535" spans="9:9">
      <c r="I2535" s="35"/>
    </row>
    <row r="2536" spans="9:9">
      <c r="I2536" s="35"/>
    </row>
    <row r="2537" spans="9:9">
      <c r="I2537" s="35"/>
    </row>
    <row r="2538" spans="9:9">
      <c r="I2538" s="35"/>
    </row>
    <row r="2539" spans="9:9">
      <c r="I2539" s="35"/>
    </row>
    <row r="2540" spans="9:9">
      <c r="I2540" s="35"/>
    </row>
    <row r="2541" spans="9:9">
      <c r="I2541" s="35"/>
    </row>
    <row r="2542" spans="9:9">
      <c r="I2542" s="35"/>
    </row>
    <row r="2543" spans="9:9">
      <c r="I2543" s="35"/>
    </row>
    <row r="2544" spans="9:9">
      <c r="I2544" s="35"/>
    </row>
    <row r="2545" spans="9:9">
      <c r="I2545" s="35"/>
    </row>
    <row r="2546" spans="9:9">
      <c r="I2546" s="35"/>
    </row>
    <row r="2547" spans="9:9">
      <c r="I2547" s="35"/>
    </row>
    <row r="2548" spans="9:9">
      <c r="I2548" s="35"/>
    </row>
    <row r="2549" spans="9:9">
      <c r="I2549" s="35"/>
    </row>
    <row r="2550" spans="9:9">
      <c r="I2550" s="35"/>
    </row>
    <row r="2551" spans="9:9">
      <c r="I2551" s="35"/>
    </row>
    <row r="2552" spans="9:9">
      <c r="I2552" s="35"/>
    </row>
    <row r="2553" spans="9:9">
      <c r="I2553" s="35"/>
    </row>
    <row r="2554" spans="9:9">
      <c r="I2554" s="35"/>
    </row>
    <row r="2555" spans="9:9">
      <c r="I2555" s="35"/>
    </row>
    <row r="2556" spans="9:9">
      <c r="I2556" s="35"/>
    </row>
    <row r="2557" spans="9:9">
      <c r="I2557" s="35"/>
    </row>
    <row r="2558" spans="9:9">
      <c r="I2558" s="35"/>
    </row>
    <row r="2559" spans="9:9">
      <c r="I2559" s="35"/>
    </row>
    <row r="2560" spans="9:9">
      <c r="I2560" s="35"/>
    </row>
    <row r="2561" spans="9:9">
      <c r="I2561" s="35"/>
    </row>
    <row r="2562" spans="9:9">
      <c r="I2562" s="35"/>
    </row>
    <row r="2563" spans="9:9">
      <c r="I2563" s="35"/>
    </row>
    <row r="2564" spans="9:9">
      <c r="I2564" s="35"/>
    </row>
    <row r="2565" spans="9:9">
      <c r="I2565" s="35"/>
    </row>
    <row r="2566" spans="9:9">
      <c r="I2566" s="35"/>
    </row>
    <row r="2567" spans="9:9">
      <c r="I2567" s="35"/>
    </row>
    <row r="2568" spans="9:9">
      <c r="I2568" s="35"/>
    </row>
    <row r="2569" spans="9:9">
      <c r="I2569" s="35"/>
    </row>
    <row r="2570" spans="9:9">
      <c r="I2570" s="35"/>
    </row>
    <row r="2571" spans="9:9">
      <c r="I2571" s="35"/>
    </row>
    <row r="2572" spans="9:9">
      <c r="I2572" s="35"/>
    </row>
    <row r="2573" spans="9:9">
      <c r="I2573" s="35"/>
    </row>
    <row r="2574" spans="9:9">
      <c r="I2574" s="35"/>
    </row>
    <row r="2575" spans="9:9">
      <c r="I2575" s="35"/>
    </row>
    <row r="2576" spans="9:9">
      <c r="I2576" s="35"/>
    </row>
    <row r="2577" spans="9:9">
      <c r="I2577" s="35"/>
    </row>
    <row r="2578" spans="9:9">
      <c r="I2578" s="35"/>
    </row>
    <row r="2579" spans="9:9">
      <c r="I2579" s="35"/>
    </row>
    <row r="2580" spans="9:9">
      <c r="I2580" s="35"/>
    </row>
    <row r="2581" spans="9:9">
      <c r="I2581" s="35"/>
    </row>
    <row r="2582" spans="9:9">
      <c r="I2582" s="35"/>
    </row>
    <row r="2583" spans="9:9">
      <c r="I2583" s="35"/>
    </row>
    <row r="2584" spans="9:9">
      <c r="I2584" s="35"/>
    </row>
    <row r="2585" spans="9:9">
      <c r="I2585" s="35"/>
    </row>
    <row r="2586" spans="9:9">
      <c r="I2586" s="35"/>
    </row>
    <row r="2587" spans="9:9">
      <c r="I2587" s="35"/>
    </row>
    <row r="2588" spans="9:9">
      <c r="I2588" s="35"/>
    </row>
    <row r="2589" spans="9:9">
      <c r="I2589" s="35"/>
    </row>
    <row r="2590" spans="9:9">
      <c r="I2590" s="35"/>
    </row>
    <row r="2591" spans="9:9">
      <c r="I2591" s="35"/>
    </row>
    <row r="2592" spans="9:9">
      <c r="I2592" s="35"/>
    </row>
    <row r="2593" spans="9:9">
      <c r="I2593" s="35"/>
    </row>
    <row r="2594" spans="9:9">
      <c r="I2594" s="35"/>
    </row>
    <row r="2595" spans="9:9">
      <c r="I2595" s="35"/>
    </row>
    <row r="2596" spans="9:9">
      <c r="I2596" s="35"/>
    </row>
    <row r="2597" spans="9:9">
      <c r="I2597" s="35"/>
    </row>
    <row r="2598" spans="9:9">
      <c r="I2598" s="35"/>
    </row>
    <row r="2599" spans="9:9">
      <c r="I2599" s="35"/>
    </row>
    <row r="2600" spans="9:9">
      <c r="I2600" s="35"/>
    </row>
    <row r="2601" spans="9:9">
      <c r="I2601" s="35"/>
    </row>
    <row r="2602" spans="9:9">
      <c r="I2602" s="35"/>
    </row>
    <row r="2603" spans="9:9">
      <c r="I2603" s="35"/>
    </row>
    <row r="2604" spans="9:9">
      <c r="I2604" s="35"/>
    </row>
    <row r="2605" spans="9:9">
      <c r="I2605" s="35"/>
    </row>
    <row r="2606" spans="9:9">
      <c r="I2606" s="35"/>
    </row>
    <row r="2607" spans="9:9">
      <c r="I2607" s="35"/>
    </row>
    <row r="2608" spans="9:9">
      <c r="I2608" s="35"/>
    </row>
    <row r="2609" spans="9:9">
      <c r="I2609" s="35"/>
    </row>
    <row r="2610" spans="9:9">
      <c r="I2610" s="35"/>
    </row>
    <row r="2611" spans="9:9">
      <c r="I2611" s="35"/>
    </row>
    <row r="2612" spans="9:9">
      <c r="I2612" s="35"/>
    </row>
    <row r="2613" spans="9:9">
      <c r="I2613" s="35"/>
    </row>
    <row r="2614" spans="9:9">
      <c r="I2614" s="35"/>
    </row>
    <row r="2615" spans="9:9">
      <c r="I2615" s="35"/>
    </row>
    <row r="2616" spans="9:9">
      <c r="I2616" s="35"/>
    </row>
    <row r="2617" spans="9:9">
      <c r="I2617" s="35"/>
    </row>
    <row r="2618" spans="9:9">
      <c r="I2618" s="35"/>
    </row>
    <row r="2619" spans="9:9">
      <c r="I2619" s="35"/>
    </row>
    <row r="2620" spans="9:9">
      <c r="I2620" s="35"/>
    </row>
    <row r="2621" spans="9:9">
      <c r="I2621" s="35"/>
    </row>
    <row r="2622" spans="9:9">
      <c r="I2622" s="35"/>
    </row>
    <row r="2623" spans="9:9">
      <c r="I2623" s="35"/>
    </row>
    <row r="2624" spans="9:9">
      <c r="I2624" s="35"/>
    </row>
    <row r="2625" spans="9:9">
      <c r="I2625" s="35"/>
    </row>
    <row r="2626" spans="9:9">
      <c r="I2626" s="35"/>
    </row>
    <row r="2627" spans="9:9">
      <c r="I2627" s="35"/>
    </row>
    <row r="2628" spans="9:9">
      <c r="I2628" s="35"/>
    </row>
    <row r="2629" spans="9:9">
      <c r="I2629" s="35"/>
    </row>
    <row r="2630" spans="9:9">
      <c r="I2630" s="35"/>
    </row>
    <row r="2631" spans="9:9">
      <c r="I2631" s="35"/>
    </row>
    <row r="2632" spans="9:9">
      <c r="I2632" s="35"/>
    </row>
    <row r="2633" spans="9:9">
      <c r="I2633" s="35"/>
    </row>
    <row r="2634" spans="9:9">
      <c r="I2634" s="35"/>
    </row>
    <row r="2635" spans="9:9">
      <c r="I2635" s="35"/>
    </row>
    <row r="2636" spans="9:9">
      <c r="I2636" s="35"/>
    </row>
    <row r="2637" spans="9:9">
      <c r="I2637" s="35"/>
    </row>
    <row r="2638" spans="9:9">
      <c r="I2638" s="35"/>
    </row>
    <row r="2639" spans="9:9">
      <c r="I2639" s="35"/>
    </row>
    <row r="2640" spans="9:9">
      <c r="I2640" s="35"/>
    </row>
    <row r="2641" spans="9:9">
      <c r="I2641" s="35"/>
    </row>
    <row r="2642" spans="9:9">
      <c r="I2642" s="35"/>
    </row>
    <row r="2643" spans="9:9">
      <c r="I2643" s="35"/>
    </row>
    <row r="2644" spans="9:9">
      <c r="I2644" s="35"/>
    </row>
    <row r="2645" spans="9:9">
      <c r="I2645" s="35"/>
    </row>
    <row r="2646" spans="9:9">
      <c r="I2646" s="35"/>
    </row>
    <row r="2647" spans="9:9">
      <c r="I2647" s="35"/>
    </row>
    <row r="2648" spans="9:9">
      <c r="I2648" s="35"/>
    </row>
    <row r="2649" spans="9:9">
      <c r="I2649" s="35"/>
    </row>
    <row r="2650" spans="9:9">
      <c r="I2650" s="35"/>
    </row>
    <row r="2651" spans="9:9">
      <c r="I2651" s="35"/>
    </row>
    <row r="2652" spans="9:9">
      <c r="I2652" s="35"/>
    </row>
    <row r="2653" spans="9:9">
      <c r="I2653" s="35"/>
    </row>
    <row r="2654" spans="9:9">
      <c r="I2654" s="35"/>
    </row>
    <row r="2655" spans="9:9">
      <c r="I2655" s="35"/>
    </row>
    <row r="2656" spans="9:9">
      <c r="I2656" s="35"/>
    </row>
    <row r="2657" spans="9:9">
      <c r="I2657" s="35"/>
    </row>
    <row r="2658" spans="9:9">
      <c r="I2658" s="35"/>
    </row>
    <row r="2659" spans="9:9">
      <c r="I2659" s="35"/>
    </row>
    <row r="2660" spans="9:9">
      <c r="I2660" s="35"/>
    </row>
    <row r="2661" spans="9:9">
      <c r="I2661" s="35"/>
    </row>
    <row r="2662" spans="9:9">
      <c r="I2662" s="35"/>
    </row>
    <row r="2663" spans="9:9">
      <c r="I2663" s="35"/>
    </row>
    <row r="2664" spans="9:9">
      <c r="I2664" s="35"/>
    </row>
    <row r="2665" spans="9:9">
      <c r="I2665" s="35"/>
    </row>
    <row r="2666" spans="9:9">
      <c r="I2666" s="35"/>
    </row>
    <row r="2667" spans="9:9">
      <c r="I2667" s="35"/>
    </row>
    <row r="2668" spans="9:9">
      <c r="I2668" s="35"/>
    </row>
    <row r="2669" spans="9:9">
      <c r="I2669" s="35"/>
    </row>
    <row r="2670" spans="9:9">
      <c r="I2670" s="35"/>
    </row>
    <row r="2671" spans="9:9">
      <c r="I2671" s="35"/>
    </row>
    <row r="2672" spans="9:9">
      <c r="I2672" s="35"/>
    </row>
    <row r="2673" spans="9:9">
      <c r="I2673" s="35"/>
    </row>
    <row r="2674" spans="9:9">
      <c r="I2674" s="35"/>
    </row>
    <row r="2675" spans="9:9">
      <c r="I2675" s="35"/>
    </row>
    <row r="2676" spans="9:9">
      <c r="I2676" s="35"/>
    </row>
    <row r="2677" spans="9:9">
      <c r="I2677" s="35"/>
    </row>
    <row r="2678" spans="9:9">
      <c r="I2678" s="35"/>
    </row>
    <row r="2679" spans="9:9">
      <c r="I2679" s="35"/>
    </row>
    <row r="2680" spans="9:9">
      <c r="I2680" s="35"/>
    </row>
    <row r="2681" spans="9:9">
      <c r="I2681" s="35"/>
    </row>
    <row r="2682" spans="9:9">
      <c r="I2682" s="35"/>
    </row>
    <row r="2683" spans="9:9">
      <c r="I2683" s="35"/>
    </row>
    <row r="2684" spans="9:9">
      <c r="I2684" s="35"/>
    </row>
    <row r="2685" spans="9:9">
      <c r="I2685" s="35"/>
    </row>
    <row r="2686" spans="9:9">
      <c r="I2686" s="35"/>
    </row>
    <row r="2687" spans="9:9">
      <c r="I2687" s="35"/>
    </row>
    <row r="2688" spans="9:9">
      <c r="I2688" s="35"/>
    </row>
    <row r="2689" spans="9:9">
      <c r="I2689" s="35"/>
    </row>
    <row r="2690" spans="9:9">
      <c r="I2690" s="35"/>
    </row>
    <row r="2691" spans="9:9">
      <c r="I2691" s="35"/>
    </row>
    <row r="2692" spans="9:9">
      <c r="I2692" s="35"/>
    </row>
    <row r="2693" spans="9:9">
      <c r="I2693" s="35"/>
    </row>
    <row r="2694" spans="9:9">
      <c r="I2694" s="35"/>
    </row>
    <row r="2695" spans="9:9">
      <c r="I2695" s="35"/>
    </row>
    <row r="2696" spans="9:9">
      <c r="I2696" s="35"/>
    </row>
    <row r="2697" spans="9:9">
      <c r="I2697" s="35"/>
    </row>
    <row r="2698" spans="9:9">
      <c r="I2698" s="35"/>
    </row>
    <row r="2699" spans="9:9">
      <c r="I2699" s="35"/>
    </row>
    <row r="2700" spans="9:9">
      <c r="I2700" s="35"/>
    </row>
    <row r="2701" spans="9:9">
      <c r="I2701" s="35"/>
    </row>
    <row r="2702" spans="9:9">
      <c r="I2702" s="35"/>
    </row>
    <row r="2703" spans="9:9">
      <c r="I2703" s="35"/>
    </row>
    <row r="2704" spans="9:9">
      <c r="I2704" s="35"/>
    </row>
    <row r="2705" spans="9:9">
      <c r="I2705" s="35"/>
    </row>
    <row r="2706" spans="9:9">
      <c r="I2706" s="35"/>
    </row>
    <row r="2707" spans="9:9">
      <c r="I2707" s="35"/>
    </row>
    <row r="2708" spans="9:9">
      <c r="I2708" s="35"/>
    </row>
    <row r="2709" spans="9:9">
      <c r="I2709" s="35"/>
    </row>
    <row r="2710" spans="9:9">
      <c r="I2710" s="35"/>
    </row>
    <row r="2711" spans="9:9">
      <c r="I2711" s="35"/>
    </row>
    <row r="2712" spans="9:9">
      <c r="I2712" s="35"/>
    </row>
    <row r="2713" spans="9:9">
      <c r="I2713" s="35"/>
    </row>
    <row r="2714" spans="9:9">
      <c r="I2714" s="35"/>
    </row>
    <row r="2715" spans="9:9">
      <c r="I2715" s="35"/>
    </row>
    <row r="2716" spans="9:9">
      <c r="I2716" s="35"/>
    </row>
    <row r="2717" spans="9:9">
      <c r="I2717" s="35"/>
    </row>
    <row r="2718" spans="9:9">
      <c r="I2718" s="35"/>
    </row>
    <row r="2719" spans="9:9">
      <c r="I2719" s="35"/>
    </row>
    <row r="2720" spans="9:9">
      <c r="I2720" s="35"/>
    </row>
    <row r="2721" spans="9:9">
      <c r="I2721" s="35"/>
    </row>
    <row r="2722" spans="9:9">
      <c r="I2722" s="35"/>
    </row>
    <row r="2723" spans="9:9">
      <c r="I2723" s="35"/>
    </row>
    <row r="2724" spans="9:9">
      <c r="I2724" s="35"/>
    </row>
    <row r="2725" spans="9:9">
      <c r="I2725" s="35"/>
    </row>
    <row r="2726" spans="9:9">
      <c r="I2726" s="35"/>
    </row>
    <row r="2727" spans="9:9">
      <c r="I2727" s="35"/>
    </row>
    <row r="2728" spans="9:9">
      <c r="I2728" s="35"/>
    </row>
    <row r="2729" spans="9:9">
      <c r="I2729" s="35"/>
    </row>
    <row r="2730" spans="9:9">
      <c r="I2730" s="35"/>
    </row>
    <row r="2731" spans="9:9">
      <c r="I2731" s="35"/>
    </row>
    <row r="2732" spans="9:9">
      <c r="I2732" s="35"/>
    </row>
    <row r="2733" spans="9:9">
      <c r="I2733" s="35"/>
    </row>
    <row r="2734" spans="9:9">
      <c r="I2734" s="35"/>
    </row>
    <row r="2735" spans="9:9">
      <c r="I2735" s="35"/>
    </row>
    <row r="2736" spans="9:9">
      <c r="I2736" s="35"/>
    </row>
    <row r="2737" spans="9:9">
      <c r="I2737" s="35"/>
    </row>
    <row r="2738" spans="9:9">
      <c r="I2738" s="35"/>
    </row>
    <row r="2739" spans="9:9">
      <c r="I2739" s="35"/>
    </row>
    <row r="2740" spans="9:9">
      <c r="I2740" s="35"/>
    </row>
    <row r="2741" spans="9:9">
      <c r="I2741" s="35"/>
    </row>
    <row r="2742" spans="9:9">
      <c r="I2742" s="35"/>
    </row>
    <row r="2743" spans="9:9">
      <c r="I2743" s="35"/>
    </row>
    <row r="2744" spans="9:9">
      <c r="I2744" s="35"/>
    </row>
    <row r="2745" spans="9:9">
      <c r="I2745" s="35"/>
    </row>
    <row r="2746" spans="9:9">
      <c r="I2746" s="35"/>
    </row>
    <row r="2747" spans="9:9">
      <c r="I2747" s="35"/>
    </row>
    <row r="2748" spans="9:9">
      <c r="I2748" s="35"/>
    </row>
    <row r="2749" spans="9:9">
      <c r="I2749" s="35"/>
    </row>
    <row r="2750" spans="9:9">
      <c r="I2750" s="35"/>
    </row>
    <row r="2751" spans="9:9">
      <c r="I2751" s="35"/>
    </row>
    <row r="2752" spans="9:9">
      <c r="I2752" s="35"/>
    </row>
    <row r="2753" spans="9:9">
      <c r="I2753" s="35"/>
    </row>
    <row r="2754" spans="9:9">
      <c r="I2754" s="35"/>
    </row>
    <row r="2755" spans="9:9">
      <c r="I2755" s="35"/>
    </row>
    <row r="2756" spans="9:9">
      <c r="I2756" s="35"/>
    </row>
    <row r="2757" spans="9:9">
      <c r="I2757" s="35"/>
    </row>
    <row r="2758" spans="9:9">
      <c r="I2758" s="35"/>
    </row>
    <row r="2759" spans="9:9">
      <c r="I2759" s="35"/>
    </row>
    <row r="2760" spans="9:9">
      <c r="I2760" s="35"/>
    </row>
    <row r="2761" spans="9:9">
      <c r="I2761" s="35"/>
    </row>
    <row r="2762" spans="9:9">
      <c r="I2762" s="35"/>
    </row>
    <row r="2763" spans="9:9">
      <c r="I2763" s="35"/>
    </row>
    <row r="2764" spans="9:9">
      <c r="I2764" s="35"/>
    </row>
    <row r="2765" spans="9:9">
      <c r="I2765" s="35"/>
    </row>
    <row r="2766" spans="9:9">
      <c r="I2766" s="35"/>
    </row>
    <row r="2767" spans="9:9">
      <c r="I2767" s="35"/>
    </row>
    <row r="2768" spans="9:9">
      <c r="I2768" s="35"/>
    </row>
    <row r="2769" spans="9:9">
      <c r="I2769" s="35"/>
    </row>
    <row r="2770" spans="9:9">
      <c r="I2770" s="35"/>
    </row>
    <row r="2771" spans="9:9">
      <c r="I2771" s="35"/>
    </row>
    <row r="2772" spans="9:9">
      <c r="I2772" s="35"/>
    </row>
    <row r="2773" spans="9:9">
      <c r="I2773" s="35"/>
    </row>
    <row r="2774" spans="9:9">
      <c r="I2774" s="35"/>
    </row>
    <row r="2775" spans="9:9">
      <c r="I2775" s="35"/>
    </row>
    <row r="2776" spans="9:9">
      <c r="I2776" s="35"/>
    </row>
    <row r="2777" spans="9:9">
      <c r="I2777" s="35"/>
    </row>
    <row r="2778" spans="9:9">
      <c r="I2778" s="35"/>
    </row>
    <row r="2779" spans="9:9">
      <c r="I2779" s="35"/>
    </row>
    <row r="2780" spans="9:9">
      <c r="I2780" s="35"/>
    </row>
    <row r="2781" spans="9:9">
      <c r="I2781" s="35"/>
    </row>
    <row r="2782" spans="9:9">
      <c r="I2782" s="35"/>
    </row>
    <row r="2783" spans="9:9">
      <c r="I2783" s="35"/>
    </row>
    <row r="2784" spans="9:9">
      <c r="I2784" s="35"/>
    </row>
    <row r="2785" spans="9:9">
      <c r="I2785" s="35"/>
    </row>
    <row r="2786" spans="9:9">
      <c r="I2786" s="35"/>
    </row>
    <row r="2787" spans="9:9">
      <c r="I2787" s="35"/>
    </row>
    <row r="2788" spans="9:9">
      <c r="I2788" s="35"/>
    </row>
    <row r="2789" spans="9:9">
      <c r="I2789" s="35"/>
    </row>
    <row r="2790" spans="9:9">
      <c r="I2790" s="35"/>
    </row>
    <row r="2791" spans="9:9">
      <c r="I2791" s="35"/>
    </row>
    <row r="2792" spans="9:9">
      <c r="I2792" s="35"/>
    </row>
    <row r="2793" spans="9:9">
      <c r="I2793" s="35"/>
    </row>
    <row r="2794" spans="9:9">
      <c r="I2794" s="35"/>
    </row>
    <row r="2795" spans="9:9">
      <c r="I2795" s="35"/>
    </row>
    <row r="2796" spans="9:9">
      <c r="I2796" s="35"/>
    </row>
    <row r="2797" spans="9:9">
      <c r="I2797" s="35"/>
    </row>
    <row r="2798" spans="9:9">
      <c r="I2798" s="35"/>
    </row>
    <row r="2799" spans="9:9">
      <c r="I2799" s="35"/>
    </row>
    <row r="2800" spans="9:9">
      <c r="I2800" s="35"/>
    </row>
    <row r="2801" spans="9:9">
      <c r="I2801" s="35"/>
    </row>
    <row r="2802" spans="9:9">
      <c r="I2802" s="35"/>
    </row>
    <row r="2803" spans="9:9">
      <c r="I2803" s="35"/>
    </row>
    <row r="2804" spans="9:9">
      <c r="I2804" s="35"/>
    </row>
    <row r="2805" spans="9:9">
      <c r="I2805" s="35"/>
    </row>
    <row r="2806" spans="9:9">
      <c r="I2806" s="35"/>
    </row>
    <row r="2807" spans="9:9">
      <c r="I2807" s="35"/>
    </row>
    <row r="2808" spans="9:9">
      <c r="I2808" s="35"/>
    </row>
    <row r="2809" spans="9:9">
      <c r="I2809" s="35"/>
    </row>
    <row r="2810" spans="9:9">
      <c r="I2810" s="35"/>
    </row>
    <row r="2811" spans="9:9">
      <c r="I2811" s="35"/>
    </row>
    <row r="2812" spans="9:9">
      <c r="I2812" s="35"/>
    </row>
    <row r="2813" spans="9:9">
      <c r="I2813" s="35"/>
    </row>
    <row r="2814" spans="9:9">
      <c r="I2814" s="35"/>
    </row>
    <row r="2815" spans="9:9">
      <c r="I2815" s="35"/>
    </row>
    <row r="2816" spans="9:9">
      <c r="I2816" s="35"/>
    </row>
    <row r="2817" spans="9:9">
      <c r="I2817" s="35"/>
    </row>
    <row r="2818" spans="9:9">
      <c r="I2818" s="35"/>
    </row>
    <row r="2819" spans="9:9">
      <c r="I2819" s="35"/>
    </row>
    <row r="2820" spans="9:9">
      <c r="I2820" s="35"/>
    </row>
    <row r="2821" spans="9:9">
      <c r="I2821" s="35"/>
    </row>
    <row r="2822" spans="9:9">
      <c r="I2822" s="35"/>
    </row>
    <row r="2823" spans="9:9">
      <c r="I2823" s="35"/>
    </row>
    <row r="2824" spans="9:9">
      <c r="I2824" s="35"/>
    </row>
    <row r="2825" spans="9:9">
      <c r="I2825" s="35"/>
    </row>
    <row r="2826" spans="9:9">
      <c r="I2826" s="35"/>
    </row>
    <row r="2827" spans="9:9">
      <c r="I2827" s="35"/>
    </row>
    <row r="2828" spans="9:9">
      <c r="I2828" s="35"/>
    </row>
    <row r="2829" spans="9:9">
      <c r="I2829" s="35"/>
    </row>
    <row r="2830" spans="9:9">
      <c r="I2830" s="35"/>
    </row>
    <row r="2831" spans="9:9">
      <c r="I2831" s="35"/>
    </row>
    <row r="2832" spans="9:9">
      <c r="I2832" s="35"/>
    </row>
    <row r="2833" spans="9:9">
      <c r="I2833" s="35"/>
    </row>
    <row r="2834" spans="9:9">
      <c r="I2834" s="35"/>
    </row>
    <row r="2835" spans="9:9">
      <c r="I2835" s="35"/>
    </row>
    <row r="2836" spans="9:9">
      <c r="I2836" s="35"/>
    </row>
    <row r="2837" spans="9:9">
      <c r="I2837" s="35"/>
    </row>
    <row r="2838" spans="9:9">
      <c r="I2838" s="35"/>
    </row>
    <row r="2839" spans="9:9">
      <c r="I2839" s="35"/>
    </row>
    <row r="2840" spans="9:9">
      <c r="I2840" s="35"/>
    </row>
    <row r="2841" spans="9:9">
      <c r="I2841" s="35"/>
    </row>
    <row r="2842" spans="9:9">
      <c r="I2842" s="35"/>
    </row>
    <row r="2843" spans="9:9">
      <c r="I2843" s="35"/>
    </row>
    <row r="2844" spans="9:9">
      <c r="I2844" s="35"/>
    </row>
    <row r="2845" spans="9:9">
      <c r="I2845" s="35"/>
    </row>
    <row r="2846" spans="9:9">
      <c r="I2846" s="35"/>
    </row>
    <row r="2847" spans="9:9">
      <c r="I2847" s="35"/>
    </row>
    <row r="2848" spans="9:9">
      <c r="I2848" s="35"/>
    </row>
    <row r="2849" spans="9:9">
      <c r="I2849" s="35"/>
    </row>
    <row r="2850" spans="9:9">
      <c r="I2850" s="35"/>
    </row>
    <row r="2851" spans="9:9">
      <c r="I2851" s="35"/>
    </row>
    <row r="2852" spans="9:9">
      <c r="I2852" s="35"/>
    </row>
    <row r="2853" spans="9:9">
      <c r="I2853" s="35"/>
    </row>
    <row r="2854" spans="9:9">
      <c r="I2854" s="35"/>
    </row>
    <row r="2855" spans="9:9">
      <c r="I2855" s="35"/>
    </row>
    <row r="2856" spans="9:9">
      <c r="I2856" s="35"/>
    </row>
    <row r="2857" spans="9:9">
      <c r="I2857" s="35"/>
    </row>
    <row r="2858" spans="9:9">
      <c r="I2858" s="35"/>
    </row>
    <row r="2859" spans="9:9">
      <c r="I2859" s="35"/>
    </row>
    <row r="2860" spans="9:9">
      <c r="I2860" s="35"/>
    </row>
    <row r="2861" spans="9:9">
      <c r="I2861" s="35"/>
    </row>
    <row r="2862" spans="9:9">
      <c r="I2862" s="35"/>
    </row>
    <row r="2863" spans="9:9">
      <c r="I2863" s="35"/>
    </row>
    <row r="2864" spans="9:9">
      <c r="I2864" s="35"/>
    </row>
    <row r="2865" spans="9:9">
      <c r="I2865" s="35"/>
    </row>
    <row r="2866" spans="9:9">
      <c r="I2866" s="35"/>
    </row>
    <row r="2867" spans="9:9">
      <c r="I2867" s="35"/>
    </row>
    <row r="2868" spans="9:9">
      <c r="I2868" s="35"/>
    </row>
    <row r="2869" spans="9:9">
      <c r="I2869" s="35"/>
    </row>
    <row r="2870" spans="9:9">
      <c r="I2870" s="35"/>
    </row>
    <row r="2871" spans="9:9">
      <c r="I2871" s="35"/>
    </row>
    <row r="2872" spans="9:9">
      <c r="I2872" s="35"/>
    </row>
    <row r="2873" spans="9:9">
      <c r="I2873" s="35"/>
    </row>
    <row r="2874" spans="9:9">
      <c r="I2874" s="35"/>
    </row>
    <row r="2875" spans="9:9">
      <c r="I2875" s="35"/>
    </row>
    <row r="2876" spans="9:9">
      <c r="I2876" s="35"/>
    </row>
    <row r="2877" spans="9:9">
      <c r="I2877" s="35"/>
    </row>
    <row r="2878" spans="9:9">
      <c r="I2878" s="35"/>
    </row>
    <row r="2879" spans="9:9">
      <c r="I2879" s="35"/>
    </row>
    <row r="2880" spans="9:9">
      <c r="I2880" s="35"/>
    </row>
    <row r="2881" spans="9:9">
      <c r="I2881" s="35"/>
    </row>
    <row r="2882" spans="9:9">
      <c r="I2882" s="35"/>
    </row>
    <row r="2883" spans="9:9">
      <c r="I2883" s="35"/>
    </row>
    <row r="2884" spans="9:9">
      <c r="I2884" s="35"/>
    </row>
    <row r="2885" spans="9:9">
      <c r="I2885" s="35"/>
    </row>
    <row r="2886" spans="9:9">
      <c r="I2886" s="35"/>
    </row>
    <row r="2887" spans="9:9">
      <c r="I2887" s="35"/>
    </row>
    <row r="2888" spans="9:9">
      <c r="I2888" s="35"/>
    </row>
    <row r="2889" spans="9:9">
      <c r="I2889" s="35"/>
    </row>
    <row r="2890" spans="9:9">
      <c r="I2890" s="35"/>
    </row>
    <row r="2891" spans="9:9">
      <c r="I2891" s="35"/>
    </row>
    <row r="2892" spans="9:9">
      <c r="I2892" s="35"/>
    </row>
    <row r="2893" spans="9:9">
      <c r="I2893" s="35"/>
    </row>
    <row r="2894" spans="9:9">
      <c r="I2894" s="35"/>
    </row>
    <row r="2895" spans="9:9">
      <c r="I2895" s="35"/>
    </row>
    <row r="2896" spans="9:9">
      <c r="I2896" s="35"/>
    </row>
    <row r="2897" spans="9:9">
      <c r="I2897" s="35"/>
    </row>
    <row r="2898" spans="9:9">
      <c r="I2898" s="35"/>
    </row>
    <row r="2899" spans="9:9">
      <c r="I2899" s="35"/>
    </row>
    <row r="2900" spans="9:9">
      <c r="I2900" s="35"/>
    </row>
    <row r="2901" spans="9:9">
      <c r="I2901" s="35"/>
    </row>
    <row r="2902" spans="9:9">
      <c r="I2902" s="35"/>
    </row>
    <row r="2903" spans="9:9">
      <c r="I2903" s="35"/>
    </row>
    <row r="2904" spans="9:9">
      <c r="I2904" s="35"/>
    </row>
    <row r="2905" spans="9:9">
      <c r="I2905" s="35"/>
    </row>
    <row r="2906" spans="9:9">
      <c r="I2906" s="35"/>
    </row>
    <row r="2907" spans="9:9">
      <c r="I2907" s="35"/>
    </row>
    <row r="2908" spans="9:9">
      <c r="I2908" s="35"/>
    </row>
    <row r="2909" spans="9:9">
      <c r="I2909" s="35"/>
    </row>
    <row r="2910" spans="9:9">
      <c r="I2910" s="35"/>
    </row>
    <row r="2911" spans="9:9">
      <c r="I2911" s="35"/>
    </row>
    <row r="2912" spans="9:9">
      <c r="I2912" s="35"/>
    </row>
    <row r="2913" spans="9:9">
      <c r="I2913" s="35"/>
    </row>
    <row r="2914" spans="9:9">
      <c r="I2914" s="35"/>
    </row>
    <row r="2915" spans="9:9">
      <c r="I2915" s="35"/>
    </row>
    <row r="2916" spans="9:9">
      <c r="I2916" s="35"/>
    </row>
    <row r="2917" spans="9:9">
      <c r="I2917" s="35"/>
    </row>
    <row r="2918" spans="9:9">
      <c r="I2918" s="35"/>
    </row>
    <row r="2919" spans="9:9">
      <c r="I2919" s="35"/>
    </row>
    <row r="2920" spans="9:9">
      <c r="I2920" s="35"/>
    </row>
    <row r="2921" spans="9:9">
      <c r="I2921" s="35"/>
    </row>
    <row r="2922" spans="9:9">
      <c r="I2922" s="35"/>
    </row>
    <row r="2923" spans="9:9">
      <c r="I2923" s="35"/>
    </row>
    <row r="2924" spans="9:9">
      <c r="I2924" s="35"/>
    </row>
    <row r="2925" spans="9:9">
      <c r="I2925" s="35"/>
    </row>
    <row r="2926" spans="9:9">
      <c r="I2926" s="35"/>
    </row>
    <row r="2927" spans="9:9">
      <c r="I2927" s="35"/>
    </row>
    <row r="2928" spans="9:9">
      <c r="I2928" s="35"/>
    </row>
    <row r="2929" spans="9:9">
      <c r="I2929" s="35"/>
    </row>
    <row r="2930" spans="9:9">
      <c r="I2930" s="35"/>
    </row>
    <row r="2931" spans="9:9">
      <c r="I2931" s="35"/>
    </row>
    <row r="2932" spans="9:9">
      <c r="I2932" s="35"/>
    </row>
    <row r="2933" spans="9:9">
      <c r="I2933" s="35"/>
    </row>
    <row r="2934" spans="9:9">
      <c r="I2934" s="35"/>
    </row>
    <row r="2935" spans="9:9">
      <c r="I2935" s="35"/>
    </row>
    <row r="2936" spans="9:9">
      <c r="I2936" s="35"/>
    </row>
    <row r="2937" spans="9:9">
      <c r="I2937" s="35"/>
    </row>
    <row r="2938" spans="9:9">
      <c r="I2938" s="35"/>
    </row>
    <row r="2939" spans="9:9">
      <c r="I2939" s="35"/>
    </row>
    <row r="2940" spans="9:9">
      <c r="I2940" s="35"/>
    </row>
    <row r="2941" spans="9:9">
      <c r="I2941" s="35"/>
    </row>
    <row r="2942" spans="9:9">
      <c r="I2942" s="35"/>
    </row>
    <row r="2943" spans="9:9">
      <c r="I2943" s="35"/>
    </row>
    <row r="2944" spans="9:9">
      <c r="I2944" s="35"/>
    </row>
    <row r="2945" spans="9:9">
      <c r="I2945" s="35"/>
    </row>
    <row r="2946" spans="9:9">
      <c r="I2946" s="35"/>
    </row>
    <row r="2947" spans="9:9">
      <c r="I2947" s="35"/>
    </row>
    <row r="2948" spans="9:9">
      <c r="I2948" s="35"/>
    </row>
    <row r="2949" spans="9:9">
      <c r="I2949" s="35"/>
    </row>
    <row r="2950" spans="9:9">
      <c r="I2950" s="35"/>
    </row>
    <row r="2951" spans="9:9">
      <c r="I2951" s="35"/>
    </row>
    <row r="2952" spans="9:9">
      <c r="I2952" s="35"/>
    </row>
    <row r="2953" spans="9:9">
      <c r="I2953" s="35"/>
    </row>
    <row r="2954" spans="9:9">
      <c r="I2954" s="35"/>
    </row>
    <row r="2955" spans="9:9">
      <c r="I2955" s="35"/>
    </row>
    <row r="2956" spans="9:9">
      <c r="I2956" s="35"/>
    </row>
    <row r="2957" spans="9:9">
      <c r="I2957" s="35"/>
    </row>
    <row r="2958" spans="9:9">
      <c r="I2958" s="35"/>
    </row>
    <row r="2959" spans="9:9">
      <c r="I2959" s="35"/>
    </row>
    <row r="2960" spans="9:9">
      <c r="I2960" s="35"/>
    </row>
    <row r="2961" spans="9:9">
      <c r="I2961" s="35"/>
    </row>
    <row r="2962" spans="9:9">
      <c r="I2962" s="35"/>
    </row>
    <row r="2963" spans="9:9">
      <c r="I2963" s="35"/>
    </row>
    <row r="2964" spans="9:9">
      <c r="I2964" s="35"/>
    </row>
    <row r="2965" spans="9:9">
      <c r="I2965" s="35"/>
    </row>
    <row r="2966" spans="9:9">
      <c r="I2966" s="35"/>
    </row>
    <row r="2967" spans="9:9">
      <c r="I2967" s="35"/>
    </row>
    <row r="2968" spans="9:9">
      <c r="I2968" s="35"/>
    </row>
    <row r="2969" spans="9:9">
      <c r="I2969" s="35"/>
    </row>
    <row r="2970" spans="9:9">
      <c r="I2970" s="35"/>
    </row>
    <row r="2971" spans="9:9">
      <c r="I2971" s="35"/>
    </row>
    <row r="2972" spans="9:9">
      <c r="I2972" s="35"/>
    </row>
    <row r="2973" spans="9:9">
      <c r="I2973" s="35"/>
    </row>
    <row r="2974" spans="9:9">
      <c r="I2974" s="35"/>
    </row>
    <row r="2975" spans="9:9">
      <c r="I2975" s="35"/>
    </row>
    <row r="2976" spans="9:9">
      <c r="I2976" s="35"/>
    </row>
    <row r="2977" spans="9:9">
      <c r="I2977" s="35"/>
    </row>
    <row r="2978" spans="9:9">
      <c r="I2978" s="35"/>
    </row>
    <row r="2979" spans="9:9">
      <c r="I2979" s="35"/>
    </row>
    <row r="2980" spans="9:9">
      <c r="I2980" s="35"/>
    </row>
    <row r="2981" spans="9:9">
      <c r="I2981" s="35"/>
    </row>
    <row r="2982" spans="9:9">
      <c r="I2982" s="35"/>
    </row>
    <row r="2983" spans="9:9">
      <c r="I2983" s="35"/>
    </row>
    <row r="2984" spans="9:9">
      <c r="I2984" s="35"/>
    </row>
    <row r="2985" spans="9:9">
      <c r="I2985" s="35"/>
    </row>
    <row r="2986" spans="9:9">
      <c r="I2986" s="35"/>
    </row>
    <row r="2987" spans="9:9">
      <c r="I2987" s="35"/>
    </row>
    <row r="2988" spans="9:9">
      <c r="I2988" s="35"/>
    </row>
    <row r="2989" spans="9:9">
      <c r="I2989" s="35"/>
    </row>
    <row r="2990" spans="9:9">
      <c r="I2990" s="35"/>
    </row>
    <row r="2991" spans="9:9">
      <c r="I2991" s="35"/>
    </row>
    <row r="2992" spans="9:9">
      <c r="I2992" s="35"/>
    </row>
    <row r="2993" spans="9:9">
      <c r="I2993" s="35"/>
    </row>
    <row r="2994" spans="9:9">
      <c r="I2994" s="35"/>
    </row>
    <row r="2995" spans="9:9">
      <c r="I2995" s="35"/>
    </row>
    <row r="2996" spans="9:9">
      <c r="I2996" s="35"/>
    </row>
    <row r="2997" spans="9:9">
      <c r="I2997" s="35"/>
    </row>
    <row r="2998" spans="9:9">
      <c r="I2998" s="35"/>
    </row>
    <row r="2999" spans="9:9">
      <c r="I2999" s="35"/>
    </row>
    <row r="3000" spans="9:9">
      <c r="I3000" s="35"/>
    </row>
    <row r="3001" spans="9:9">
      <c r="I3001" s="35"/>
    </row>
    <row r="3002" spans="9:9">
      <c r="I3002" s="35"/>
    </row>
    <row r="3003" spans="9:9">
      <c r="I3003" s="35"/>
    </row>
    <row r="3004" spans="9:9">
      <c r="I3004" s="35"/>
    </row>
    <row r="3005" spans="9:9">
      <c r="I3005" s="35"/>
    </row>
    <row r="3006" spans="9:9">
      <c r="I3006" s="35"/>
    </row>
    <row r="3007" spans="9:9">
      <c r="I3007" s="35"/>
    </row>
    <row r="3008" spans="9:9">
      <c r="I3008" s="35"/>
    </row>
    <row r="3009" spans="9:9">
      <c r="I3009" s="35"/>
    </row>
    <row r="3010" spans="9:9">
      <c r="I3010" s="35"/>
    </row>
    <row r="3011" spans="9:9">
      <c r="I3011" s="35"/>
    </row>
    <row r="3012" spans="9:9">
      <c r="I3012" s="35"/>
    </row>
    <row r="3013" spans="9:9">
      <c r="I3013" s="35"/>
    </row>
    <row r="3014" spans="9:9">
      <c r="I3014" s="35"/>
    </row>
    <row r="3015" spans="9:9">
      <c r="I3015" s="35"/>
    </row>
    <row r="3016" spans="9:9">
      <c r="I3016" s="35"/>
    </row>
    <row r="3017" spans="9:9">
      <c r="I3017" s="35"/>
    </row>
    <row r="3018" spans="9:9">
      <c r="I3018" s="35"/>
    </row>
    <row r="3019" spans="9:9">
      <c r="I3019" s="35"/>
    </row>
    <row r="3020" spans="9:9">
      <c r="I3020" s="35"/>
    </row>
    <row r="3021" spans="9:9">
      <c r="I3021" s="35"/>
    </row>
    <row r="3022" spans="9:9">
      <c r="I3022" s="35"/>
    </row>
    <row r="3023" spans="9:9">
      <c r="I3023" s="35"/>
    </row>
    <row r="3024" spans="9:9">
      <c r="I3024" s="35"/>
    </row>
    <row r="3025" spans="9:9">
      <c r="I3025" s="35"/>
    </row>
    <row r="3026" spans="9:9">
      <c r="I3026" s="35"/>
    </row>
    <row r="3027" spans="9:9">
      <c r="I3027" s="35"/>
    </row>
    <row r="3028" spans="9:9">
      <c r="I3028" s="35"/>
    </row>
    <row r="3029" spans="9:9">
      <c r="I3029" s="35"/>
    </row>
    <row r="3030" spans="9:9">
      <c r="I3030" s="35"/>
    </row>
    <row r="3031" spans="9:9">
      <c r="I3031" s="35"/>
    </row>
    <row r="3032" spans="9:9">
      <c r="I3032" s="35"/>
    </row>
    <row r="3033" spans="9:9">
      <c r="I3033" s="35"/>
    </row>
    <row r="3034" spans="9:9">
      <c r="I3034" s="35"/>
    </row>
    <row r="3035" spans="9:9">
      <c r="I3035" s="35"/>
    </row>
    <row r="3036" spans="9:9">
      <c r="I3036" s="35"/>
    </row>
    <row r="3037" spans="9:9">
      <c r="I3037" s="35"/>
    </row>
    <row r="3038" spans="9:9">
      <c r="I3038" s="35"/>
    </row>
    <row r="3039" spans="9:9">
      <c r="I3039" s="35"/>
    </row>
    <row r="3040" spans="9:9">
      <c r="I3040" s="35"/>
    </row>
    <row r="3041" spans="9:9">
      <c r="I3041" s="35"/>
    </row>
    <row r="3042" spans="9:9">
      <c r="I3042" s="35"/>
    </row>
    <row r="3043" spans="9:9">
      <c r="I3043" s="35"/>
    </row>
    <row r="3044" spans="9:9">
      <c r="I3044" s="35"/>
    </row>
    <row r="3045" spans="9:9">
      <c r="I3045" s="35"/>
    </row>
    <row r="3046" spans="9:9">
      <c r="I3046" s="35"/>
    </row>
    <row r="3047" spans="9:9">
      <c r="I3047" s="35"/>
    </row>
    <row r="3048" spans="9:9">
      <c r="I3048" s="35"/>
    </row>
    <row r="3049" spans="9:9">
      <c r="I3049" s="35"/>
    </row>
    <row r="3050" spans="9:9">
      <c r="I3050" s="35"/>
    </row>
    <row r="3051" spans="9:9">
      <c r="I3051" s="35"/>
    </row>
    <row r="3052" spans="9:9">
      <c r="I3052" s="35"/>
    </row>
    <row r="3053" spans="9:9">
      <c r="I3053" s="35"/>
    </row>
    <row r="3054" spans="9:9">
      <c r="I3054" s="35"/>
    </row>
    <row r="3055" spans="9:9">
      <c r="I3055" s="35"/>
    </row>
    <row r="3056" spans="9:9">
      <c r="I3056" s="35"/>
    </row>
    <row r="3057" spans="9:9">
      <c r="I3057" s="35"/>
    </row>
    <row r="3058" spans="9:9">
      <c r="I3058" s="35"/>
    </row>
    <row r="3059" spans="9:9">
      <c r="I3059" s="35"/>
    </row>
    <row r="3060" spans="9:9">
      <c r="I3060" s="35"/>
    </row>
    <row r="3061" spans="9:9">
      <c r="I3061" s="35"/>
    </row>
    <row r="3062" spans="9:9">
      <c r="I3062" s="35"/>
    </row>
    <row r="3063" spans="9:9">
      <c r="I3063" s="35"/>
    </row>
    <row r="3064" spans="9:9">
      <c r="I3064" s="35"/>
    </row>
    <row r="3065" spans="9:9">
      <c r="I3065" s="35"/>
    </row>
    <row r="3066" spans="9:9">
      <c r="I3066" s="35"/>
    </row>
    <row r="3067" spans="9:9">
      <c r="I3067" s="35"/>
    </row>
    <row r="3068" spans="9:9">
      <c r="I3068" s="35"/>
    </row>
    <row r="3069" spans="9:9">
      <c r="I3069" s="35"/>
    </row>
    <row r="3070" spans="9:9">
      <c r="I3070" s="35"/>
    </row>
    <row r="3071" spans="9:9">
      <c r="I3071" s="35"/>
    </row>
    <row r="3072" spans="9:9">
      <c r="I3072" s="35"/>
    </row>
    <row r="3073" spans="9:9">
      <c r="I3073" s="35"/>
    </row>
    <row r="3074" spans="9:9">
      <c r="I3074" s="35"/>
    </row>
    <row r="3075" spans="9:9">
      <c r="I3075" s="35"/>
    </row>
    <row r="3076" spans="9:9">
      <c r="I3076" s="35"/>
    </row>
    <row r="3077" spans="9:9">
      <c r="I3077" s="35"/>
    </row>
    <row r="3078" spans="9:9">
      <c r="I3078" s="35"/>
    </row>
    <row r="3079" spans="9:9">
      <c r="I3079" s="35"/>
    </row>
    <row r="3080" spans="9:9">
      <c r="I3080" s="35"/>
    </row>
    <row r="3081" spans="9:9">
      <c r="I3081" s="35"/>
    </row>
    <row r="3082" spans="9:9">
      <c r="I3082" s="35"/>
    </row>
    <row r="3083" spans="9:9">
      <c r="I3083" s="35"/>
    </row>
    <row r="3084" spans="9:9">
      <c r="I3084" s="35"/>
    </row>
    <row r="3085" spans="9:9">
      <c r="I3085" s="35"/>
    </row>
    <row r="3086" spans="9:9">
      <c r="I3086" s="35"/>
    </row>
    <row r="3087" spans="9:9">
      <c r="I3087" s="35"/>
    </row>
    <row r="3088" spans="9:9">
      <c r="I3088" s="35"/>
    </row>
    <row r="3089" spans="9:9">
      <c r="I3089" s="35"/>
    </row>
    <row r="3090" spans="9:9">
      <c r="I3090" s="35"/>
    </row>
    <row r="3091" spans="9:9">
      <c r="I3091" s="35"/>
    </row>
    <row r="3092" spans="9:9">
      <c r="I3092" s="35"/>
    </row>
    <row r="3093" spans="9:9">
      <c r="I3093" s="35"/>
    </row>
    <row r="3094" spans="9:9">
      <c r="I3094" s="35"/>
    </row>
    <row r="3095" spans="9:9">
      <c r="I3095" s="35"/>
    </row>
    <row r="3096" spans="9:9">
      <c r="I3096" s="35"/>
    </row>
    <row r="3097" spans="9:9">
      <c r="I3097" s="35"/>
    </row>
    <row r="3098" spans="9:9">
      <c r="I3098" s="35"/>
    </row>
    <row r="3099" spans="9:9">
      <c r="I3099" s="35"/>
    </row>
    <row r="3100" spans="9:9">
      <c r="I3100" s="35"/>
    </row>
    <row r="3101" spans="9:9">
      <c r="I3101" s="35"/>
    </row>
    <row r="3102" spans="9:9">
      <c r="I3102" s="35"/>
    </row>
    <row r="3103" spans="9:9">
      <c r="I3103" s="35"/>
    </row>
    <row r="3104" spans="9:9">
      <c r="I3104" s="35"/>
    </row>
    <row r="3105" spans="9:9">
      <c r="I3105" s="35"/>
    </row>
    <row r="3106" spans="9:9">
      <c r="I3106" s="35"/>
    </row>
    <row r="3107" spans="9:9">
      <c r="I3107" s="35"/>
    </row>
    <row r="3108" spans="9:9">
      <c r="I3108" s="35"/>
    </row>
    <row r="3109" spans="9:9">
      <c r="I3109" s="35"/>
    </row>
    <row r="3110" spans="9:9">
      <c r="I3110" s="35"/>
    </row>
    <row r="3111" spans="9:9">
      <c r="I3111" s="35"/>
    </row>
    <row r="3112" spans="9:9">
      <c r="I3112" s="35"/>
    </row>
    <row r="3113" spans="9:9">
      <c r="I3113" s="35"/>
    </row>
    <row r="3114" spans="9:9">
      <c r="I3114" s="35"/>
    </row>
    <row r="3115" spans="9:9">
      <c r="I3115" s="35"/>
    </row>
    <row r="3116" spans="9:9">
      <c r="I3116" s="35"/>
    </row>
    <row r="3117" spans="9:9">
      <c r="I3117" s="35"/>
    </row>
    <row r="3118" spans="9:9">
      <c r="I3118" s="35"/>
    </row>
    <row r="3119" spans="9:9">
      <c r="I3119" s="35"/>
    </row>
    <row r="3120" spans="9:9">
      <c r="I3120" s="35"/>
    </row>
    <row r="3121" spans="9:9">
      <c r="I3121" s="35"/>
    </row>
    <row r="3122" spans="9:9">
      <c r="I3122" s="35"/>
    </row>
    <row r="3123" spans="9:9">
      <c r="I3123" s="35"/>
    </row>
    <row r="3124" spans="9:9">
      <c r="I3124" s="35"/>
    </row>
    <row r="3125" spans="9:9">
      <c r="I3125" s="35"/>
    </row>
    <row r="3126" spans="9:9">
      <c r="I3126" s="35"/>
    </row>
    <row r="3127" spans="9:9">
      <c r="I3127" s="35"/>
    </row>
    <row r="3128" spans="9:9">
      <c r="I3128" s="35"/>
    </row>
    <row r="3129" spans="9:9">
      <c r="I3129" s="35"/>
    </row>
    <row r="3130" spans="9:9">
      <c r="I3130" s="35"/>
    </row>
    <row r="3131" spans="9:9">
      <c r="I3131" s="35"/>
    </row>
    <row r="3132" spans="9:9">
      <c r="I3132" s="35"/>
    </row>
    <row r="3133" spans="9:9">
      <c r="I3133" s="35"/>
    </row>
    <row r="3134" spans="9:9">
      <c r="I3134" s="35"/>
    </row>
    <row r="3135" spans="9:9">
      <c r="I3135" s="35"/>
    </row>
    <row r="3136" spans="9:9">
      <c r="I3136" s="35"/>
    </row>
    <row r="3137" spans="9:9">
      <c r="I3137" s="35"/>
    </row>
    <row r="3138" spans="9:9">
      <c r="I3138" s="35"/>
    </row>
    <row r="3139" spans="9:9">
      <c r="I3139" s="35"/>
    </row>
    <row r="3140" spans="9:9">
      <c r="I3140" s="35"/>
    </row>
    <row r="3141" spans="9:9">
      <c r="I3141" s="35"/>
    </row>
    <row r="3142" spans="9:9">
      <c r="I3142" s="35"/>
    </row>
    <row r="3143" spans="9:9">
      <c r="I3143" s="35"/>
    </row>
    <row r="3144" spans="9:9">
      <c r="I3144" s="35"/>
    </row>
    <row r="3145" spans="9:9">
      <c r="I3145" s="35"/>
    </row>
    <row r="3146" spans="9:9">
      <c r="I3146" s="35"/>
    </row>
    <row r="3147" spans="9:9">
      <c r="I3147" s="35"/>
    </row>
    <row r="3148" spans="9:9">
      <c r="I3148" s="35"/>
    </row>
    <row r="3149" spans="9:9">
      <c r="I3149" s="35"/>
    </row>
    <row r="3150" spans="9:9">
      <c r="I3150" s="35"/>
    </row>
    <row r="3151" spans="9:9">
      <c r="I3151" s="35"/>
    </row>
    <row r="3152" spans="9:9">
      <c r="I3152" s="35"/>
    </row>
    <row r="3153" spans="9:9">
      <c r="I3153" s="35"/>
    </row>
    <row r="3154" spans="9:9">
      <c r="I3154" s="35"/>
    </row>
    <row r="3155" spans="9:9">
      <c r="I3155" s="35"/>
    </row>
    <row r="3156" spans="9:9">
      <c r="I3156" s="35"/>
    </row>
    <row r="3157" spans="9:9">
      <c r="I3157" s="35"/>
    </row>
    <row r="3158" spans="9:9">
      <c r="I3158" s="35"/>
    </row>
    <row r="3159" spans="9:9">
      <c r="I3159" s="35"/>
    </row>
    <row r="3160" spans="9:9">
      <c r="I3160" s="35"/>
    </row>
    <row r="3161" spans="9:9">
      <c r="I3161" s="35"/>
    </row>
    <row r="3162" spans="9:9">
      <c r="I3162" s="35"/>
    </row>
    <row r="3163" spans="9:9">
      <c r="I3163" s="35"/>
    </row>
    <row r="3164" spans="9:9">
      <c r="I3164" s="35"/>
    </row>
    <row r="3165" spans="9:9">
      <c r="I3165" s="35"/>
    </row>
    <row r="3166" spans="9:9">
      <c r="I3166" s="35"/>
    </row>
    <row r="3167" spans="9:9">
      <c r="I3167" s="35"/>
    </row>
    <row r="3168" spans="9:9">
      <c r="I3168" s="35"/>
    </row>
    <row r="3169" spans="9:9">
      <c r="I3169" s="35"/>
    </row>
    <row r="3170" spans="9:9">
      <c r="I3170" s="35"/>
    </row>
    <row r="3171" spans="9:9">
      <c r="I3171" s="35"/>
    </row>
    <row r="3172" spans="9:9">
      <c r="I3172" s="35"/>
    </row>
    <row r="3173" spans="9:9">
      <c r="I3173" s="35"/>
    </row>
    <row r="3174" spans="9:9">
      <c r="I3174" s="35"/>
    </row>
    <row r="3175" spans="9:9">
      <c r="I3175" s="35"/>
    </row>
    <row r="3176" spans="9:9">
      <c r="I3176" s="35"/>
    </row>
    <row r="3177" spans="9:9">
      <c r="I3177" s="35"/>
    </row>
    <row r="3178" spans="9:9">
      <c r="I3178" s="35"/>
    </row>
    <row r="3179" spans="9:9">
      <c r="I3179" s="35"/>
    </row>
    <row r="3180" spans="9:9">
      <c r="I3180" s="35"/>
    </row>
    <row r="3181" spans="9:9">
      <c r="I3181" s="35"/>
    </row>
    <row r="3182" spans="9:9">
      <c r="I3182" s="35"/>
    </row>
    <row r="3183" spans="9:9">
      <c r="I3183" s="35"/>
    </row>
    <row r="3184" spans="9:9">
      <c r="I3184" s="35"/>
    </row>
    <row r="3185" spans="9:9">
      <c r="I3185" s="35"/>
    </row>
    <row r="3186" spans="9:9">
      <c r="I3186" s="35"/>
    </row>
    <row r="3187" spans="9:9">
      <c r="I3187" s="35"/>
    </row>
    <row r="3188" spans="9:9">
      <c r="I3188" s="35"/>
    </row>
    <row r="3189" spans="9:9">
      <c r="I3189" s="35"/>
    </row>
    <row r="3190" spans="9:9">
      <c r="I3190" s="35"/>
    </row>
    <row r="3191" spans="9:9">
      <c r="I3191" s="35"/>
    </row>
    <row r="3192" spans="9:9">
      <c r="I3192" s="35"/>
    </row>
    <row r="3193" spans="9:9">
      <c r="I3193" s="35"/>
    </row>
    <row r="3194" spans="9:9">
      <c r="I3194" s="35"/>
    </row>
    <row r="3195" spans="9:9">
      <c r="I3195" s="35"/>
    </row>
    <row r="3196" spans="9:9">
      <c r="I3196" s="35"/>
    </row>
    <row r="3197" spans="9:9">
      <c r="I3197" s="35"/>
    </row>
    <row r="3198" spans="9:9">
      <c r="I3198" s="35"/>
    </row>
    <row r="3199" spans="9:9">
      <c r="I3199" s="35"/>
    </row>
    <row r="3200" spans="9:9">
      <c r="I3200" s="35"/>
    </row>
    <row r="3201" spans="9:9">
      <c r="I3201" s="35"/>
    </row>
    <row r="3202" spans="9:9">
      <c r="I3202" s="35"/>
    </row>
    <row r="3203" spans="9:9">
      <c r="I3203" s="35"/>
    </row>
    <row r="3204" spans="9:9">
      <c r="I3204" s="35"/>
    </row>
    <row r="3205" spans="9:9">
      <c r="I3205" s="35"/>
    </row>
    <row r="3206" spans="9:9">
      <c r="I3206" s="35"/>
    </row>
    <row r="3207" spans="9:9">
      <c r="I3207" s="35"/>
    </row>
    <row r="3208" spans="9:9">
      <c r="I3208" s="35"/>
    </row>
    <row r="3209" spans="9:9">
      <c r="I3209" s="35"/>
    </row>
    <row r="3210" spans="9:9">
      <c r="I3210" s="35"/>
    </row>
    <row r="3211" spans="9:9">
      <c r="I3211" s="35"/>
    </row>
    <row r="3212" spans="9:9">
      <c r="I3212" s="35"/>
    </row>
    <row r="3213" spans="9:9">
      <c r="I3213" s="35"/>
    </row>
    <row r="3214" spans="9:9">
      <c r="I3214" s="35"/>
    </row>
    <row r="3215" spans="9:9">
      <c r="I3215" s="35"/>
    </row>
    <row r="3216" spans="9:9">
      <c r="I3216" s="35"/>
    </row>
    <row r="3217" spans="9:9">
      <c r="I3217" s="35"/>
    </row>
    <row r="3218" spans="9:9">
      <c r="I3218" s="35"/>
    </row>
    <row r="3219" spans="9:9">
      <c r="I3219" s="35"/>
    </row>
    <row r="3220" spans="9:9">
      <c r="I3220" s="35"/>
    </row>
    <row r="3221" spans="9:9">
      <c r="I3221" s="35"/>
    </row>
    <row r="3222" spans="9:9">
      <c r="I3222" s="35"/>
    </row>
    <row r="3223" spans="9:9">
      <c r="I3223" s="35"/>
    </row>
    <row r="3224" spans="9:9">
      <c r="I3224" s="35"/>
    </row>
    <row r="3225" spans="9:9">
      <c r="I3225" s="35"/>
    </row>
    <row r="3226" spans="9:9">
      <c r="I3226" s="35"/>
    </row>
    <row r="3227" spans="9:9">
      <c r="I3227" s="35"/>
    </row>
    <row r="3228" spans="9:9">
      <c r="I3228" s="35"/>
    </row>
    <row r="3229" spans="9:9">
      <c r="I3229" s="35"/>
    </row>
    <row r="3230" spans="9:9">
      <c r="I3230" s="35"/>
    </row>
    <row r="3231" spans="9:9">
      <c r="I3231" s="35"/>
    </row>
    <row r="3232" spans="9:9">
      <c r="I3232" s="35"/>
    </row>
    <row r="3233" spans="9:9">
      <c r="I3233" s="35"/>
    </row>
    <row r="3234" spans="9:9">
      <c r="I3234" s="35"/>
    </row>
    <row r="3235" spans="9:9">
      <c r="I3235" s="35"/>
    </row>
    <row r="3236" spans="9:9">
      <c r="I3236" s="35"/>
    </row>
    <row r="3237" spans="9:9">
      <c r="I3237" s="35"/>
    </row>
    <row r="3238" spans="9:9">
      <c r="I3238" s="35"/>
    </row>
    <row r="3239" spans="9:9">
      <c r="I3239" s="35"/>
    </row>
    <row r="3240" spans="9:9">
      <c r="I3240" s="35"/>
    </row>
    <row r="3241" spans="9:9">
      <c r="I3241" s="35"/>
    </row>
    <row r="3242" spans="9:9">
      <c r="I3242" s="35"/>
    </row>
    <row r="3243" spans="9:9">
      <c r="I3243" s="35"/>
    </row>
    <row r="3244" spans="9:9">
      <c r="I3244" s="35"/>
    </row>
    <row r="3245" spans="9:9">
      <c r="I3245" s="35"/>
    </row>
    <row r="3246" spans="9:9">
      <c r="I3246" s="35"/>
    </row>
    <row r="3247" spans="9:9">
      <c r="I3247" s="35"/>
    </row>
    <row r="3248" spans="9:9">
      <c r="I3248" s="35"/>
    </row>
    <row r="3249" spans="9:9">
      <c r="I3249" s="35"/>
    </row>
    <row r="3250" spans="9:9">
      <c r="I3250" s="35"/>
    </row>
    <row r="3251" spans="9:9">
      <c r="I3251" s="35"/>
    </row>
    <row r="3252" spans="9:9">
      <c r="I3252" s="35"/>
    </row>
    <row r="3253" spans="9:9">
      <c r="I3253" s="35"/>
    </row>
    <row r="3254" spans="9:9">
      <c r="I3254" s="35"/>
    </row>
    <row r="3255" spans="9:9">
      <c r="I3255" s="35"/>
    </row>
    <row r="3256" spans="9:9">
      <c r="I3256" s="35"/>
    </row>
    <row r="3257" spans="9:9">
      <c r="I3257" s="35"/>
    </row>
    <row r="3258" spans="9:9">
      <c r="I3258" s="35"/>
    </row>
    <row r="3259" spans="9:9">
      <c r="I3259" s="35"/>
    </row>
    <row r="3260" spans="9:9">
      <c r="I3260" s="35"/>
    </row>
    <row r="3261" spans="9:9">
      <c r="I3261" s="35"/>
    </row>
    <row r="3262" spans="9:9">
      <c r="I3262" s="35"/>
    </row>
    <row r="3263" spans="9:9">
      <c r="I3263" s="35"/>
    </row>
    <row r="3264" spans="9:9">
      <c r="I3264" s="35"/>
    </row>
    <row r="3265" spans="9:9">
      <c r="I3265" s="35"/>
    </row>
    <row r="3266" spans="9:9">
      <c r="I3266" s="35"/>
    </row>
    <row r="3267" spans="9:9">
      <c r="I3267" s="35"/>
    </row>
    <row r="3268" spans="9:9">
      <c r="I3268" s="35"/>
    </row>
    <row r="3269" spans="9:9">
      <c r="I3269" s="35"/>
    </row>
    <row r="3270" spans="9:9">
      <c r="I3270" s="35"/>
    </row>
    <row r="3271" spans="9:9">
      <c r="I3271" s="35"/>
    </row>
    <row r="3272" spans="9:9">
      <c r="I3272" s="35"/>
    </row>
    <row r="3273" spans="9:9">
      <c r="I3273" s="35"/>
    </row>
    <row r="3274" spans="9:9">
      <c r="I3274" s="35"/>
    </row>
    <row r="3275" spans="9:9">
      <c r="I3275" s="35"/>
    </row>
    <row r="3276" spans="9:9">
      <c r="I3276" s="35"/>
    </row>
    <row r="3277" spans="9:9">
      <c r="I3277" s="35"/>
    </row>
    <row r="3278" spans="9:9">
      <c r="I3278" s="35"/>
    </row>
    <row r="3279" spans="9:9">
      <c r="I3279" s="35"/>
    </row>
    <row r="3280" spans="9:9">
      <c r="I3280" s="35"/>
    </row>
    <row r="3281" spans="9:9">
      <c r="I3281" s="35"/>
    </row>
    <row r="3282" spans="9:9">
      <c r="I3282" s="35"/>
    </row>
    <row r="3283" spans="9:9">
      <c r="I3283" s="35"/>
    </row>
    <row r="3284" spans="9:9">
      <c r="I3284" s="35"/>
    </row>
    <row r="3285" spans="9:9">
      <c r="I3285" s="35"/>
    </row>
    <row r="3286" spans="9:9">
      <c r="I3286" s="35"/>
    </row>
    <row r="3287" spans="9:9">
      <c r="I3287" s="35"/>
    </row>
    <row r="3288" spans="9:9">
      <c r="I3288" s="35"/>
    </row>
    <row r="3289" spans="9:9">
      <c r="I3289" s="35"/>
    </row>
    <row r="3290" spans="9:9">
      <c r="I3290" s="35"/>
    </row>
    <row r="3291" spans="9:9">
      <c r="I3291" s="35"/>
    </row>
    <row r="3292" spans="9:9">
      <c r="I3292" s="35"/>
    </row>
    <row r="3293" spans="9:9">
      <c r="I3293" s="35"/>
    </row>
    <row r="3294" spans="9:9">
      <c r="I3294" s="35"/>
    </row>
    <row r="3295" spans="9:9">
      <c r="I3295" s="35"/>
    </row>
    <row r="3296" spans="9:9">
      <c r="I3296" s="35"/>
    </row>
    <row r="3297" spans="9:9">
      <c r="I3297" s="35"/>
    </row>
    <row r="3298" spans="9:9">
      <c r="I3298" s="35"/>
    </row>
    <row r="3299" spans="9:9">
      <c r="I3299" s="35"/>
    </row>
    <row r="3300" spans="9:9">
      <c r="I3300" s="35"/>
    </row>
    <row r="3301" spans="9:9">
      <c r="I3301" s="35"/>
    </row>
    <row r="3302" spans="9:9">
      <c r="I3302" s="35"/>
    </row>
    <row r="3303" spans="9:9">
      <c r="I3303" s="35"/>
    </row>
    <row r="3304" spans="9:9">
      <c r="I3304" s="35"/>
    </row>
    <row r="3305" spans="9:9">
      <c r="I3305" s="35"/>
    </row>
    <row r="3306" spans="9:9">
      <c r="I3306" s="35"/>
    </row>
    <row r="3307" spans="9:9">
      <c r="I3307" s="35"/>
    </row>
    <row r="3308" spans="9:9">
      <c r="I3308" s="35"/>
    </row>
    <row r="3309" spans="9:9">
      <c r="I3309" s="35"/>
    </row>
    <row r="3310" spans="9:9">
      <c r="I3310" s="35"/>
    </row>
    <row r="3311" spans="9:9">
      <c r="I3311" s="35"/>
    </row>
    <row r="3312" spans="9:9">
      <c r="I3312" s="35"/>
    </row>
    <row r="3313" spans="9:9">
      <c r="I3313" s="35"/>
    </row>
    <row r="3314" spans="9:9">
      <c r="I3314" s="35"/>
    </row>
    <row r="3315" spans="9:9">
      <c r="I3315" s="35"/>
    </row>
    <row r="3316" spans="9:9">
      <c r="I3316" s="35"/>
    </row>
    <row r="3317" spans="9:9">
      <c r="I3317" s="35"/>
    </row>
    <row r="3318" spans="9:9">
      <c r="I3318" s="35"/>
    </row>
    <row r="3319" spans="9:9">
      <c r="I3319" s="35"/>
    </row>
    <row r="3320" spans="9:9">
      <c r="I3320" s="35"/>
    </row>
    <row r="3321" spans="9:9">
      <c r="I3321" s="35"/>
    </row>
    <row r="3322" spans="9:9">
      <c r="I3322" s="35"/>
    </row>
    <row r="3323" spans="9:9">
      <c r="I3323" s="35"/>
    </row>
    <row r="3324" spans="9:9">
      <c r="I3324" s="35"/>
    </row>
    <row r="3325" spans="9:9">
      <c r="I3325" s="35"/>
    </row>
    <row r="3326" spans="9:9">
      <c r="I3326" s="35"/>
    </row>
    <row r="3327" spans="9:9">
      <c r="I3327" s="35"/>
    </row>
    <row r="3328" spans="9:9">
      <c r="I3328" s="35"/>
    </row>
    <row r="3329" spans="9:9">
      <c r="I3329" s="35"/>
    </row>
    <row r="3330" spans="9:9">
      <c r="I3330" s="35"/>
    </row>
    <row r="3331" spans="9:9">
      <c r="I3331" s="35"/>
    </row>
    <row r="3332" spans="9:9">
      <c r="I3332" s="35"/>
    </row>
    <row r="3333" spans="9:9">
      <c r="I3333" s="35"/>
    </row>
    <row r="3334" spans="9:9">
      <c r="I3334" s="35"/>
    </row>
    <row r="3335" spans="9:9">
      <c r="I3335" s="35"/>
    </row>
    <row r="3336" spans="9:9">
      <c r="I3336" s="35"/>
    </row>
    <row r="3337" spans="9:9">
      <c r="I3337" s="35"/>
    </row>
    <row r="3338" spans="9:9">
      <c r="I3338" s="35"/>
    </row>
    <row r="3339" spans="9:9">
      <c r="I3339" s="35"/>
    </row>
    <row r="3340" spans="9:9">
      <c r="I3340" s="35"/>
    </row>
    <row r="3341" spans="9:9">
      <c r="I3341" s="35"/>
    </row>
    <row r="3342" spans="9:9">
      <c r="I3342" s="35"/>
    </row>
    <row r="3343" spans="9:9">
      <c r="I3343" s="35"/>
    </row>
    <row r="3344" spans="9:9">
      <c r="I3344" s="35"/>
    </row>
    <row r="3345" spans="9:9">
      <c r="I3345" s="35"/>
    </row>
    <row r="3346" spans="9:9">
      <c r="I3346" s="35"/>
    </row>
    <row r="3347" spans="9:9">
      <c r="I3347" s="35"/>
    </row>
    <row r="3348" spans="9:9">
      <c r="I3348" s="35"/>
    </row>
    <row r="3349" spans="9:9">
      <c r="I3349" s="35"/>
    </row>
    <row r="3350" spans="9:9">
      <c r="I3350" s="35"/>
    </row>
    <row r="3351" spans="9:9">
      <c r="I3351" s="35"/>
    </row>
    <row r="3352" spans="9:9">
      <c r="I3352" s="35"/>
    </row>
    <row r="3353" spans="9:9">
      <c r="I3353" s="35"/>
    </row>
    <row r="3354" spans="9:9">
      <c r="I3354" s="35"/>
    </row>
    <row r="3355" spans="9:9">
      <c r="I3355" s="35"/>
    </row>
    <row r="3356" spans="9:9">
      <c r="I3356" s="35"/>
    </row>
    <row r="3357" spans="9:9">
      <c r="I3357" s="35"/>
    </row>
    <row r="3358" spans="9:9">
      <c r="I3358" s="35"/>
    </row>
    <row r="3359" spans="9:9">
      <c r="I3359" s="35"/>
    </row>
    <row r="3360" spans="9:9">
      <c r="I3360" s="35"/>
    </row>
    <row r="3361" spans="9:9">
      <c r="I3361" s="35"/>
    </row>
    <row r="3362" spans="9:9">
      <c r="I3362" s="35"/>
    </row>
    <row r="3363" spans="9:9">
      <c r="I3363" s="35"/>
    </row>
    <row r="3364" spans="9:9">
      <c r="I3364" s="35"/>
    </row>
    <row r="3365" spans="9:9">
      <c r="I3365" s="35"/>
    </row>
    <row r="3366" spans="9:9">
      <c r="I3366" s="35"/>
    </row>
    <row r="3367" spans="9:9">
      <c r="I3367" s="35"/>
    </row>
    <row r="3368" spans="9:9">
      <c r="I3368" s="35"/>
    </row>
    <row r="3369" spans="9:9">
      <c r="I3369" s="35"/>
    </row>
    <row r="3370" spans="9:9">
      <c r="I3370" s="35"/>
    </row>
    <row r="3371" spans="9:9">
      <c r="I3371" s="35"/>
    </row>
    <row r="3372" spans="9:9">
      <c r="I3372" s="35"/>
    </row>
    <row r="3373" spans="9:9">
      <c r="I3373" s="35"/>
    </row>
    <row r="3374" spans="9:9">
      <c r="I3374" s="35"/>
    </row>
    <row r="3375" spans="9:9">
      <c r="I3375" s="35"/>
    </row>
    <row r="3376" spans="9:9">
      <c r="I3376" s="35"/>
    </row>
    <row r="3377" spans="9:9">
      <c r="I3377" s="35"/>
    </row>
    <row r="3378" spans="9:9">
      <c r="I3378" s="35"/>
    </row>
    <row r="3379" spans="9:9">
      <c r="I3379" s="35"/>
    </row>
    <row r="3380" spans="9:9">
      <c r="I3380" s="35"/>
    </row>
    <row r="3381" spans="9:9">
      <c r="I3381" s="35"/>
    </row>
    <row r="3382" spans="9:9">
      <c r="I3382" s="35"/>
    </row>
    <row r="3383" spans="9:9">
      <c r="I3383" s="35"/>
    </row>
    <row r="3384" spans="9:9">
      <c r="I3384" s="35"/>
    </row>
    <row r="3385" spans="9:9">
      <c r="I3385" s="35"/>
    </row>
    <row r="3386" spans="9:9">
      <c r="I3386" s="35"/>
    </row>
    <row r="3387" spans="9:9">
      <c r="I3387" s="35"/>
    </row>
    <row r="3388" spans="9:9">
      <c r="I3388" s="35"/>
    </row>
    <row r="3389" spans="9:9">
      <c r="I3389" s="35"/>
    </row>
    <row r="3390" spans="9:9">
      <c r="I3390" s="35"/>
    </row>
    <row r="3391" spans="9:9">
      <c r="I3391" s="35"/>
    </row>
    <row r="3392" spans="9:9">
      <c r="I3392" s="35"/>
    </row>
    <row r="3393" spans="9:9">
      <c r="I3393" s="35"/>
    </row>
    <row r="3394" spans="9:9">
      <c r="I3394" s="35"/>
    </row>
    <row r="3395" spans="9:9">
      <c r="I3395" s="35"/>
    </row>
    <row r="3396" spans="9:9">
      <c r="I3396" s="35"/>
    </row>
    <row r="3397" spans="9:9">
      <c r="I3397" s="35"/>
    </row>
    <row r="3398" spans="9:9">
      <c r="I3398" s="35"/>
    </row>
    <row r="3399" spans="9:9">
      <c r="I3399" s="35"/>
    </row>
    <row r="3400" spans="9:9">
      <c r="I3400" s="35"/>
    </row>
    <row r="3401" spans="9:9">
      <c r="I3401" s="35"/>
    </row>
    <row r="3402" spans="9:9">
      <c r="I3402" s="35"/>
    </row>
    <row r="3403" spans="9:9">
      <c r="I3403" s="35"/>
    </row>
    <row r="3404" spans="9:9">
      <c r="I3404" s="35"/>
    </row>
    <row r="3405" spans="9:9">
      <c r="I3405" s="35"/>
    </row>
    <row r="3406" spans="9:9">
      <c r="I3406" s="35"/>
    </row>
    <row r="3407" spans="9:9">
      <c r="I3407" s="35"/>
    </row>
    <row r="3408" spans="9:9">
      <c r="I3408" s="35"/>
    </row>
    <row r="3409" spans="9:9">
      <c r="I3409" s="35"/>
    </row>
    <row r="3410" spans="9:9">
      <c r="I3410" s="35"/>
    </row>
    <row r="3411" spans="9:9">
      <c r="I3411" s="35"/>
    </row>
    <row r="3412" spans="9:9">
      <c r="I3412" s="35"/>
    </row>
    <row r="3413" spans="9:9">
      <c r="I3413" s="35"/>
    </row>
    <row r="3414" spans="9:9">
      <c r="I3414" s="35"/>
    </row>
    <row r="3415" spans="9:9">
      <c r="I3415" s="35"/>
    </row>
    <row r="3416" spans="9:9">
      <c r="I3416" s="35"/>
    </row>
    <row r="3417" spans="9:9">
      <c r="I3417" s="35"/>
    </row>
    <row r="3418" spans="9:9">
      <c r="I3418" s="35"/>
    </row>
    <row r="3419" spans="9:9">
      <c r="I3419" s="35"/>
    </row>
    <row r="3420" spans="9:9">
      <c r="I3420" s="35"/>
    </row>
    <row r="3421" spans="9:9">
      <c r="I3421" s="35"/>
    </row>
    <row r="3422" spans="9:9">
      <c r="I3422" s="35"/>
    </row>
    <row r="3423" spans="9:9">
      <c r="I3423" s="35"/>
    </row>
    <row r="3424" spans="9:9">
      <c r="I3424" s="35"/>
    </row>
    <row r="3425" spans="9:9">
      <c r="I3425" s="35"/>
    </row>
    <row r="3426" spans="9:9">
      <c r="I3426" s="35"/>
    </row>
    <row r="3427" spans="9:9">
      <c r="I3427" s="35"/>
    </row>
    <row r="3428" spans="9:9">
      <c r="I3428" s="35"/>
    </row>
    <row r="3429" spans="9:9">
      <c r="I3429" s="35"/>
    </row>
    <row r="3430" spans="9:9">
      <c r="I3430" s="35"/>
    </row>
    <row r="3431" spans="9:9">
      <c r="I3431" s="35"/>
    </row>
    <row r="3432" spans="9:9">
      <c r="I3432" s="35"/>
    </row>
    <row r="3433" spans="9:9">
      <c r="I3433" s="35"/>
    </row>
    <row r="3434" spans="9:9">
      <c r="I3434" s="35"/>
    </row>
    <row r="3435" spans="9:9">
      <c r="I3435" s="35"/>
    </row>
    <row r="3436" spans="9:9">
      <c r="I3436" s="35"/>
    </row>
    <row r="3437" spans="9:9">
      <c r="I3437" s="35"/>
    </row>
    <row r="3438" spans="9:9">
      <c r="I3438" s="35"/>
    </row>
    <row r="3439" spans="9:9">
      <c r="I3439" s="35"/>
    </row>
    <row r="3440" spans="9:9">
      <c r="I3440" s="35"/>
    </row>
    <row r="3441" spans="9:9">
      <c r="I3441" s="35"/>
    </row>
    <row r="3442" spans="9:9">
      <c r="I3442" s="35"/>
    </row>
    <row r="3443" spans="9:9">
      <c r="I3443" s="35"/>
    </row>
    <row r="3444" spans="9:9">
      <c r="I3444" s="35"/>
    </row>
    <row r="3445" spans="9:9">
      <c r="I3445" s="35"/>
    </row>
    <row r="3446" spans="9:9">
      <c r="I3446" s="35"/>
    </row>
    <row r="3447" spans="9:9">
      <c r="I3447" s="35"/>
    </row>
    <row r="3448" spans="9:9">
      <c r="I3448" s="35"/>
    </row>
    <row r="3449" spans="9:9">
      <c r="I3449" s="35"/>
    </row>
    <row r="3450" spans="9:9">
      <c r="I3450" s="35"/>
    </row>
    <row r="3451" spans="9:9">
      <c r="I3451" s="35"/>
    </row>
    <row r="3452" spans="9:9">
      <c r="I3452" s="35"/>
    </row>
    <row r="3453" spans="9:9">
      <c r="I3453" s="35"/>
    </row>
    <row r="3454" spans="9:9">
      <c r="I3454" s="35"/>
    </row>
    <row r="3455" spans="9:9">
      <c r="I3455" s="35"/>
    </row>
    <row r="3456" spans="9:9">
      <c r="I3456" s="35"/>
    </row>
    <row r="3457" spans="9:9">
      <c r="I3457" s="35"/>
    </row>
    <row r="3458" spans="9:9">
      <c r="I3458" s="35"/>
    </row>
    <row r="3459" spans="9:9">
      <c r="I3459" s="35"/>
    </row>
    <row r="3460" spans="9:9">
      <c r="I3460" s="35"/>
    </row>
    <row r="3461" spans="9:9">
      <c r="I3461" s="35"/>
    </row>
    <row r="3462" spans="9:9">
      <c r="I3462" s="35"/>
    </row>
    <row r="3463" spans="9:9">
      <c r="I3463" s="35"/>
    </row>
    <row r="3464" spans="9:9">
      <c r="I3464" s="35"/>
    </row>
    <row r="3465" spans="9:9">
      <c r="I3465" s="35"/>
    </row>
    <row r="3466" spans="9:9">
      <c r="I3466" s="35"/>
    </row>
    <row r="3467" spans="9:9">
      <c r="I3467" s="35"/>
    </row>
    <row r="3468" spans="9:9">
      <c r="I3468" s="35"/>
    </row>
    <row r="3469" spans="9:9">
      <c r="I3469" s="35"/>
    </row>
    <row r="3470" spans="9:9">
      <c r="I3470" s="35"/>
    </row>
    <row r="3471" spans="9:9">
      <c r="I3471" s="35"/>
    </row>
    <row r="3472" spans="9:9">
      <c r="I3472" s="35"/>
    </row>
    <row r="3473" spans="9:9">
      <c r="I3473" s="35"/>
    </row>
    <row r="3474" spans="9:9">
      <c r="I3474" s="35"/>
    </row>
    <row r="3475" spans="9:9">
      <c r="I3475" s="35"/>
    </row>
    <row r="3476" spans="9:9">
      <c r="I3476" s="35"/>
    </row>
    <row r="3477" spans="9:9">
      <c r="I3477" s="35"/>
    </row>
    <row r="3478" spans="9:9">
      <c r="I3478" s="35"/>
    </row>
    <row r="3479" spans="9:9">
      <c r="I3479" s="35"/>
    </row>
    <row r="3480" spans="9:9">
      <c r="I3480" s="35"/>
    </row>
    <row r="3481" spans="9:9">
      <c r="I3481" s="35"/>
    </row>
    <row r="3482" spans="9:9">
      <c r="I3482" s="35"/>
    </row>
    <row r="3483" spans="9:9">
      <c r="I3483" s="35"/>
    </row>
    <row r="3484" spans="9:9">
      <c r="I3484" s="35"/>
    </row>
    <row r="3485" spans="9:9">
      <c r="I3485" s="35"/>
    </row>
    <row r="3486" spans="9:9">
      <c r="I3486" s="35"/>
    </row>
    <row r="3487" spans="9:9">
      <c r="I3487" s="35"/>
    </row>
    <row r="3488" spans="9:9">
      <c r="I3488" s="35"/>
    </row>
    <row r="3489" spans="9:9">
      <c r="I3489" s="35"/>
    </row>
    <row r="3490" spans="9:9">
      <c r="I3490" s="35"/>
    </row>
    <row r="3491" spans="9:9">
      <c r="I3491" s="35"/>
    </row>
    <row r="3492" spans="9:9">
      <c r="I3492" s="35"/>
    </row>
    <row r="3493" spans="9:9">
      <c r="I3493" s="35"/>
    </row>
    <row r="3494" spans="9:9">
      <c r="I3494" s="35"/>
    </row>
    <row r="3495" spans="9:9">
      <c r="I3495" s="35"/>
    </row>
    <row r="3496" spans="9:9">
      <c r="I3496" s="35"/>
    </row>
    <row r="3497" spans="9:9">
      <c r="I3497" s="35"/>
    </row>
    <row r="3498" spans="9:9">
      <c r="I3498" s="35"/>
    </row>
    <row r="3499" spans="9:9">
      <c r="I3499" s="35"/>
    </row>
    <row r="3500" spans="9:9">
      <c r="I3500" s="35"/>
    </row>
    <row r="3501" spans="9:9">
      <c r="I3501" s="35"/>
    </row>
    <row r="3502" spans="9:9">
      <c r="I3502" s="35"/>
    </row>
    <row r="3503" spans="9:9">
      <c r="I3503" s="35"/>
    </row>
    <row r="3504" spans="9:9">
      <c r="I3504" s="35"/>
    </row>
    <row r="3505" spans="9:9">
      <c r="I3505" s="35"/>
    </row>
    <row r="3506" spans="9:9">
      <c r="I3506" s="35"/>
    </row>
    <row r="3507" spans="9:9">
      <c r="I3507" s="35"/>
    </row>
    <row r="3508" spans="9:9">
      <c r="I3508" s="35"/>
    </row>
    <row r="3509" spans="9:9">
      <c r="I3509" s="35"/>
    </row>
    <row r="3510" spans="9:9">
      <c r="I3510" s="35"/>
    </row>
    <row r="3511" spans="9:9">
      <c r="I3511" s="35"/>
    </row>
    <row r="3512" spans="9:9">
      <c r="I3512" s="35"/>
    </row>
    <row r="3513" spans="9:9">
      <c r="I3513" s="35"/>
    </row>
    <row r="3514" spans="9:9">
      <c r="I3514" s="35"/>
    </row>
    <row r="3515" spans="9:9">
      <c r="I3515" s="35"/>
    </row>
    <row r="3516" spans="9:9">
      <c r="I3516" s="35"/>
    </row>
    <row r="3517" spans="9:9">
      <c r="I3517" s="35"/>
    </row>
    <row r="3518" spans="9:9">
      <c r="I3518" s="35"/>
    </row>
    <row r="3519" spans="9:9">
      <c r="I3519" s="35"/>
    </row>
    <row r="3520" spans="9:9">
      <c r="I3520" s="35"/>
    </row>
    <row r="3521" spans="9:9">
      <c r="I3521" s="35"/>
    </row>
    <row r="3522" spans="9:9">
      <c r="I3522" s="35"/>
    </row>
    <row r="3523" spans="9:9">
      <c r="I3523" s="35"/>
    </row>
    <row r="3524" spans="9:9">
      <c r="I3524" s="35"/>
    </row>
    <row r="3525" spans="9:9">
      <c r="I3525" s="35"/>
    </row>
    <row r="3526" spans="9:9">
      <c r="I3526" s="35"/>
    </row>
    <row r="3527" spans="9:9">
      <c r="I3527" s="35"/>
    </row>
    <row r="3528" spans="9:9">
      <c r="I3528" s="35"/>
    </row>
    <row r="3529" spans="9:9">
      <c r="I3529" s="35"/>
    </row>
    <row r="3530" spans="9:9">
      <c r="I3530" s="35"/>
    </row>
    <row r="3531" spans="9:9">
      <c r="I3531" s="35"/>
    </row>
    <row r="3532" spans="9:9">
      <c r="I3532" s="35"/>
    </row>
    <row r="3533" spans="9:9">
      <c r="I3533" s="35"/>
    </row>
    <row r="3534" spans="9:9">
      <c r="I3534" s="35"/>
    </row>
    <row r="3535" spans="9:9">
      <c r="I3535" s="35"/>
    </row>
    <row r="3536" spans="9:9">
      <c r="I3536" s="35"/>
    </row>
    <row r="3537" spans="9:9">
      <c r="I3537" s="35"/>
    </row>
    <row r="3538" spans="9:9">
      <c r="I3538" s="35"/>
    </row>
    <row r="3539" spans="9:9">
      <c r="I3539" s="35"/>
    </row>
    <row r="3540" spans="9:9">
      <c r="I3540" s="35"/>
    </row>
    <row r="3541" spans="9:9">
      <c r="I3541" s="35"/>
    </row>
    <row r="3542" spans="9:9">
      <c r="I3542" s="35"/>
    </row>
    <row r="3543" spans="9:9">
      <c r="I3543" s="35"/>
    </row>
    <row r="3544" spans="9:9">
      <c r="I3544" s="35"/>
    </row>
    <row r="3545" spans="9:9">
      <c r="I3545" s="35"/>
    </row>
    <row r="3546" spans="9:9">
      <c r="I3546" s="35"/>
    </row>
    <row r="3547" spans="9:9">
      <c r="I3547" s="35"/>
    </row>
    <row r="3548" spans="9:9">
      <c r="I3548" s="35"/>
    </row>
    <row r="3549" spans="9:9">
      <c r="I3549" s="35"/>
    </row>
    <row r="3550" spans="9:9">
      <c r="I3550" s="35"/>
    </row>
    <row r="3551" spans="9:9">
      <c r="I3551" s="35"/>
    </row>
    <row r="3552" spans="9:9">
      <c r="I3552" s="35"/>
    </row>
    <row r="3553" spans="9:9">
      <c r="I3553" s="35"/>
    </row>
    <row r="3554" spans="9:9">
      <c r="I3554" s="35"/>
    </row>
    <row r="3555" spans="9:9">
      <c r="I3555" s="35"/>
    </row>
    <row r="3556" spans="9:9">
      <c r="I3556" s="35"/>
    </row>
    <row r="3557" spans="9:9">
      <c r="I3557" s="35"/>
    </row>
    <row r="3558" spans="9:9">
      <c r="I3558" s="35"/>
    </row>
    <row r="3559" spans="9:9">
      <c r="I3559" s="35"/>
    </row>
    <row r="3560" spans="9:9">
      <c r="I3560" s="35"/>
    </row>
    <row r="3561" spans="9:9">
      <c r="I3561" s="35"/>
    </row>
    <row r="3562" spans="9:9">
      <c r="I3562" s="35"/>
    </row>
    <row r="3563" spans="9:9">
      <c r="I3563" s="35"/>
    </row>
    <row r="3564" spans="9:9">
      <c r="I3564" s="35"/>
    </row>
    <row r="3565" spans="9:9">
      <c r="I3565" s="35"/>
    </row>
    <row r="3566" spans="9:9">
      <c r="I3566" s="35"/>
    </row>
    <row r="3567" spans="9:9">
      <c r="I3567" s="35"/>
    </row>
    <row r="3568" spans="9:9">
      <c r="I3568" s="35"/>
    </row>
    <row r="3569" spans="9:9">
      <c r="I3569" s="35"/>
    </row>
    <row r="3570" spans="9:9">
      <c r="I3570" s="35"/>
    </row>
    <row r="3571" spans="9:9">
      <c r="I3571" s="35"/>
    </row>
    <row r="3572" spans="9:9">
      <c r="I3572" s="35"/>
    </row>
    <row r="3573" spans="9:9">
      <c r="I3573" s="35"/>
    </row>
    <row r="3574" spans="9:9">
      <c r="I3574" s="35"/>
    </row>
    <row r="3575" spans="9:9">
      <c r="I3575" s="35"/>
    </row>
    <row r="3576" spans="9:9">
      <c r="I3576" s="35"/>
    </row>
    <row r="3577" spans="9:9">
      <c r="I3577" s="35"/>
    </row>
    <row r="3578" spans="9:9">
      <c r="I3578" s="35"/>
    </row>
    <row r="3579" spans="9:9">
      <c r="I3579" s="35"/>
    </row>
    <row r="3580" spans="9:9">
      <c r="I3580" s="35"/>
    </row>
    <row r="3581" spans="9:9">
      <c r="I3581" s="35"/>
    </row>
    <row r="3582" spans="9:9">
      <c r="I3582" s="35"/>
    </row>
    <row r="3583" spans="9:9">
      <c r="I3583" s="35"/>
    </row>
    <row r="3584" spans="9:9">
      <c r="I3584" s="35"/>
    </row>
    <row r="3585" spans="9:9">
      <c r="I3585" s="35"/>
    </row>
    <row r="3586" spans="9:9">
      <c r="I3586" s="35"/>
    </row>
    <row r="3587" spans="9:9">
      <c r="I3587" s="35"/>
    </row>
    <row r="3588" spans="9:9">
      <c r="I3588" s="35"/>
    </row>
    <row r="3589" spans="9:9">
      <c r="I3589" s="35"/>
    </row>
    <row r="3590" spans="9:9">
      <c r="I3590" s="35"/>
    </row>
    <row r="3591" spans="9:9">
      <c r="I3591" s="35"/>
    </row>
    <row r="3592" spans="9:9">
      <c r="I3592" s="35"/>
    </row>
    <row r="3593" spans="9:9">
      <c r="I3593" s="35"/>
    </row>
    <row r="3594" spans="9:9">
      <c r="I3594" s="35"/>
    </row>
    <row r="3595" spans="9:9">
      <c r="I3595" s="35"/>
    </row>
    <row r="3596" spans="9:9">
      <c r="I3596" s="35"/>
    </row>
    <row r="3597" spans="9:9">
      <c r="I3597" s="35"/>
    </row>
    <row r="3598" spans="9:9">
      <c r="I3598" s="35"/>
    </row>
    <row r="3599" spans="9:9">
      <c r="I3599" s="35"/>
    </row>
    <row r="3600" spans="9:9">
      <c r="I3600" s="35"/>
    </row>
    <row r="3601" spans="9:9">
      <c r="I3601" s="35"/>
    </row>
    <row r="3602" spans="9:9">
      <c r="I3602" s="35"/>
    </row>
    <row r="3603" spans="9:9">
      <c r="I3603" s="35"/>
    </row>
    <row r="3604" spans="9:9">
      <c r="I3604" s="35"/>
    </row>
    <row r="3605" spans="9:9">
      <c r="I3605" s="35"/>
    </row>
    <row r="3606" spans="9:9">
      <c r="I3606" s="35"/>
    </row>
    <row r="3607" spans="9:9">
      <c r="I3607" s="35"/>
    </row>
    <row r="3608" spans="9:9">
      <c r="I3608" s="35"/>
    </row>
    <row r="3609" spans="9:9">
      <c r="I3609" s="35"/>
    </row>
    <row r="3610" spans="9:9">
      <c r="I3610" s="35"/>
    </row>
    <row r="3611" spans="9:9">
      <c r="I3611" s="35"/>
    </row>
    <row r="3612" spans="9:9">
      <c r="I3612" s="35"/>
    </row>
    <row r="3613" spans="9:9">
      <c r="I3613" s="35"/>
    </row>
    <row r="3614" spans="9:9">
      <c r="I3614" s="35"/>
    </row>
    <row r="3615" spans="9:9">
      <c r="I3615" s="35"/>
    </row>
    <row r="3616" spans="9:9">
      <c r="I3616" s="35"/>
    </row>
    <row r="3617" spans="9:9">
      <c r="I3617" s="35"/>
    </row>
    <row r="3618" spans="9:9">
      <c r="I3618" s="35"/>
    </row>
    <row r="3619" spans="9:9">
      <c r="I3619" s="35"/>
    </row>
    <row r="3620" spans="9:9">
      <c r="I3620" s="35"/>
    </row>
    <row r="3621" spans="9:9">
      <c r="I3621" s="35"/>
    </row>
    <row r="3622" spans="9:9">
      <c r="I3622" s="35"/>
    </row>
    <row r="3623" spans="9:9">
      <c r="I3623" s="35"/>
    </row>
    <row r="3624" spans="9:9">
      <c r="I3624" s="35"/>
    </row>
    <row r="3625" spans="9:9">
      <c r="I3625" s="35"/>
    </row>
    <row r="3626" spans="9:9">
      <c r="I3626" s="35"/>
    </row>
    <row r="3627" spans="9:9">
      <c r="I3627" s="35"/>
    </row>
    <row r="3628" spans="9:9">
      <c r="I3628" s="35"/>
    </row>
    <row r="3629" spans="9:9">
      <c r="I3629" s="35"/>
    </row>
    <row r="3630" spans="9:9">
      <c r="I3630" s="35"/>
    </row>
    <row r="3631" spans="9:9">
      <c r="I3631" s="35"/>
    </row>
    <row r="3632" spans="9:9">
      <c r="I3632" s="35"/>
    </row>
    <row r="3633" spans="9:9">
      <c r="I3633" s="35"/>
    </row>
    <row r="3634" spans="9:9">
      <c r="I3634" s="35"/>
    </row>
    <row r="3635" spans="9:9">
      <c r="I3635" s="35"/>
    </row>
    <row r="3636" spans="9:9">
      <c r="I3636" s="35"/>
    </row>
    <row r="3637" spans="9:9">
      <c r="I3637" s="35"/>
    </row>
    <row r="3638" spans="9:9">
      <c r="I3638" s="35"/>
    </row>
    <row r="3639" spans="9:9">
      <c r="I3639" s="35"/>
    </row>
    <row r="3640" spans="9:9">
      <c r="I3640" s="35"/>
    </row>
    <row r="3641" spans="9:9">
      <c r="I3641" s="35"/>
    </row>
    <row r="3642" spans="9:9">
      <c r="I3642" s="35"/>
    </row>
    <row r="3643" spans="9:9">
      <c r="I3643" s="35"/>
    </row>
    <row r="3644" spans="9:9">
      <c r="I3644" s="35"/>
    </row>
    <row r="3645" spans="9:9">
      <c r="I3645" s="35"/>
    </row>
    <row r="3646" spans="9:9">
      <c r="I3646" s="35"/>
    </row>
    <row r="3647" spans="9:9">
      <c r="I3647" s="35"/>
    </row>
    <row r="3648" spans="9:9">
      <c r="I3648" s="35"/>
    </row>
    <row r="3649" spans="9:9">
      <c r="I3649" s="35"/>
    </row>
    <row r="3650" spans="9:9">
      <c r="I3650" s="35"/>
    </row>
    <row r="3651" spans="9:9">
      <c r="I3651" s="35"/>
    </row>
    <row r="3652" spans="9:9">
      <c r="I3652" s="35"/>
    </row>
    <row r="3653" spans="9:9">
      <c r="I3653" s="35"/>
    </row>
    <row r="3654" spans="9:9">
      <c r="I3654" s="35"/>
    </row>
    <row r="3655" spans="9:9">
      <c r="I3655" s="35"/>
    </row>
    <row r="3656" spans="9:9">
      <c r="I3656" s="35"/>
    </row>
    <row r="3657" spans="9:9">
      <c r="I3657" s="35"/>
    </row>
    <row r="3658" spans="9:9">
      <c r="I3658" s="35"/>
    </row>
    <row r="3659" spans="9:9">
      <c r="I3659" s="35"/>
    </row>
    <row r="3660" spans="9:9">
      <c r="I3660" s="35"/>
    </row>
    <row r="3661" spans="9:9">
      <c r="I3661" s="35"/>
    </row>
    <row r="3662" spans="9:9">
      <c r="I3662" s="35"/>
    </row>
    <row r="3663" spans="9:9">
      <c r="I3663" s="35"/>
    </row>
    <row r="3664" spans="9:9">
      <c r="I3664" s="35"/>
    </row>
    <row r="3665" spans="9:9">
      <c r="I3665" s="35"/>
    </row>
    <row r="3666" spans="9:9">
      <c r="I3666" s="35"/>
    </row>
    <row r="3667" spans="9:9">
      <c r="I3667" s="35"/>
    </row>
    <row r="3668" spans="9:9">
      <c r="I3668" s="35"/>
    </row>
    <row r="3669" spans="9:9">
      <c r="I3669" s="35"/>
    </row>
    <row r="3670" spans="9:9">
      <c r="I3670" s="35"/>
    </row>
    <row r="3671" spans="9:9">
      <c r="I3671" s="35"/>
    </row>
    <row r="3672" spans="9:9">
      <c r="I3672" s="35"/>
    </row>
    <row r="3673" spans="9:9">
      <c r="I3673" s="35"/>
    </row>
    <row r="3674" spans="9:9">
      <c r="I3674" s="35"/>
    </row>
    <row r="3675" spans="9:9">
      <c r="I3675" s="35"/>
    </row>
    <row r="3676" spans="9:9">
      <c r="I3676" s="35"/>
    </row>
    <row r="3677" spans="9:9">
      <c r="I3677" s="35"/>
    </row>
    <row r="3678" spans="9:9">
      <c r="I3678" s="35"/>
    </row>
    <row r="3679" spans="9:9">
      <c r="I3679" s="35"/>
    </row>
    <row r="3680" spans="9:9">
      <c r="I3680" s="35"/>
    </row>
    <row r="3681" spans="9:9">
      <c r="I3681" s="35"/>
    </row>
    <row r="3682" spans="9:9">
      <c r="I3682" s="35"/>
    </row>
    <row r="3683" spans="9:9">
      <c r="I3683" s="35"/>
    </row>
    <row r="3684" spans="9:9">
      <c r="I3684" s="35"/>
    </row>
    <row r="3685" spans="9:9">
      <c r="I3685" s="35"/>
    </row>
    <row r="3686" spans="9:9">
      <c r="I3686" s="35"/>
    </row>
    <row r="3687" spans="9:9">
      <c r="I3687" s="35"/>
    </row>
    <row r="3688" spans="9:9">
      <c r="I3688" s="35"/>
    </row>
    <row r="3689" spans="9:9">
      <c r="I3689" s="35"/>
    </row>
    <row r="3690" spans="9:9">
      <c r="I3690" s="35"/>
    </row>
    <row r="3691" spans="9:9">
      <c r="I3691" s="35"/>
    </row>
    <row r="3692" spans="9:9">
      <c r="I3692" s="35"/>
    </row>
    <row r="3693" spans="9:9">
      <c r="I3693" s="35"/>
    </row>
    <row r="3694" spans="9:9">
      <c r="I3694" s="35"/>
    </row>
    <row r="3695" spans="9:9">
      <c r="I3695" s="35"/>
    </row>
    <row r="3696" spans="9:9">
      <c r="I3696" s="35"/>
    </row>
    <row r="3697" spans="9:9">
      <c r="I3697" s="35"/>
    </row>
    <row r="3698" spans="9:9">
      <c r="I3698" s="35"/>
    </row>
    <row r="3699" spans="9:9">
      <c r="I3699" s="35"/>
    </row>
    <row r="3700" spans="9:9">
      <c r="I3700" s="35"/>
    </row>
    <row r="3701" spans="9:9">
      <c r="I3701" s="35"/>
    </row>
    <row r="3702" spans="9:9">
      <c r="I3702" s="35"/>
    </row>
    <row r="3703" spans="9:9">
      <c r="I3703" s="35"/>
    </row>
    <row r="3704" spans="9:9">
      <c r="I3704" s="35"/>
    </row>
    <row r="3705" spans="9:9">
      <c r="I3705" s="35"/>
    </row>
    <row r="3706" spans="9:9">
      <c r="I3706" s="35"/>
    </row>
    <row r="3707" spans="9:9">
      <c r="I3707" s="35"/>
    </row>
    <row r="3708" spans="9:9">
      <c r="I3708" s="35"/>
    </row>
    <row r="3709" spans="9:9">
      <c r="I3709" s="35"/>
    </row>
    <row r="3710" spans="9:9">
      <c r="I3710" s="35"/>
    </row>
    <row r="3711" spans="9:9">
      <c r="I3711" s="35"/>
    </row>
    <row r="3712" spans="9:9">
      <c r="I3712" s="35"/>
    </row>
    <row r="3713" spans="9:9">
      <c r="I3713" s="35"/>
    </row>
    <row r="3714" spans="9:9">
      <c r="I3714" s="35"/>
    </row>
    <row r="3715" spans="9:9">
      <c r="I3715" s="35"/>
    </row>
    <row r="3716" spans="9:9">
      <c r="I3716" s="35"/>
    </row>
    <row r="3717" spans="9:9">
      <c r="I3717" s="35"/>
    </row>
    <row r="3718" spans="9:9">
      <c r="I3718" s="35"/>
    </row>
    <row r="3719" spans="9:9">
      <c r="I3719" s="35"/>
    </row>
    <row r="3720" spans="9:9">
      <c r="I3720" s="35"/>
    </row>
    <row r="3721" spans="9:9">
      <c r="I3721" s="35"/>
    </row>
    <row r="3722" spans="9:9">
      <c r="I3722" s="35"/>
    </row>
    <row r="3723" spans="9:9">
      <c r="I3723" s="35"/>
    </row>
    <row r="3724" spans="9:9">
      <c r="I3724" s="35"/>
    </row>
    <row r="3725" spans="9:9">
      <c r="I3725" s="35"/>
    </row>
    <row r="3726" spans="9:9">
      <c r="I3726" s="35"/>
    </row>
    <row r="3727" spans="9:9">
      <c r="I3727" s="35"/>
    </row>
    <row r="3728" spans="9:9">
      <c r="I3728" s="35"/>
    </row>
    <row r="3729" spans="9:9">
      <c r="I3729" s="35"/>
    </row>
    <row r="3730" spans="9:9">
      <c r="I3730" s="35"/>
    </row>
    <row r="3731" spans="9:9">
      <c r="I3731" s="35"/>
    </row>
    <row r="3732" spans="9:9">
      <c r="I3732" s="35"/>
    </row>
    <row r="3733" spans="9:9">
      <c r="I3733" s="35"/>
    </row>
    <row r="3734" spans="9:9">
      <c r="I3734" s="35"/>
    </row>
    <row r="3735" spans="9:9">
      <c r="I3735" s="35"/>
    </row>
    <row r="3736" spans="9:9">
      <c r="I3736" s="35"/>
    </row>
    <row r="3737" spans="9:9">
      <c r="I3737" s="35"/>
    </row>
    <row r="3738" spans="9:9">
      <c r="I3738" s="35"/>
    </row>
    <row r="3739" spans="9:9">
      <c r="I3739" s="35"/>
    </row>
    <row r="3740" spans="9:9">
      <c r="I3740" s="35"/>
    </row>
    <row r="3741" spans="9:9">
      <c r="I3741" s="35"/>
    </row>
    <row r="3742" spans="9:9">
      <c r="I3742" s="35"/>
    </row>
    <row r="3743" spans="9:9">
      <c r="I3743" s="35"/>
    </row>
    <row r="3744" spans="9:9">
      <c r="I3744" s="35"/>
    </row>
    <row r="3745" spans="9:9">
      <c r="I3745" s="35"/>
    </row>
    <row r="3746" spans="9:9">
      <c r="I3746" s="35"/>
    </row>
    <row r="3747" spans="9:9">
      <c r="I3747" s="35"/>
    </row>
    <row r="3748" spans="9:9">
      <c r="I3748" s="35"/>
    </row>
    <row r="3749" spans="9:9">
      <c r="I3749" s="35"/>
    </row>
    <row r="3750" spans="9:9">
      <c r="I3750" s="35"/>
    </row>
    <row r="3751" spans="9:9">
      <c r="I3751" s="35"/>
    </row>
    <row r="3752" spans="9:9">
      <c r="I3752" s="35"/>
    </row>
    <row r="3753" spans="9:9">
      <c r="I3753" s="35"/>
    </row>
    <row r="3754" spans="9:9">
      <c r="I3754" s="35"/>
    </row>
    <row r="3755" spans="9:9">
      <c r="I3755" s="35"/>
    </row>
    <row r="3756" spans="9:9">
      <c r="I3756" s="35"/>
    </row>
    <row r="3757" spans="9:9">
      <c r="I3757" s="35"/>
    </row>
    <row r="3758" spans="9:9">
      <c r="I3758" s="35"/>
    </row>
    <row r="3759" spans="9:9">
      <c r="I3759" s="35"/>
    </row>
    <row r="3760" spans="9:9">
      <c r="I3760" s="35"/>
    </row>
    <row r="3761" spans="9:9">
      <c r="I3761" s="35"/>
    </row>
    <row r="3762" spans="9:9">
      <c r="I3762" s="35"/>
    </row>
    <row r="3763" spans="9:9">
      <c r="I3763" s="35"/>
    </row>
    <row r="3764" spans="9:9">
      <c r="I3764" s="35"/>
    </row>
    <row r="3765" spans="9:9">
      <c r="I3765" s="35"/>
    </row>
    <row r="3766" spans="9:9">
      <c r="I3766" s="35"/>
    </row>
    <row r="3767" spans="9:9">
      <c r="I3767" s="35"/>
    </row>
    <row r="3768" spans="9:9">
      <c r="I3768" s="35"/>
    </row>
    <row r="3769" spans="9:9">
      <c r="I3769" s="35"/>
    </row>
    <row r="3770" spans="9:9">
      <c r="I3770" s="35"/>
    </row>
    <row r="3771" spans="9:9">
      <c r="I3771" s="35"/>
    </row>
    <row r="3772" spans="9:9">
      <c r="I3772" s="35"/>
    </row>
    <row r="3773" spans="9:9">
      <c r="I3773" s="35"/>
    </row>
    <row r="3774" spans="9:9">
      <c r="I3774" s="35"/>
    </row>
    <row r="3775" spans="9:9">
      <c r="I3775" s="35"/>
    </row>
    <row r="3776" spans="9:9">
      <c r="I3776" s="35"/>
    </row>
    <row r="3777" spans="9:9">
      <c r="I3777" s="35"/>
    </row>
    <row r="3778" spans="9:9">
      <c r="I3778" s="35"/>
    </row>
    <row r="3779" spans="9:9">
      <c r="I3779" s="35"/>
    </row>
    <row r="3780" spans="9:9">
      <c r="I3780" s="35"/>
    </row>
    <row r="3781" spans="9:9">
      <c r="I3781" s="35"/>
    </row>
    <row r="3782" spans="9:9">
      <c r="I3782" s="35"/>
    </row>
    <row r="3783" spans="9:9">
      <c r="I3783" s="35"/>
    </row>
    <row r="3784" spans="9:9">
      <c r="I3784" s="35"/>
    </row>
    <row r="3785" spans="9:9">
      <c r="I3785" s="35"/>
    </row>
    <row r="3786" spans="9:9">
      <c r="I3786" s="35"/>
    </row>
    <row r="3787" spans="9:9">
      <c r="I3787" s="35"/>
    </row>
    <row r="3788" spans="9:9">
      <c r="I3788" s="35"/>
    </row>
    <row r="3789" spans="9:9">
      <c r="I3789" s="35"/>
    </row>
    <row r="3790" spans="9:9">
      <c r="I3790" s="35"/>
    </row>
    <row r="3791" spans="9:9">
      <c r="I3791" s="35"/>
    </row>
    <row r="3792" spans="9:9">
      <c r="I3792" s="35"/>
    </row>
    <row r="3793" spans="9:9">
      <c r="I3793" s="35"/>
    </row>
    <row r="3794" spans="9:9">
      <c r="I3794" s="35"/>
    </row>
    <row r="3795" spans="9:9">
      <c r="I3795" s="35"/>
    </row>
    <row r="3796" spans="9:9">
      <c r="I3796" s="35"/>
    </row>
    <row r="3797" spans="9:9">
      <c r="I3797" s="35"/>
    </row>
    <row r="3798" spans="9:9">
      <c r="I3798" s="35"/>
    </row>
    <row r="3799" spans="9:9">
      <c r="I3799" s="35"/>
    </row>
    <row r="3800" spans="9:9">
      <c r="I3800" s="35"/>
    </row>
    <row r="3801" spans="9:9">
      <c r="I3801" s="35"/>
    </row>
    <row r="3802" spans="9:9">
      <c r="I3802" s="35"/>
    </row>
    <row r="3803" spans="9:9">
      <c r="I3803" s="35"/>
    </row>
    <row r="3804" spans="9:9">
      <c r="I3804" s="35"/>
    </row>
    <row r="3805" spans="9:9">
      <c r="I3805" s="35"/>
    </row>
    <row r="3806" spans="9:9">
      <c r="I3806" s="35"/>
    </row>
    <row r="3807" spans="9:9">
      <c r="I3807" s="35"/>
    </row>
    <row r="3808" spans="9:9">
      <c r="I3808" s="35"/>
    </row>
    <row r="3809" spans="9:9">
      <c r="I3809" s="35"/>
    </row>
    <row r="3810" spans="9:9">
      <c r="I3810" s="35"/>
    </row>
    <row r="3811" spans="9:9">
      <c r="I3811" s="35"/>
    </row>
    <row r="3812" spans="9:9">
      <c r="I3812" s="35"/>
    </row>
    <row r="3813" spans="9:9">
      <c r="I3813" s="35"/>
    </row>
    <row r="3814" spans="9:9">
      <c r="I3814" s="35"/>
    </row>
    <row r="3815" spans="9:9">
      <c r="I3815" s="35"/>
    </row>
    <row r="3816" spans="9:9">
      <c r="I3816" s="35"/>
    </row>
    <row r="3817" spans="9:9">
      <c r="I3817" s="35"/>
    </row>
    <row r="3818" spans="9:9">
      <c r="I3818" s="35"/>
    </row>
    <row r="3819" spans="9:9">
      <c r="I3819" s="35"/>
    </row>
    <row r="3820" spans="9:9">
      <c r="I3820" s="35"/>
    </row>
    <row r="3821" spans="9:9">
      <c r="I3821" s="35"/>
    </row>
    <row r="3822" spans="9:9">
      <c r="I3822" s="35"/>
    </row>
    <row r="3823" spans="9:9">
      <c r="I3823" s="35"/>
    </row>
    <row r="3824" spans="9:9">
      <c r="I3824" s="35"/>
    </row>
    <row r="3825" spans="9:9">
      <c r="I3825" s="35"/>
    </row>
    <row r="3826" spans="9:9">
      <c r="I3826" s="35"/>
    </row>
    <row r="3827" spans="9:9">
      <c r="I3827" s="35"/>
    </row>
    <row r="3828" spans="9:9">
      <c r="I3828" s="35"/>
    </row>
    <row r="3829" spans="9:9">
      <c r="I3829" s="35"/>
    </row>
    <row r="3830" spans="9:9">
      <c r="I3830" s="35"/>
    </row>
    <row r="3831" spans="9:9">
      <c r="I3831" s="35"/>
    </row>
    <row r="3832" spans="9:9">
      <c r="I3832" s="35"/>
    </row>
    <row r="3833" spans="9:9">
      <c r="I3833" s="35"/>
    </row>
    <row r="3834" spans="9:9">
      <c r="I3834" s="35"/>
    </row>
    <row r="3835" spans="9:9">
      <c r="I3835" s="35"/>
    </row>
    <row r="3836" spans="9:9">
      <c r="I3836" s="35"/>
    </row>
    <row r="3837" spans="9:9">
      <c r="I3837" s="35"/>
    </row>
    <row r="3838" spans="9:9">
      <c r="I3838" s="35"/>
    </row>
    <row r="3839" spans="9:9">
      <c r="I3839" s="35"/>
    </row>
    <row r="3840" spans="9:9">
      <c r="I3840" s="35"/>
    </row>
    <row r="3841" spans="9:9">
      <c r="I3841" s="35"/>
    </row>
    <row r="3842" spans="9:9">
      <c r="I3842" s="35"/>
    </row>
    <row r="3843" spans="9:9">
      <c r="I3843" s="35"/>
    </row>
    <row r="3844" spans="9:9">
      <c r="I3844" s="35"/>
    </row>
    <row r="3845" spans="9:9">
      <c r="I3845" s="35"/>
    </row>
    <row r="3846" spans="9:9">
      <c r="I3846" s="35"/>
    </row>
    <row r="3847" spans="9:9">
      <c r="I3847" s="35"/>
    </row>
    <row r="3848" spans="9:9">
      <c r="I3848" s="35"/>
    </row>
    <row r="3849" spans="9:9">
      <c r="I3849" s="35"/>
    </row>
    <row r="3850" spans="9:9">
      <c r="I3850" s="35"/>
    </row>
    <row r="3851" spans="9:9">
      <c r="I3851" s="35"/>
    </row>
    <row r="3852" spans="9:9">
      <c r="I3852" s="35"/>
    </row>
    <row r="3853" spans="9:9">
      <c r="I3853" s="35"/>
    </row>
    <row r="3854" spans="9:9">
      <c r="I3854" s="35"/>
    </row>
    <row r="3855" spans="9:9">
      <c r="I3855" s="35"/>
    </row>
    <row r="3856" spans="9:9">
      <c r="I3856" s="35"/>
    </row>
    <row r="3857" spans="9:9">
      <c r="I3857" s="35"/>
    </row>
    <row r="3858" spans="9:9">
      <c r="I3858" s="35"/>
    </row>
    <row r="3859" spans="9:9">
      <c r="I3859" s="35"/>
    </row>
    <row r="3860" spans="9:9">
      <c r="I3860" s="35"/>
    </row>
    <row r="3861" spans="9:9">
      <c r="I3861" s="35"/>
    </row>
    <row r="3862" spans="9:9">
      <c r="I3862" s="35"/>
    </row>
    <row r="3863" spans="9:9">
      <c r="I3863" s="35"/>
    </row>
    <row r="3864" spans="9:9">
      <c r="I3864" s="35"/>
    </row>
    <row r="3865" spans="9:9">
      <c r="I3865" s="35"/>
    </row>
    <row r="3866" spans="9:9">
      <c r="I3866" s="35"/>
    </row>
    <row r="3867" spans="9:9">
      <c r="I3867" s="35"/>
    </row>
    <row r="3868" spans="9:9">
      <c r="I3868" s="35"/>
    </row>
    <row r="3869" spans="9:9">
      <c r="I3869" s="35"/>
    </row>
    <row r="3870" spans="9:9">
      <c r="I3870" s="35"/>
    </row>
    <row r="3871" spans="9:9">
      <c r="I3871" s="35"/>
    </row>
    <row r="3872" spans="9:9">
      <c r="I3872" s="35"/>
    </row>
    <row r="3873" spans="9:9">
      <c r="I3873" s="35"/>
    </row>
    <row r="3874" spans="9:9">
      <c r="I3874" s="35"/>
    </row>
    <row r="3875" spans="9:9">
      <c r="I3875" s="35"/>
    </row>
    <row r="3876" spans="9:9">
      <c r="I3876" s="35"/>
    </row>
    <row r="3877" spans="9:9">
      <c r="I3877" s="35"/>
    </row>
    <row r="3878" spans="9:9">
      <c r="I3878" s="35"/>
    </row>
    <row r="3879" spans="9:9">
      <c r="I3879" s="35"/>
    </row>
    <row r="3880" spans="9:9">
      <c r="I3880" s="35"/>
    </row>
    <row r="3881" spans="9:9">
      <c r="I3881" s="35"/>
    </row>
    <row r="3882" spans="9:9">
      <c r="I3882" s="35"/>
    </row>
    <row r="3883" spans="9:9">
      <c r="I3883" s="35"/>
    </row>
    <row r="3884" spans="9:9">
      <c r="I3884" s="35"/>
    </row>
    <row r="3885" spans="9:9">
      <c r="I3885" s="35"/>
    </row>
    <row r="3886" spans="9:9">
      <c r="I3886" s="35"/>
    </row>
    <row r="3887" spans="9:9">
      <c r="I3887" s="35"/>
    </row>
    <row r="3888" spans="9:9">
      <c r="I3888" s="35"/>
    </row>
    <row r="3889" spans="9:9">
      <c r="I3889" s="35"/>
    </row>
    <row r="3890" spans="9:9">
      <c r="I3890" s="35"/>
    </row>
    <row r="3891" spans="9:9">
      <c r="I3891" s="35"/>
    </row>
    <row r="3892" spans="9:9">
      <c r="I3892" s="35"/>
    </row>
    <row r="3893" spans="9:9">
      <c r="I3893" s="35"/>
    </row>
    <row r="3894" spans="9:9">
      <c r="I3894" s="35"/>
    </row>
    <row r="3895" spans="9:9">
      <c r="I3895" s="35"/>
    </row>
    <row r="3896" spans="9:9">
      <c r="I3896" s="35"/>
    </row>
    <row r="3897" spans="9:9">
      <c r="I3897" s="35"/>
    </row>
    <row r="3898" spans="9:9">
      <c r="I3898" s="35"/>
    </row>
    <row r="3899" spans="9:9">
      <c r="I3899" s="35"/>
    </row>
    <row r="3900" spans="9:9">
      <c r="I3900" s="35"/>
    </row>
    <row r="3901" spans="9:9">
      <c r="I3901" s="35"/>
    </row>
    <row r="3902" spans="9:9">
      <c r="I3902" s="35"/>
    </row>
    <row r="3903" spans="9:9">
      <c r="I3903" s="35"/>
    </row>
    <row r="3904" spans="9:9">
      <c r="I3904" s="35"/>
    </row>
    <row r="3905" spans="9:9">
      <c r="I3905" s="35"/>
    </row>
    <row r="3906" spans="9:9">
      <c r="I3906" s="35"/>
    </row>
    <row r="3907" spans="9:9">
      <c r="I3907" s="35"/>
    </row>
    <row r="3908" spans="9:9">
      <c r="I3908" s="35"/>
    </row>
    <row r="3909" spans="9:9">
      <c r="I3909" s="35"/>
    </row>
    <row r="3910" spans="9:9">
      <c r="I3910" s="35"/>
    </row>
    <row r="3911" spans="9:9">
      <c r="I3911" s="35"/>
    </row>
    <row r="3912" spans="9:9">
      <c r="I3912" s="35"/>
    </row>
    <row r="3913" spans="9:9">
      <c r="I3913" s="35"/>
    </row>
    <row r="3914" spans="9:9">
      <c r="I3914" s="35"/>
    </row>
    <row r="3915" spans="9:9">
      <c r="I3915" s="35"/>
    </row>
    <row r="3916" spans="9:9">
      <c r="I3916" s="35"/>
    </row>
    <row r="3917" spans="9:9">
      <c r="I3917" s="35"/>
    </row>
    <row r="3918" spans="9:9">
      <c r="I3918" s="35"/>
    </row>
    <row r="3919" spans="9:9">
      <c r="I3919" s="35"/>
    </row>
    <row r="3920" spans="9:9">
      <c r="I3920" s="35"/>
    </row>
    <row r="3921" spans="9:9">
      <c r="I3921" s="35"/>
    </row>
    <row r="3922" spans="9:9">
      <c r="I3922" s="35"/>
    </row>
    <row r="3923" spans="9:9">
      <c r="I3923" s="35"/>
    </row>
    <row r="3924" spans="9:9">
      <c r="I3924" s="35"/>
    </row>
    <row r="3925" spans="9:9">
      <c r="I3925" s="35"/>
    </row>
    <row r="3926" spans="9:9">
      <c r="I3926" s="35"/>
    </row>
    <row r="3927" spans="9:9">
      <c r="I3927" s="35"/>
    </row>
    <row r="3928" spans="9:9">
      <c r="I3928" s="35"/>
    </row>
    <row r="3929" spans="9:9">
      <c r="I3929" s="35"/>
    </row>
    <row r="3930" spans="9:9">
      <c r="I3930" s="35"/>
    </row>
    <row r="3931" spans="9:9">
      <c r="I3931" s="35"/>
    </row>
    <row r="3932" spans="9:9">
      <c r="I3932" s="35"/>
    </row>
    <row r="3933" spans="9:9">
      <c r="I3933" s="35"/>
    </row>
    <row r="3934" spans="9:9">
      <c r="I3934" s="35"/>
    </row>
    <row r="3935" spans="9:9">
      <c r="I3935" s="35"/>
    </row>
    <row r="3936" spans="9:9">
      <c r="I3936" s="35"/>
    </row>
    <row r="3937" spans="9:9">
      <c r="I3937" s="35"/>
    </row>
    <row r="3938" spans="9:9">
      <c r="I3938" s="35"/>
    </row>
    <row r="3939" spans="9:9">
      <c r="I3939" s="35"/>
    </row>
    <row r="3940" spans="9:9">
      <c r="I3940" s="35"/>
    </row>
    <row r="3941" spans="9:9">
      <c r="I3941" s="35"/>
    </row>
    <row r="3942" spans="9:9">
      <c r="I3942" s="35"/>
    </row>
    <row r="3943" spans="9:9">
      <c r="I3943" s="35"/>
    </row>
    <row r="3944" spans="9:9">
      <c r="I3944" s="35"/>
    </row>
    <row r="3945" spans="9:9">
      <c r="I3945" s="35"/>
    </row>
    <row r="3946" spans="9:9">
      <c r="I3946" s="35"/>
    </row>
    <row r="3947" spans="9:9">
      <c r="I3947" s="35"/>
    </row>
    <row r="3948" spans="9:9">
      <c r="I3948" s="35"/>
    </row>
    <row r="3949" spans="9:9">
      <c r="I3949" s="35"/>
    </row>
    <row r="3950" spans="9:9">
      <c r="I3950" s="35"/>
    </row>
    <row r="3951" spans="9:9">
      <c r="I3951" s="35"/>
    </row>
    <row r="3952" spans="9:9">
      <c r="I3952" s="35"/>
    </row>
    <row r="3953" spans="9:9">
      <c r="I3953" s="35"/>
    </row>
    <row r="3954" spans="9:9">
      <c r="I3954" s="35"/>
    </row>
    <row r="3955" spans="9:9">
      <c r="I3955" s="35"/>
    </row>
    <row r="3956" spans="9:9">
      <c r="I3956" s="35"/>
    </row>
    <row r="3957" spans="9:9">
      <c r="I3957" s="35"/>
    </row>
    <row r="3958" spans="9:9">
      <c r="I3958" s="35"/>
    </row>
    <row r="3959" spans="9:9">
      <c r="I3959" s="35"/>
    </row>
    <row r="3960" spans="9:9">
      <c r="I3960" s="35"/>
    </row>
    <row r="3961" spans="9:9">
      <c r="I3961" s="35"/>
    </row>
    <row r="3962" spans="9:9">
      <c r="I3962" s="35"/>
    </row>
    <row r="3963" spans="9:9">
      <c r="I3963" s="35"/>
    </row>
    <row r="3964" spans="9:9">
      <c r="I3964" s="35"/>
    </row>
    <row r="3965" spans="9:9">
      <c r="I3965" s="35"/>
    </row>
    <row r="3966" spans="9:9">
      <c r="I3966" s="35"/>
    </row>
    <row r="3967" spans="9:9">
      <c r="I3967" s="35"/>
    </row>
    <row r="3968" spans="9:9">
      <c r="I3968" s="35"/>
    </row>
    <row r="3969" spans="9:9">
      <c r="I3969" s="35"/>
    </row>
    <row r="3970" spans="9:9">
      <c r="I3970" s="35"/>
    </row>
    <row r="3971" spans="9:9">
      <c r="I3971" s="35"/>
    </row>
    <row r="3972" spans="9:9">
      <c r="I3972" s="35"/>
    </row>
    <row r="3973" spans="9:9">
      <c r="I3973" s="35"/>
    </row>
    <row r="3974" spans="9:9">
      <c r="I3974" s="35"/>
    </row>
    <row r="3975" spans="9:9">
      <c r="I3975" s="35"/>
    </row>
    <row r="3976" spans="9:9">
      <c r="I3976" s="35"/>
    </row>
    <row r="3977" spans="9:9">
      <c r="I3977" s="35"/>
    </row>
    <row r="3978" spans="9:9">
      <c r="I3978" s="35"/>
    </row>
    <row r="3979" spans="9:9">
      <c r="I3979" s="35"/>
    </row>
    <row r="3980" spans="9:9">
      <c r="I3980" s="35"/>
    </row>
    <row r="3981" spans="9:9">
      <c r="I3981" s="35"/>
    </row>
    <row r="3982" spans="9:9">
      <c r="I3982" s="35"/>
    </row>
    <row r="3983" spans="9:9">
      <c r="I3983" s="35"/>
    </row>
    <row r="3984" spans="9:9">
      <c r="I3984" s="35"/>
    </row>
    <row r="3985" spans="9:9">
      <c r="I3985" s="35"/>
    </row>
    <row r="3986" spans="9:9">
      <c r="I3986" s="35"/>
    </row>
    <row r="3987" spans="9:9">
      <c r="I3987" s="35"/>
    </row>
    <row r="3988" spans="9:9">
      <c r="I3988" s="35"/>
    </row>
    <row r="3989" spans="9:9">
      <c r="I3989" s="35"/>
    </row>
    <row r="3990" spans="9:9">
      <c r="I3990" s="35"/>
    </row>
    <row r="3991" spans="9:9">
      <c r="I3991" s="35"/>
    </row>
    <row r="3992" spans="9:9">
      <c r="I3992" s="35"/>
    </row>
    <row r="3993" spans="9:9">
      <c r="I3993" s="35"/>
    </row>
    <row r="3994" spans="9:9">
      <c r="I3994" s="35"/>
    </row>
    <row r="3995" spans="9:9">
      <c r="I3995" s="35"/>
    </row>
    <row r="3996" spans="9:9">
      <c r="I3996" s="35"/>
    </row>
    <row r="3997" spans="9:9">
      <c r="I3997" s="35"/>
    </row>
    <row r="3998" spans="9:9">
      <c r="I3998" s="35"/>
    </row>
    <row r="3999" spans="9:9">
      <c r="I3999" s="35"/>
    </row>
    <row r="4000" spans="9:9">
      <c r="I4000" s="35"/>
    </row>
    <row r="4001" spans="9:9">
      <c r="I4001" s="35"/>
    </row>
    <row r="4002" spans="9:9">
      <c r="I4002" s="35"/>
    </row>
    <row r="4003" spans="9:9">
      <c r="I4003" s="35"/>
    </row>
    <row r="4004" spans="9:9">
      <c r="I4004" s="35"/>
    </row>
    <row r="4005" spans="9:9">
      <c r="I4005" s="35"/>
    </row>
    <row r="4006" spans="9:9">
      <c r="I4006" s="35"/>
    </row>
    <row r="4007" spans="9:9">
      <c r="I4007" s="35"/>
    </row>
    <row r="4008" spans="9:9">
      <c r="I4008" s="35"/>
    </row>
    <row r="4009" spans="9:9">
      <c r="I4009" s="35"/>
    </row>
    <row r="4010" spans="9:9">
      <c r="I4010" s="35"/>
    </row>
    <row r="4011" spans="9:9">
      <c r="I4011" s="35"/>
    </row>
    <row r="4012" spans="9:9">
      <c r="I4012" s="35"/>
    </row>
    <row r="4013" spans="9:9">
      <c r="I4013" s="35"/>
    </row>
    <row r="4014" spans="9:9">
      <c r="I4014" s="35"/>
    </row>
    <row r="4015" spans="9:9">
      <c r="I4015" s="35"/>
    </row>
    <row r="4016" spans="9:9">
      <c r="I4016" s="35"/>
    </row>
    <row r="4017" spans="9:9">
      <c r="I4017" s="35"/>
    </row>
    <row r="4018" spans="9:9">
      <c r="I4018" s="35"/>
    </row>
    <row r="4019" spans="9:9">
      <c r="I4019" s="35"/>
    </row>
    <row r="4020" spans="9:9">
      <c r="I4020" s="35"/>
    </row>
    <row r="4021" spans="9:9">
      <c r="I4021" s="35"/>
    </row>
    <row r="4022" spans="9:9">
      <c r="I4022" s="35"/>
    </row>
    <row r="4023" spans="9:9">
      <c r="I4023" s="35"/>
    </row>
    <row r="4024" spans="9:9">
      <c r="I4024" s="35"/>
    </row>
    <row r="4025" spans="9:9">
      <c r="I4025" s="35"/>
    </row>
    <row r="4026" spans="9:9">
      <c r="I4026" s="35"/>
    </row>
    <row r="4027" spans="9:9">
      <c r="I4027" s="35"/>
    </row>
    <row r="4028" spans="9:9">
      <c r="I4028" s="35"/>
    </row>
    <row r="4029" spans="9:9">
      <c r="I4029" s="35"/>
    </row>
    <row r="4030" spans="9:9">
      <c r="I4030" s="35"/>
    </row>
    <row r="4031" spans="9:9">
      <c r="I4031" s="35"/>
    </row>
    <row r="4032" spans="9:9">
      <c r="I4032" s="35"/>
    </row>
    <row r="4033" spans="9:9">
      <c r="I4033" s="35"/>
    </row>
    <row r="4034" spans="9:9">
      <c r="I4034" s="35"/>
    </row>
    <row r="4035" spans="9:9">
      <c r="I4035" s="35"/>
    </row>
    <row r="4036" spans="9:9">
      <c r="I4036" s="35"/>
    </row>
    <row r="4037" spans="9:9">
      <c r="I4037" s="35"/>
    </row>
    <row r="4038" spans="9:9">
      <c r="I4038" s="35"/>
    </row>
    <row r="4039" spans="9:9">
      <c r="I4039" s="35"/>
    </row>
    <row r="4040" spans="9:9">
      <c r="I4040" s="35"/>
    </row>
    <row r="4041" spans="9:9">
      <c r="I4041" s="35"/>
    </row>
    <row r="4042" spans="9:9">
      <c r="I4042" s="35"/>
    </row>
    <row r="4043" spans="9:9">
      <c r="I4043" s="35"/>
    </row>
    <row r="4044" spans="9:9">
      <c r="I4044" s="35"/>
    </row>
    <row r="4045" spans="9:9">
      <c r="I4045" s="35"/>
    </row>
    <row r="4046" spans="9:9">
      <c r="I4046" s="35"/>
    </row>
    <row r="4047" spans="9:9">
      <c r="I4047" s="35"/>
    </row>
    <row r="4048" spans="9:9">
      <c r="I4048" s="35"/>
    </row>
    <row r="4049" spans="9:9">
      <c r="I4049" s="35"/>
    </row>
    <row r="4050" spans="9:9">
      <c r="I4050" s="35"/>
    </row>
    <row r="4051" spans="9:9">
      <c r="I4051" s="35"/>
    </row>
    <row r="4052" spans="9:9">
      <c r="I4052" s="35"/>
    </row>
    <row r="4053" spans="9:9">
      <c r="I4053" s="35"/>
    </row>
    <row r="4054" spans="9:9">
      <c r="I4054" s="35"/>
    </row>
    <row r="4055" spans="9:9">
      <c r="I4055" s="35"/>
    </row>
    <row r="4056" spans="9:9">
      <c r="I4056" s="35"/>
    </row>
    <row r="4057" spans="9:9">
      <c r="I4057" s="35"/>
    </row>
    <row r="4058" spans="9:9">
      <c r="I4058" s="35"/>
    </row>
    <row r="4059" spans="9:9">
      <c r="I4059" s="35"/>
    </row>
    <row r="4060" spans="9:9">
      <c r="I4060" s="35"/>
    </row>
    <row r="4061" spans="9:9">
      <c r="I4061" s="35"/>
    </row>
    <row r="4062" spans="9:9">
      <c r="I4062" s="35"/>
    </row>
    <row r="4063" spans="9:9">
      <c r="I4063" s="35"/>
    </row>
    <row r="4064" spans="9:9">
      <c r="I4064" s="35"/>
    </row>
    <row r="4065" spans="9:9">
      <c r="I4065" s="35"/>
    </row>
    <row r="4066" spans="9:9">
      <c r="I4066" s="35"/>
    </row>
    <row r="4067" spans="9:9">
      <c r="I4067" s="35"/>
    </row>
    <row r="4068" spans="9:9">
      <c r="I4068" s="35"/>
    </row>
    <row r="4069" spans="9:9">
      <c r="I4069" s="35"/>
    </row>
    <row r="4070" spans="9:9">
      <c r="I4070" s="35"/>
    </row>
    <row r="4071" spans="9:9">
      <c r="I4071" s="35"/>
    </row>
    <row r="4072" spans="9:9">
      <c r="I4072" s="35"/>
    </row>
    <row r="4073" spans="9:9">
      <c r="I4073" s="35"/>
    </row>
    <row r="4074" spans="9:9">
      <c r="I4074" s="35"/>
    </row>
    <row r="4075" spans="9:9">
      <c r="I4075" s="35"/>
    </row>
    <row r="4076" spans="9:9">
      <c r="I4076" s="35"/>
    </row>
    <row r="4077" spans="9:9">
      <c r="I4077" s="35"/>
    </row>
    <row r="4078" spans="9:9">
      <c r="I4078" s="35"/>
    </row>
    <row r="4079" spans="9:9">
      <c r="I4079" s="35"/>
    </row>
    <row r="4080" spans="9:9">
      <c r="I4080" s="35"/>
    </row>
    <row r="4081" spans="9:9">
      <c r="I4081" s="35"/>
    </row>
    <row r="4082" spans="9:9">
      <c r="I4082" s="35"/>
    </row>
    <row r="4083" spans="9:9">
      <c r="I4083" s="35"/>
    </row>
    <row r="4084" spans="9:9">
      <c r="I4084" s="35"/>
    </row>
    <row r="4085" spans="9:9">
      <c r="I4085" s="35"/>
    </row>
    <row r="4086" spans="9:9">
      <c r="I4086" s="35"/>
    </row>
    <row r="4087" spans="9:9">
      <c r="I4087" s="35"/>
    </row>
    <row r="4088" spans="9:9">
      <c r="I4088" s="35"/>
    </row>
    <row r="4089" spans="9:9">
      <c r="I4089" s="35"/>
    </row>
    <row r="4090" spans="9:9">
      <c r="I4090" s="35"/>
    </row>
    <row r="4091" spans="9:9">
      <c r="I4091" s="35"/>
    </row>
    <row r="4092" spans="9:9">
      <c r="I4092" s="35"/>
    </row>
    <row r="4093" spans="9:9">
      <c r="I4093" s="35"/>
    </row>
    <row r="4094" spans="9:9">
      <c r="I4094" s="35"/>
    </row>
    <row r="4095" spans="9:9">
      <c r="I4095" s="35"/>
    </row>
    <row r="4096" spans="9:9">
      <c r="I4096" s="35"/>
    </row>
    <row r="4097" spans="9:9">
      <c r="I4097" s="35"/>
    </row>
    <row r="4098" spans="9:9">
      <c r="I4098" s="35"/>
    </row>
    <row r="4099" spans="9:9">
      <c r="I4099" s="35"/>
    </row>
    <row r="4100" spans="9:9">
      <c r="I4100" s="35"/>
    </row>
    <row r="4101" spans="9:9">
      <c r="I4101" s="35"/>
    </row>
    <row r="4102" spans="9:9">
      <c r="I4102" s="35"/>
    </row>
    <row r="4103" spans="9:9">
      <c r="I4103" s="35"/>
    </row>
    <row r="4104" spans="9:9">
      <c r="I4104" s="35"/>
    </row>
    <row r="4105" spans="9:9">
      <c r="I4105" s="35"/>
    </row>
    <row r="4106" spans="9:9">
      <c r="I4106" s="35"/>
    </row>
    <row r="4107" spans="9:9">
      <c r="I4107" s="35"/>
    </row>
    <row r="4108" spans="9:9">
      <c r="I4108" s="35"/>
    </row>
    <row r="4109" spans="9:9">
      <c r="I4109" s="35"/>
    </row>
    <row r="4110" spans="9:9">
      <c r="I4110" s="35"/>
    </row>
    <row r="4111" spans="9:9">
      <c r="I4111" s="35"/>
    </row>
    <row r="4112" spans="9:9">
      <c r="I4112" s="35"/>
    </row>
    <row r="4113" spans="9:9">
      <c r="I4113" s="35"/>
    </row>
    <row r="4114" spans="9:9">
      <c r="I4114" s="35"/>
    </row>
    <row r="4115" spans="9:9">
      <c r="I4115" s="35"/>
    </row>
    <row r="4116" spans="9:9">
      <c r="I4116" s="35"/>
    </row>
    <row r="4117" spans="9:9">
      <c r="I4117" s="35"/>
    </row>
    <row r="4118" spans="9:9">
      <c r="I4118" s="35"/>
    </row>
    <row r="4119" spans="9:9">
      <c r="I4119" s="35"/>
    </row>
    <row r="4120" spans="9:9">
      <c r="I4120" s="35"/>
    </row>
    <row r="4121" spans="9:9">
      <c r="I4121" s="35"/>
    </row>
    <row r="4122" spans="9:9">
      <c r="I4122" s="35"/>
    </row>
    <row r="4123" spans="9:9">
      <c r="I4123" s="35"/>
    </row>
    <row r="4124" spans="9:9">
      <c r="I4124" s="35"/>
    </row>
    <row r="4125" spans="9:9">
      <c r="I4125" s="35"/>
    </row>
    <row r="4126" spans="9:9">
      <c r="I4126" s="35"/>
    </row>
    <row r="4127" spans="9:9">
      <c r="I4127" s="35"/>
    </row>
    <row r="4128" spans="9:9">
      <c r="I4128" s="35"/>
    </row>
    <row r="4129" spans="9:9">
      <c r="I4129" s="35"/>
    </row>
    <row r="4130" spans="9:9">
      <c r="I4130" s="35"/>
    </row>
    <row r="4131" spans="9:9">
      <c r="I4131" s="35"/>
    </row>
    <row r="4132" spans="9:9">
      <c r="I4132" s="35"/>
    </row>
    <row r="4133" spans="9:9">
      <c r="I4133" s="35"/>
    </row>
    <row r="4134" spans="9:9">
      <c r="I4134" s="35"/>
    </row>
    <row r="4135" spans="9:9">
      <c r="I4135" s="35"/>
    </row>
    <row r="4136" spans="9:9">
      <c r="I4136" s="35"/>
    </row>
    <row r="4137" spans="9:9">
      <c r="I4137" s="35"/>
    </row>
    <row r="4138" spans="9:9">
      <c r="I4138" s="35"/>
    </row>
    <row r="4139" spans="9:9">
      <c r="I4139" s="35"/>
    </row>
    <row r="4140" spans="9:9">
      <c r="I4140" s="35"/>
    </row>
    <row r="4141" spans="9:9">
      <c r="I4141" s="35"/>
    </row>
    <row r="4142" spans="9:9">
      <c r="I4142" s="35"/>
    </row>
    <row r="4143" spans="9:9">
      <c r="I4143" s="35"/>
    </row>
    <row r="4144" spans="9:9">
      <c r="I4144" s="35"/>
    </row>
    <row r="4145" spans="9:9">
      <c r="I4145" s="35"/>
    </row>
    <row r="4146" spans="9:9">
      <c r="I4146" s="35"/>
    </row>
    <row r="4147" spans="9:9">
      <c r="I4147" s="35"/>
    </row>
    <row r="4148" spans="9:9">
      <c r="I4148" s="35"/>
    </row>
    <row r="4149" spans="9:9">
      <c r="I4149" s="35"/>
    </row>
    <row r="4150" spans="9:9">
      <c r="I4150" s="35"/>
    </row>
    <row r="4151" spans="9:9">
      <c r="I4151" s="35"/>
    </row>
    <row r="4152" spans="9:9">
      <c r="I4152" s="35"/>
    </row>
    <row r="4153" spans="9:9">
      <c r="I4153" s="35"/>
    </row>
    <row r="4154" spans="9:9">
      <c r="I4154" s="35"/>
    </row>
    <row r="4155" spans="9:9">
      <c r="I4155" s="35"/>
    </row>
    <row r="4156" spans="9:9">
      <c r="I4156" s="35"/>
    </row>
    <row r="4157" spans="9:9">
      <c r="I4157" s="35"/>
    </row>
    <row r="4158" spans="9:9">
      <c r="I4158" s="35"/>
    </row>
    <row r="4159" spans="9:9">
      <c r="I4159" s="35"/>
    </row>
    <row r="4160" spans="9:9">
      <c r="I4160" s="35"/>
    </row>
    <row r="4161" spans="9:9">
      <c r="I4161" s="35"/>
    </row>
    <row r="4162" spans="9:9">
      <c r="I4162" s="35"/>
    </row>
    <row r="4163" spans="9:9">
      <c r="I4163" s="35"/>
    </row>
    <row r="4164" spans="9:9">
      <c r="I4164" s="35"/>
    </row>
    <row r="4165" spans="9:9">
      <c r="I4165" s="35"/>
    </row>
    <row r="4166" spans="9:9">
      <c r="I4166" s="35"/>
    </row>
    <row r="4167" spans="9:9">
      <c r="I4167" s="35"/>
    </row>
    <row r="4168" spans="9:9">
      <c r="I4168" s="35"/>
    </row>
    <row r="4169" spans="9:9">
      <c r="I4169" s="35"/>
    </row>
    <row r="4170" spans="9:9">
      <c r="I4170" s="35"/>
    </row>
    <row r="4171" spans="9:9">
      <c r="I4171" s="35"/>
    </row>
    <row r="4172" spans="9:9">
      <c r="I4172" s="35"/>
    </row>
    <row r="4173" spans="9:9">
      <c r="I4173" s="35"/>
    </row>
    <row r="4174" spans="9:9">
      <c r="I4174" s="35"/>
    </row>
    <row r="4175" spans="9:9">
      <c r="I4175" s="35"/>
    </row>
    <row r="4176" spans="9:9">
      <c r="I4176" s="35"/>
    </row>
    <row r="4177" spans="9:9">
      <c r="I4177" s="35"/>
    </row>
    <row r="4178" spans="9:9">
      <c r="I4178" s="35"/>
    </row>
    <row r="4179" spans="9:9">
      <c r="I4179" s="35"/>
    </row>
    <row r="4180" spans="9:9">
      <c r="I4180" s="35"/>
    </row>
    <row r="4181" spans="9:9">
      <c r="I4181" s="35"/>
    </row>
    <row r="4182" spans="9:9">
      <c r="I4182" s="35"/>
    </row>
    <row r="4183" spans="9:9">
      <c r="I4183" s="35"/>
    </row>
    <row r="4184" spans="9:9">
      <c r="I4184" s="35"/>
    </row>
    <row r="4185" spans="9:9">
      <c r="I4185" s="35"/>
    </row>
    <row r="4186" spans="9:9">
      <c r="I4186" s="35"/>
    </row>
    <row r="4187" spans="9:9">
      <c r="I4187" s="35"/>
    </row>
    <row r="4188" spans="9:9">
      <c r="I4188" s="35"/>
    </row>
    <row r="4189" spans="9:9">
      <c r="I4189" s="35"/>
    </row>
    <row r="4190" spans="9:9">
      <c r="I4190" s="35"/>
    </row>
    <row r="4191" spans="9:9">
      <c r="I4191" s="35"/>
    </row>
    <row r="4192" spans="9:9">
      <c r="I4192" s="35"/>
    </row>
    <row r="4193" spans="9:9">
      <c r="I4193" s="35"/>
    </row>
    <row r="4194" spans="9:9">
      <c r="I4194" s="35"/>
    </row>
    <row r="4195" spans="9:9">
      <c r="I4195" s="35"/>
    </row>
    <row r="4196" spans="9:9">
      <c r="I4196" s="35"/>
    </row>
    <row r="4197" spans="9:9">
      <c r="I4197" s="35"/>
    </row>
    <row r="4198" spans="9:9">
      <c r="I4198" s="35"/>
    </row>
    <row r="4199" spans="9:9">
      <c r="I4199" s="35"/>
    </row>
    <row r="4200" spans="9:9">
      <c r="I4200" s="35"/>
    </row>
    <row r="4201" spans="9:9">
      <c r="I4201" s="35"/>
    </row>
    <row r="4202" spans="9:9">
      <c r="I4202" s="35"/>
    </row>
    <row r="4203" spans="9:9">
      <c r="I4203" s="35"/>
    </row>
    <row r="4204" spans="9:9">
      <c r="I4204" s="35"/>
    </row>
    <row r="4205" spans="9:9">
      <c r="I4205" s="35"/>
    </row>
    <row r="4206" spans="9:9">
      <c r="I4206" s="35"/>
    </row>
    <row r="4207" spans="9:9">
      <c r="I4207" s="35"/>
    </row>
    <row r="4208" spans="9:9">
      <c r="I4208" s="35"/>
    </row>
    <row r="4209" spans="9:9">
      <c r="I4209" s="35"/>
    </row>
    <row r="4210" spans="9:9">
      <c r="I4210" s="35"/>
    </row>
    <row r="4211" spans="9:9">
      <c r="I4211" s="35"/>
    </row>
    <row r="4212" spans="9:9">
      <c r="I4212" s="35"/>
    </row>
    <row r="4213" spans="9:9">
      <c r="I4213" s="35"/>
    </row>
    <row r="4214" spans="9:9">
      <c r="I4214" s="35"/>
    </row>
    <row r="4215" spans="9:9">
      <c r="I4215" s="35"/>
    </row>
    <row r="4216" spans="9:9">
      <c r="I4216" s="35"/>
    </row>
    <row r="4217" spans="9:9">
      <c r="I4217" s="35"/>
    </row>
    <row r="4218" spans="9:9">
      <c r="I4218" s="35"/>
    </row>
    <row r="4219" spans="9:9">
      <c r="I4219" s="35"/>
    </row>
    <row r="4220" spans="9:9">
      <c r="I4220" s="35"/>
    </row>
    <row r="4221" spans="9:9">
      <c r="I4221" s="35"/>
    </row>
    <row r="4222" spans="9:9">
      <c r="I4222" s="35"/>
    </row>
    <row r="4223" spans="9:9">
      <c r="I4223" s="35"/>
    </row>
    <row r="4224" spans="9:9">
      <c r="I4224" s="35"/>
    </row>
    <row r="4225" spans="9:9">
      <c r="I4225" s="35"/>
    </row>
    <row r="4226" spans="9:9">
      <c r="I4226" s="35"/>
    </row>
    <row r="4227" spans="9:9">
      <c r="I4227" s="35"/>
    </row>
    <row r="4228" spans="9:9">
      <c r="I4228" s="35"/>
    </row>
    <row r="4229" spans="9:9">
      <c r="I4229" s="35"/>
    </row>
    <row r="4230" spans="9:9">
      <c r="I4230" s="35"/>
    </row>
    <row r="4231" spans="9:9">
      <c r="I4231" s="35"/>
    </row>
    <row r="4232" spans="9:9">
      <c r="I4232" s="35"/>
    </row>
    <row r="4233" spans="9:9">
      <c r="I4233" s="35"/>
    </row>
    <row r="4234" spans="9:9">
      <c r="I4234" s="35"/>
    </row>
    <row r="4235" spans="9:9">
      <c r="I4235" s="35"/>
    </row>
    <row r="4236" spans="9:9">
      <c r="I4236" s="35"/>
    </row>
    <row r="4237" spans="9:9">
      <c r="I4237" s="35"/>
    </row>
    <row r="4238" spans="9:9">
      <c r="I4238" s="35"/>
    </row>
    <row r="4239" spans="9:9">
      <c r="I4239" s="35"/>
    </row>
    <row r="4240" spans="9:9">
      <c r="I4240" s="35"/>
    </row>
    <row r="4241" spans="9:9">
      <c r="I4241" s="35"/>
    </row>
    <row r="4242" spans="9:9">
      <c r="I4242" s="35"/>
    </row>
    <row r="4243" spans="9:9">
      <c r="I4243" s="35"/>
    </row>
    <row r="4244" spans="9:9">
      <c r="I4244" s="35"/>
    </row>
    <row r="4245" spans="9:9">
      <c r="I4245" s="35"/>
    </row>
    <row r="4246" spans="9:9">
      <c r="I4246" s="35"/>
    </row>
    <row r="4247" spans="9:9">
      <c r="I4247" s="35"/>
    </row>
    <row r="4248" spans="9:9">
      <c r="I4248" s="35"/>
    </row>
    <row r="4249" spans="9:9">
      <c r="I4249" s="35"/>
    </row>
    <row r="4250" spans="9:9">
      <c r="I4250" s="35"/>
    </row>
    <row r="4251" spans="9:9">
      <c r="I4251" s="35"/>
    </row>
    <row r="4252" spans="9:9">
      <c r="I4252" s="35"/>
    </row>
    <row r="4253" spans="9:9">
      <c r="I4253" s="35"/>
    </row>
    <row r="4254" spans="9:9">
      <c r="I4254" s="35"/>
    </row>
    <row r="4255" spans="9:9">
      <c r="I4255" s="35"/>
    </row>
    <row r="4256" spans="9:9">
      <c r="I4256" s="35"/>
    </row>
    <row r="4257" spans="9:9">
      <c r="I4257" s="35"/>
    </row>
    <row r="4258" spans="9:9">
      <c r="I4258" s="35"/>
    </row>
    <row r="4259" spans="9:9">
      <c r="I4259" s="35"/>
    </row>
    <row r="4260" spans="9:9">
      <c r="I4260" s="35"/>
    </row>
    <row r="4261" spans="9:9">
      <c r="I4261" s="35"/>
    </row>
    <row r="4262" spans="9:9">
      <c r="I4262" s="35"/>
    </row>
    <row r="4263" spans="9:9">
      <c r="I4263" s="35"/>
    </row>
    <row r="4264" spans="9:9">
      <c r="I4264" s="35"/>
    </row>
    <row r="4265" spans="9:9">
      <c r="I4265" s="35"/>
    </row>
    <row r="4266" spans="9:9">
      <c r="I4266" s="35"/>
    </row>
    <row r="4267" spans="9:9">
      <c r="I4267" s="35"/>
    </row>
    <row r="4268" spans="9:9">
      <c r="I4268" s="35"/>
    </row>
    <row r="4269" spans="9:9">
      <c r="I4269" s="35"/>
    </row>
    <row r="4270" spans="9:9">
      <c r="I4270" s="35"/>
    </row>
    <row r="4271" spans="9:9">
      <c r="I4271" s="35"/>
    </row>
    <row r="4272" spans="9:9">
      <c r="I4272" s="35"/>
    </row>
    <row r="4273" spans="9:9">
      <c r="I4273" s="35"/>
    </row>
    <row r="4274" spans="9:9">
      <c r="I4274" s="35"/>
    </row>
    <row r="4275" spans="9:9">
      <c r="I4275" s="35"/>
    </row>
    <row r="4276" spans="9:9">
      <c r="I4276" s="35"/>
    </row>
    <row r="4277" spans="9:9">
      <c r="I4277" s="35"/>
    </row>
    <row r="4278" spans="9:9">
      <c r="I4278" s="35"/>
    </row>
    <row r="4279" spans="9:9">
      <c r="I4279" s="35"/>
    </row>
    <row r="4280" spans="9:9">
      <c r="I4280" s="35"/>
    </row>
    <row r="4281" spans="9:9">
      <c r="I4281" s="35"/>
    </row>
    <row r="4282" spans="9:9">
      <c r="I4282" s="35"/>
    </row>
    <row r="4283" spans="9:9">
      <c r="I4283" s="35"/>
    </row>
    <row r="4284" spans="9:9">
      <c r="I4284" s="35"/>
    </row>
    <row r="4285" spans="9:9">
      <c r="I4285" s="35"/>
    </row>
    <row r="4286" spans="9:9">
      <c r="I4286" s="35"/>
    </row>
    <row r="4287" spans="9:9">
      <c r="I4287" s="35"/>
    </row>
    <row r="4288" spans="9:9">
      <c r="I4288" s="35"/>
    </row>
    <row r="4289" spans="9:9">
      <c r="I4289" s="35"/>
    </row>
    <row r="4290" spans="9:9">
      <c r="I4290" s="35"/>
    </row>
    <row r="4291" spans="9:9">
      <c r="I4291" s="35"/>
    </row>
    <row r="4292" spans="9:9">
      <c r="I4292" s="35"/>
    </row>
    <row r="4293" spans="9:9">
      <c r="I4293" s="35"/>
    </row>
    <row r="4294" spans="9:9">
      <c r="I4294" s="35"/>
    </row>
    <row r="4295" spans="9:9">
      <c r="I4295" s="35"/>
    </row>
    <row r="4296" spans="9:9">
      <c r="I4296" s="35"/>
    </row>
    <row r="4297" spans="9:9">
      <c r="I4297" s="35"/>
    </row>
    <row r="4298" spans="9:9">
      <c r="I4298" s="35"/>
    </row>
    <row r="4299" spans="9:9">
      <c r="I4299" s="35"/>
    </row>
    <row r="4300" spans="9:9">
      <c r="I4300" s="35"/>
    </row>
    <row r="4301" spans="9:9">
      <c r="I4301" s="35"/>
    </row>
    <row r="4302" spans="9:9">
      <c r="I4302" s="35"/>
    </row>
    <row r="4303" spans="9:9">
      <c r="I4303" s="35"/>
    </row>
    <row r="4304" spans="9:9">
      <c r="I4304" s="35"/>
    </row>
    <row r="4305" spans="9:9">
      <c r="I4305" s="35"/>
    </row>
    <row r="4306" spans="9:9">
      <c r="I4306" s="35"/>
    </row>
    <row r="4307" spans="9:9">
      <c r="I4307" s="35"/>
    </row>
    <row r="4308" spans="9:9">
      <c r="I4308" s="35"/>
    </row>
    <row r="4309" spans="9:9">
      <c r="I4309" s="35"/>
    </row>
    <row r="4310" spans="9:9">
      <c r="I4310" s="35"/>
    </row>
    <row r="4311" spans="9:9">
      <c r="I4311" s="35"/>
    </row>
    <row r="4312" spans="9:9">
      <c r="I4312" s="35"/>
    </row>
    <row r="4313" spans="9:9">
      <c r="I4313" s="35"/>
    </row>
    <row r="4314" spans="9:9">
      <c r="I4314" s="35"/>
    </row>
    <row r="4315" spans="9:9">
      <c r="I4315" s="35"/>
    </row>
    <row r="4316" spans="9:9">
      <c r="I4316" s="35"/>
    </row>
    <row r="4317" spans="9:9">
      <c r="I4317" s="35"/>
    </row>
    <row r="4318" spans="9:9">
      <c r="I4318" s="35"/>
    </row>
    <row r="4319" spans="9:9">
      <c r="I4319" s="35"/>
    </row>
    <row r="4320" spans="9:9">
      <c r="I4320" s="35"/>
    </row>
    <row r="4321" spans="9:9">
      <c r="I4321" s="35"/>
    </row>
    <row r="4322" spans="9:9">
      <c r="I4322" s="35"/>
    </row>
    <row r="4323" spans="9:9">
      <c r="I4323" s="35"/>
    </row>
    <row r="4324" spans="9:9">
      <c r="I4324" s="35"/>
    </row>
    <row r="4325" spans="9:9">
      <c r="I4325" s="35"/>
    </row>
    <row r="4326" spans="9:9">
      <c r="I4326" s="35"/>
    </row>
    <row r="4327" spans="9:9">
      <c r="I4327" s="35"/>
    </row>
    <row r="4328" spans="9:9">
      <c r="I4328" s="35"/>
    </row>
    <row r="4329" spans="9:9">
      <c r="I4329" s="35"/>
    </row>
    <row r="4330" spans="9:9">
      <c r="I4330" s="35"/>
    </row>
    <row r="4331" spans="9:9">
      <c r="I4331" s="35"/>
    </row>
    <row r="4332" spans="9:9">
      <c r="I4332" s="35"/>
    </row>
    <row r="4333" spans="9:9">
      <c r="I4333" s="35"/>
    </row>
    <row r="4334" spans="9:9">
      <c r="I4334" s="35"/>
    </row>
    <row r="4335" spans="9:9">
      <c r="I4335" s="35"/>
    </row>
    <row r="4336" spans="9:9">
      <c r="I4336" s="35"/>
    </row>
    <row r="4337" spans="9:9">
      <c r="I4337" s="35"/>
    </row>
    <row r="4338" spans="9:9">
      <c r="I4338" s="35"/>
    </row>
    <row r="4339" spans="9:9">
      <c r="I4339" s="35"/>
    </row>
    <row r="4340" spans="9:9">
      <c r="I4340" s="35"/>
    </row>
    <row r="4341" spans="9:9">
      <c r="I4341" s="35"/>
    </row>
    <row r="4342" spans="9:9">
      <c r="I4342" s="35"/>
    </row>
    <row r="4343" spans="9:9">
      <c r="I4343" s="35"/>
    </row>
    <row r="4344" spans="9:9">
      <c r="I4344" s="35"/>
    </row>
    <row r="4345" spans="9:9">
      <c r="I4345" s="35"/>
    </row>
    <row r="4346" spans="9:9">
      <c r="I4346" s="35"/>
    </row>
    <row r="4347" spans="9:9">
      <c r="I4347" s="35"/>
    </row>
    <row r="4348" spans="9:9">
      <c r="I4348" s="35"/>
    </row>
    <row r="4349" spans="9:9">
      <c r="I4349" s="35"/>
    </row>
    <row r="4350" spans="9:9">
      <c r="I4350" s="35"/>
    </row>
    <row r="4351" spans="9:9">
      <c r="I4351" s="35"/>
    </row>
    <row r="4352" spans="9:9">
      <c r="I4352" s="35"/>
    </row>
    <row r="4353" spans="9:9">
      <c r="I4353" s="35"/>
    </row>
    <row r="4354" spans="9:9">
      <c r="I4354" s="35"/>
    </row>
    <row r="4355" spans="9:9">
      <c r="I4355" s="35"/>
    </row>
    <row r="4356" spans="9:9">
      <c r="I4356" s="35"/>
    </row>
    <row r="4357" spans="9:9">
      <c r="I4357" s="35"/>
    </row>
    <row r="4358" spans="9:9">
      <c r="I4358" s="35"/>
    </row>
    <row r="4359" spans="9:9">
      <c r="I4359" s="35"/>
    </row>
    <row r="4360" spans="9:9">
      <c r="I4360" s="35"/>
    </row>
    <row r="4361" spans="9:9">
      <c r="I4361" s="35"/>
    </row>
    <row r="4362" spans="9:9">
      <c r="I4362" s="35"/>
    </row>
    <row r="4363" spans="9:9">
      <c r="I4363" s="35"/>
    </row>
    <row r="4364" spans="9:9">
      <c r="I4364" s="35"/>
    </row>
    <row r="4365" spans="9:9">
      <c r="I4365" s="35"/>
    </row>
    <row r="4366" spans="9:9">
      <c r="I4366" s="35"/>
    </row>
    <row r="4367" spans="9:9">
      <c r="I4367" s="35"/>
    </row>
    <row r="4368" spans="9:9">
      <c r="I4368" s="35"/>
    </row>
    <row r="4369" spans="9:9">
      <c r="I4369" s="35"/>
    </row>
    <row r="4370" spans="9:9">
      <c r="I4370" s="35"/>
    </row>
    <row r="4371" spans="9:9">
      <c r="I4371" s="35"/>
    </row>
    <row r="4372" spans="9:9">
      <c r="I4372" s="35"/>
    </row>
    <row r="4373" spans="9:9">
      <c r="I4373" s="35"/>
    </row>
    <row r="4374" spans="9:9">
      <c r="I4374" s="35"/>
    </row>
    <row r="4375" spans="9:9">
      <c r="I4375" s="35"/>
    </row>
    <row r="4376" spans="9:9">
      <c r="I4376" s="35"/>
    </row>
    <row r="4377" spans="9:9">
      <c r="I4377" s="35"/>
    </row>
    <row r="4378" spans="9:9">
      <c r="I4378" s="35"/>
    </row>
    <row r="4379" spans="9:9">
      <c r="I4379" s="35"/>
    </row>
    <row r="4380" spans="9:9">
      <c r="I4380" s="35"/>
    </row>
    <row r="4381" spans="9:9">
      <c r="I4381" s="35"/>
    </row>
    <row r="4382" spans="9:9">
      <c r="I4382" s="35"/>
    </row>
    <row r="4383" spans="9:9">
      <c r="I4383" s="35"/>
    </row>
    <row r="4384" spans="9:9">
      <c r="I4384" s="35"/>
    </row>
    <row r="4385" spans="9:9">
      <c r="I4385" s="35"/>
    </row>
    <row r="4386" spans="9:9">
      <c r="I4386" s="35"/>
    </row>
    <row r="4387" spans="9:9">
      <c r="I4387" s="35"/>
    </row>
    <row r="4388" spans="9:9">
      <c r="I4388" s="35"/>
    </row>
    <row r="4389" spans="9:9">
      <c r="I4389" s="35"/>
    </row>
    <row r="4390" spans="9:9">
      <c r="I4390" s="35"/>
    </row>
    <row r="4391" spans="9:9">
      <c r="I4391" s="35"/>
    </row>
    <row r="4392" spans="9:9">
      <c r="I4392" s="35"/>
    </row>
    <row r="4393" spans="9:9">
      <c r="I4393" s="35"/>
    </row>
    <row r="4394" spans="9:9">
      <c r="I4394" s="35"/>
    </row>
    <row r="4395" spans="9:9">
      <c r="I4395" s="35"/>
    </row>
    <row r="4396" spans="9:9">
      <c r="I4396" s="35"/>
    </row>
    <row r="4397" spans="9:9">
      <c r="I4397" s="35"/>
    </row>
    <row r="4398" spans="9:9">
      <c r="I4398" s="35"/>
    </row>
    <row r="4399" spans="9:9">
      <c r="I4399" s="35"/>
    </row>
    <row r="4400" spans="9:9">
      <c r="I4400" s="35"/>
    </row>
    <row r="4401" spans="9:9">
      <c r="I4401" s="35"/>
    </row>
    <row r="4402" spans="9:9">
      <c r="I4402" s="35"/>
    </row>
    <row r="4403" spans="9:9">
      <c r="I4403" s="35"/>
    </row>
    <row r="4404" spans="9:9">
      <c r="I4404" s="35"/>
    </row>
    <row r="4405" spans="9:9">
      <c r="I4405" s="35"/>
    </row>
    <row r="4406" spans="9:9">
      <c r="I4406" s="35"/>
    </row>
    <row r="4407" spans="9:9">
      <c r="I4407" s="35"/>
    </row>
    <row r="4408" spans="9:9">
      <c r="I4408" s="35"/>
    </row>
    <row r="4409" spans="9:9">
      <c r="I4409" s="35"/>
    </row>
    <row r="4410" spans="9:9">
      <c r="I4410" s="35"/>
    </row>
    <row r="4411" spans="9:9">
      <c r="I4411" s="35"/>
    </row>
    <row r="4412" spans="9:9">
      <c r="I4412" s="35"/>
    </row>
    <row r="4413" spans="9:9">
      <c r="I4413" s="35"/>
    </row>
    <row r="4414" spans="9:9">
      <c r="I4414" s="35"/>
    </row>
    <row r="4415" spans="9:9">
      <c r="I4415" s="35"/>
    </row>
    <row r="4416" spans="9:9">
      <c r="I4416" s="35"/>
    </row>
    <row r="4417" spans="9:9">
      <c r="I4417" s="35"/>
    </row>
    <row r="4418" spans="9:9">
      <c r="I4418" s="35"/>
    </row>
    <row r="4419" spans="9:9">
      <c r="I4419" s="35"/>
    </row>
    <row r="4420" spans="9:9">
      <c r="I4420" s="35"/>
    </row>
    <row r="4421" spans="9:9">
      <c r="I4421" s="35"/>
    </row>
    <row r="4422" spans="9:9">
      <c r="I4422" s="35"/>
    </row>
    <row r="4423" spans="9:9">
      <c r="I4423" s="35"/>
    </row>
    <row r="4424" spans="9:9">
      <c r="I4424" s="35"/>
    </row>
    <row r="4425" spans="9:9">
      <c r="I4425" s="35"/>
    </row>
    <row r="4426" spans="9:9">
      <c r="I4426" s="35"/>
    </row>
    <row r="4427" spans="9:9">
      <c r="I4427" s="35"/>
    </row>
    <row r="4428" spans="9:9">
      <c r="I4428" s="35"/>
    </row>
    <row r="4429" spans="9:9">
      <c r="I4429" s="35"/>
    </row>
    <row r="4430" spans="9:9">
      <c r="I4430" s="35"/>
    </row>
    <row r="4431" spans="9:9">
      <c r="I4431" s="35"/>
    </row>
    <row r="4432" spans="9:9">
      <c r="I4432" s="35"/>
    </row>
    <row r="4433" spans="9:9">
      <c r="I4433" s="35"/>
    </row>
    <row r="4434" spans="9:9">
      <c r="I4434" s="35"/>
    </row>
    <row r="4435" spans="9:9">
      <c r="I4435" s="35"/>
    </row>
    <row r="4436" spans="9:9">
      <c r="I4436" s="35"/>
    </row>
    <row r="4437" spans="9:9">
      <c r="I4437" s="35"/>
    </row>
    <row r="4438" spans="9:9">
      <c r="I4438" s="35"/>
    </row>
    <row r="4439" spans="9:9">
      <c r="I4439" s="35"/>
    </row>
    <row r="4440" spans="9:9">
      <c r="I4440" s="35"/>
    </row>
    <row r="4441" spans="9:9">
      <c r="I4441" s="35"/>
    </row>
    <row r="4442" spans="9:9">
      <c r="I4442" s="35"/>
    </row>
    <row r="4443" spans="9:9">
      <c r="I4443" s="35"/>
    </row>
    <row r="4444" spans="9:9">
      <c r="I4444" s="35"/>
    </row>
    <row r="4445" spans="9:9">
      <c r="I4445" s="35"/>
    </row>
    <row r="4446" spans="9:9">
      <c r="I4446" s="35"/>
    </row>
    <row r="4447" spans="9:9">
      <c r="I4447" s="35"/>
    </row>
    <row r="4448" spans="9:9">
      <c r="I4448" s="35"/>
    </row>
    <row r="4449" spans="9:9">
      <c r="I4449" s="35"/>
    </row>
    <row r="4450" spans="9:9">
      <c r="I4450" s="35"/>
    </row>
    <row r="4451" spans="9:9">
      <c r="I4451" s="35"/>
    </row>
    <row r="4452" spans="9:9">
      <c r="I4452" s="35"/>
    </row>
    <row r="4453" spans="9:9">
      <c r="I4453" s="35"/>
    </row>
    <row r="4454" spans="9:9">
      <c r="I4454" s="35"/>
    </row>
    <row r="4455" spans="9:9">
      <c r="I4455" s="35"/>
    </row>
    <row r="4456" spans="9:9">
      <c r="I4456" s="35"/>
    </row>
    <row r="4457" spans="9:9">
      <c r="I4457" s="35"/>
    </row>
    <row r="4458" spans="9:9">
      <c r="I4458" s="35"/>
    </row>
    <row r="4459" spans="9:9">
      <c r="I4459" s="35"/>
    </row>
    <row r="4460" spans="9:9">
      <c r="I4460" s="35"/>
    </row>
    <row r="4461" spans="9:9">
      <c r="I4461" s="35"/>
    </row>
    <row r="4462" spans="9:9">
      <c r="I4462" s="35"/>
    </row>
    <row r="4463" spans="9:9">
      <c r="I4463" s="35"/>
    </row>
    <row r="4464" spans="9:9">
      <c r="I4464" s="35"/>
    </row>
    <row r="4465" spans="9:9">
      <c r="I4465" s="35"/>
    </row>
    <row r="4466" spans="9:9">
      <c r="I4466" s="35"/>
    </row>
    <row r="4467" spans="9:9">
      <c r="I4467" s="35"/>
    </row>
    <row r="4468" spans="9:9">
      <c r="I4468" s="35"/>
    </row>
    <row r="4469" spans="9:9">
      <c r="I4469" s="35"/>
    </row>
    <row r="4470" spans="9:9">
      <c r="I4470" s="35"/>
    </row>
    <row r="4471" spans="9:9">
      <c r="I4471" s="35"/>
    </row>
    <row r="4472" spans="9:9">
      <c r="I4472" s="35"/>
    </row>
    <row r="4473" spans="9:9">
      <c r="I4473" s="35"/>
    </row>
    <row r="4474" spans="9:9">
      <c r="I4474" s="35"/>
    </row>
    <row r="4475" spans="9:9">
      <c r="I4475" s="35"/>
    </row>
    <row r="4476" spans="9:9">
      <c r="I4476" s="35"/>
    </row>
    <row r="4477" spans="9:9">
      <c r="I4477" s="35"/>
    </row>
    <row r="4478" spans="9:9">
      <c r="I4478" s="35"/>
    </row>
    <row r="4479" spans="9:9">
      <c r="I4479" s="35"/>
    </row>
    <row r="4480" spans="9:9">
      <c r="I4480" s="35"/>
    </row>
    <row r="4481" spans="9:9">
      <c r="I4481" s="35"/>
    </row>
    <row r="4482" spans="9:9">
      <c r="I4482" s="35"/>
    </row>
    <row r="4483" spans="9:9">
      <c r="I4483" s="35"/>
    </row>
    <row r="4484" spans="9:9">
      <c r="I4484" s="35"/>
    </row>
    <row r="4485" spans="9:9">
      <c r="I4485" s="35"/>
    </row>
    <row r="4486" spans="9:9">
      <c r="I4486" s="35"/>
    </row>
    <row r="4487" spans="9:9">
      <c r="I4487" s="35"/>
    </row>
    <row r="4488" spans="9:9">
      <c r="I4488" s="35"/>
    </row>
    <row r="4489" spans="9:9">
      <c r="I4489" s="35"/>
    </row>
    <row r="4490" spans="9:9">
      <c r="I4490" s="35"/>
    </row>
    <row r="4491" spans="9:9">
      <c r="I4491" s="35"/>
    </row>
    <row r="4492" spans="9:9">
      <c r="I4492" s="35"/>
    </row>
    <row r="4493" spans="9:9">
      <c r="I4493" s="35"/>
    </row>
    <row r="4494" spans="9:9">
      <c r="I4494" s="35"/>
    </row>
    <row r="4495" spans="9:9">
      <c r="I4495" s="35"/>
    </row>
    <row r="4496" spans="9:9">
      <c r="I4496" s="35"/>
    </row>
    <row r="4497" spans="9:9">
      <c r="I4497" s="35"/>
    </row>
    <row r="4498" spans="9:9">
      <c r="I4498" s="35"/>
    </row>
    <row r="4499" spans="9:9">
      <c r="I4499" s="35"/>
    </row>
    <row r="4500" spans="9:9">
      <c r="I4500" s="35"/>
    </row>
    <row r="4501" spans="9:9">
      <c r="I4501" s="35"/>
    </row>
    <row r="4502" spans="9:9">
      <c r="I4502" s="35"/>
    </row>
    <row r="4503" spans="9:9">
      <c r="I4503" s="35"/>
    </row>
    <row r="4504" spans="9:9">
      <c r="I4504" s="35"/>
    </row>
    <row r="4505" spans="9:9">
      <c r="I4505" s="35"/>
    </row>
    <row r="4506" spans="9:9">
      <c r="I4506" s="35"/>
    </row>
    <row r="4507" spans="9:9">
      <c r="I4507" s="35"/>
    </row>
    <row r="4508" spans="9:9">
      <c r="I4508" s="35"/>
    </row>
    <row r="4509" spans="9:9">
      <c r="I4509" s="35"/>
    </row>
    <row r="4510" spans="9:9">
      <c r="I4510" s="35"/>
    </row>
    <row r="4511" spans="9:9">
      <c r="I4511" s="35"/>
    </row>
    <row r="4512" spans="9:9">
      <c r="I4512" s="35"/>
    </row>
    <row r="4513" spans="9:9">
      <c r="I4513" s="35"/>
    </row>
    <row r="4514" spans="9:9">
      <c r="I4514" s="35"/>
    </row>
    <row r="4515" spans="9:9">
      <c r="I4515" s="35"/>
    </row>
    <row r="4516" spans="9:9">
      <c r="I4516" s="35"/>
    </row>
    <row r="4517" spans="9:9">
      <c r="I4517" s="35"/>
    </row>
    <row r="4518" spans="9:9">
      <c r="I4518" s="35"/>
    </row>
    <row r="4519" spans="9:9">
      <c r="I4519" s="35"/>
    </row>
    <row r="4520" spans="9:9">
      <c r="I4520" s="35"/>
    </row>
    <row r="4521" spans="9:9">
      <c r="I4521" s="35"/>
    </row>
    <row r="4522" spans="9:9">
      <c r="I4522" s="35"/>
    </row>
    <row r="4523" spans="9:9">
      <c r="I4523" s="35"/>
    </row>
    <row r="4524" spans="9:9">
      <c r="I4524" s="35"/>
    </row>
    <row r="4525" spans="9:9">
      <c r="I4525" s="35"/>
    </row>
    <row r="4526" spans="9:9">
      <c r="I4526" s="35"/>
    </row>
    <row r="4527" spans="9:9">
      <c r="I4527" s="35"/>
    </row>
    <row r="4528" spans="9:9">
      <c r="I4528" s="35"/>
    </row>
    <row r="4529" spans="9:9">
      <c r="I4529" s="35"/>
    </row>
    <row r="4530" spans="9:9">
      <c r="I4530" s="35"/>
    </row>
    <row r="4531" spans="9:9">
      <c r="I4531" s="35"/>
    </row>
    <row r="4532" spans="9:9">
      <c r="I4532" s="35"/>
    </row>
    <row r="4533" spans="9:9">
      <c r="I4533" s="35"/>
    </row>
    <row r="4534" spans="9:9">
      <c r="I4534" s="35"/>
    </row>
    <row r="4535" spans="9:9">
      <c r="I4535" s="35"/>
    </row>
    <row r="4536" spans="9:9">
      <c r="I4536" s="35"/>
    </row>
    <row r="4537" spans="9:9">
      <c r="I4537" s="35"/>
    </row>
    <row r="4538" spans="9:9">
      <c r="I4538" s="35"/>
    </row>
    <row r="4539" spans="9:9">
      <c r="I4539" s="35"/>
    </row>
    <row r="4540" spans="9:9">
      <c r="I4540" s="35"/>
    </row>
    <row r="4541" spans="9:9">
      <c r="I4541" s="35"/>
    </row>
    <row r="4542" spans="9:9">
      <c r="I4542" s="35"/>
    </row>
    <row r="4543" spans="9:9">
      <c r="I4543" s="35"/>
    </row>
    <row r="4544" spans="9:9">
      <c r="I4544" s="35"/>
    </row>
    <row r="4545" spans="9:9">
      <c r="I4545" s="35"/>
    </row>
    <row r="4546" spans="9:9">
      <c r="I4546" s="35"/>
    </row>
    <row r="4547" spans="9:9">
      <c r="I4547" s="35"/>
    </row>
    <row r="4548" spans="9:9">
      <c r="I4548" s="35"/>
    </row>
    <row r="4549" spans="9:9">
      <c r="I4549" s="35"/>
    </row>
    <row r="4550" spans="9:9">
      <c r="I4550" s="35"/>
    </row>
    <row r="4551" spans="9:9">
      <c r="I4551" s="35"/>
    </row>
    <row r="4552" spans="9:9">
      <c r="I4552" s="35"/>
    </row>
    <row r="4553" spans="9:9">
      <c r="I4553" s="35"/>
    </row>
    <row r="4554" spans="9:9">
      <c r="I4554" s="35"/>
    </row>
    <row r="4555" spans="9:9">
      <c r="I4555" s="35"/>
    </row>
    <row r="4556" spans="9:9">
      <c r="I4556" s="35"/>
    </row>
    <row r="4557" spans="9:9">
      <c r="I4557" s="35"/>
    </row>
    <row r="4558" spans="9:9">
      <c r="I4558" s="35"/>
    </row>
    <row r="4559" spans="9:9">
      <c r="I4559" s="35"/>
    </row>
    <row r="4560" spans="9:9">
      <c r="I4560" s="35"/>
    </row>
    <row r="4561" spans="9:9">
      <c r="I4561" s="35"/>
    </row>
    <row r="4562" spans="9:9">
      <c r="I4562" s="35"/>
    </row>
    <row r="4563" spans="9:9">
      <c r="I4563" s="35"/>
    </row>
    <row r="4564" spans="9:9">
      <c r="I4564" s="35"/>
    </row>
    <row r="4565" spans="9:9">
      <c r="I4565" s="35"/>
    </row>
    <row r="4566" spans="9:9">
      <c r="I4566" s="35"/>
    </row>
    <row r="4567" spans="9:9">
      <c r="I4567" s="35"/>
    </row>
    <row r="4568" spans="9:9">
      <c r="I4568" s="35"/>
    </row>
    <row r="4569" spans="9:9">
      <c r="I4569" s="35"/>
    </row>
    <row r="4570" spans="9:9">
      <c r="I4570" s="35"/>
    </row>
    <row r="4571" spans="9:9">
      <c r="I4571" s="35"/>
    </row>
    <row r="4572" spans="9:9">
      <c r="I4572" s="35"/>
    </row>
    <row r="4573" spans="9:9">
      <c r="I4573" s="35"/>
    </row>
    <row r="4574" spans="9:9">
      <c r="I4574" s="35"/>
    </row>
    <row r="4575" spans="9:9">
      <c r="I4575" s="35"/>
    </row>
    <row r="4576" spans="9:9">
      <c r="I4576" s="35"/>
    </row>
    <row r="4577" spans="9:9">
      <c r="I4577" s="35"/>
    </row>
    <row r="4578" spans="9:9">
      <c r="I4578" s="35"/>
    </row>
    <row r="4579" spans="9:9">
      <c r="I4579" s="35"/>
    </row>
    <row r="4580" spans="9:9">
      <c r="I4580" s="35"/>
    </row>
    <row r="4581" spans="9:9">
      <c r="I4581" s="35"/>
    </row>
    <row r="4582" spans="9:9">
      <c r="I4582" s="35"/>
    </row>
    <row r="4583" spans="9:9">
      <c r="I4583" s="35"/>
    </row>
    <row r="4584" spans="9:9">
      <c r="I4584" s="35"/>
    </row>
    <row r="4585" spans="9:9">
      <c r="I4585" s="35"/>
    </row>
    <row r="4586" spans="9:9">
      <c r="I4586" s="35"/>
    </row>
    <row r="4587" spans="9:9">
      <c r="I4587" s="35"/>
    </row>
    <row r="4588" spans="9:9">
      <c r="I4588" s="35"/>
    </row>
    <row r="4589" spans="9:9">
      <c r="I4589" s="35"/>
    </row>
    <row r="4590" spans="9:9">
      <c r="I4590" s="35"/>
    </row>
    <row r="4591" spans="9:9">
      <c r="I4591" s="35"/>
    </row>
    <row r="4592" spans="9:9">
      <c r="I4592" s="35"/>
    </row>
    <row r="4593" spans="9:9">
      <c r="I4593" s="35"/>
    </row>
    <row r="4594" spans="9:9">
      <c r="I4594" s="35"/>
    </row>
    <row r="4595" spans="9:9">
      <c r="I4595" s="35"/>
    </row>
    <row r="4596" spans="9:9">
      <c r="I4596" s="35"/>
    </row>
    <row r="4597" spans="9:9">
      <c r="I4597" s="35"/>
    </row>
    <row r="4598" spans="9:9">
      <c r="I4598" s="35"/>
    </row>
    <row r="4599" spans="9:9">
      <c r="I4599" s="35"/>
    </row>
    <row r="4600" spans="9:9">
      <c r="I4600" s="35"/>
    </row>
    <row r="4601" spans="9:9">
      <c r="I4601" s="35"/>
    </row>
    <row r="4602" spans="9:9">
      <c r="I4602" s="35"/>
    </row>
    <row r="4603" spans="9:9">
      <c r="I4603" s="35"/>
    </row>
    <row r="4604" spans="9:9">
      <c r="I4604" s="35"/>
    </row>
    <row r="4605" spans="9:9">
      <c r="I4605" s="35"/>
    </row>
    <row r="4606" spans="9:9">
      <c r="I4606" s="35"/>
    </row>
    <row r="4607" spans="9:9">
      <c r="I4607" s="35"/>
    </row>
    <row r="4608" spans="9:9">
      <c r="I4608" s="35"/>
    </row>
    <row r="4609" spans="9:9">
      <c r="I4609" s="35"/>
    </row>
    <row r="4610" spans="9:9">
      <c r="I4610" s="35"/>
    </row>
    <row r="4611" spans="9:9">
      <c r="I4611" s="35"/>
    </row>
    <row r="4612" spans="9:9">
      <c r="I4612" s="35"/>
    </row>
    <row r="4613" spans="9:9">
      <c r="I4613" s="35"/>
    </row>
    <row r="4614" spans="9:9">
      <c r="I4614" s="35"/>
    </row>
    <row r="4615" spans="9:9">
      <c r="I4615" s="35"/>
    </row>
    <row r="4616" spans="9:9">
      <c r="I4616" s="35"/>
    </row>
    <row r="4617" spans="9:9">
      <c r="I4617" s="35"/>
    </row>
    <row r="4618" spans="9:9">
      <c r="I4618" s="35"/>
    </row>
    <row r="4619" spans="9:9">
      <c r="I4619" s="35"/>
    </row>
    <row r="4620" spans="9:9">
      <c r="I4620" s="35"/>
    </row>
    <row r="4621" spans="9:9">
      <c r="I4621" s="35"/>
    </row>
    <row r="4622" spans="9:9">
      <c r="I4622" s="35"/>
    </row>
    <row r="4623" spans="9:9">
      <c r="I4623" s="35"/>
    </row>
    <row r="4624" spans="9:9">
      <c r="I4624" s="35"/>
    </row>
    <row r="4625" spans="9:9">
      <c r="I4625" s="35"/>
    </row>
    <row r="4626" spans="9:9">
      <c r="I4626" s="35"/>
    </row>
    <row r="4627" spans="9:9">
      <c r="I4627" s="35"/>
    </row>
    <row r="4628" spans="9:9">
      <c r="I4628" s="35"/>
    </row>
    <row r="4629" spans="9:9">
      <c r="I4629" s="35"/>
    </row>
    <row r="4630" spans="9:9">
      <c r="I4630" s="35"/>
    </row>
    <row r="4631" spans="9:9">
      <c r="I4631" s="35"/>
    </row>
    <row r="4632" spans="9:9">
      <c r="I4632" s="35"/>
    </row>
    <row r="4633" spans="9:9">
      <c r="I4633" s="35"/>
    </row>
    <row r="4634" spans="9:9">
      <c r="I4634" s="35"/>
    </row>
    <row r="4635" spans="9:9">
      <c r="I4635" s="35"/>
    </row>
    <row r="4636" spans="9:9">
      <c r="I4636" s="35"/>
    </row>
    <row r="4637" spans="9:9">
      <c r="I4637" s="35"/>
    </row>
    <row r="4638" spans="9:9">
      <c r="I4638" s="35"/>
    </row>
    <row r="4639" spans="9:9">
      <c r="I4639" s="35"/>
    </row>
    <row r="4640" spans="9:9">
      <c r="I4640" s="35"/>
    </row>
    <row r="4641" spans="9:9">
      <c r="I4641" s="35"/>
    </row>
    <row r="4642" spans="9:9">
      <c r="I4642" s="35"/>
    </row>
    <row r="4643" spans="9:9">
      <c r="I4643" s="35"/>
    </row>
    <row r="4644" spans="9:9">
      <c r="I4644" s="35"/>
    </row>
    <row r="4645" spans="9:9">
      <c r="I4645" s="35"/>
    </row>
    <row r="4646" spans="9:9">
      <c r="I4646" s="35"/>
    </row>
    <row r="4647" spans="9:9">
      <c r="I4647" s="35"/>
    </row>
    <row r="4648" spans="9:9">
      <c r="I4648" s="35"/>
    </row>
    <row r="4649" spans="9:9">
      <c r="I4649" s="35"/>
    </row>
    <row r="4650" spans="9:9">
      <c r="I4650" s="35"/>
    </row>
    <row r="4651" spans="9:9">
      <c r="I4651" s="35"/>
    </row>
    <row r="4652" spans="9:9">
      <c r="I4652" s="35"/>
    </row>
    <row r="4653" spans="9:9">
      <c r="I4653" s="35"/>
    </row>
    <row r="4654" spans="9:9">
      <c r="I4654" s="35"/>
    </row>
    <row r="4655" spans="9:9">
      <c r="I4655" s="35"/>
    </row>
    <row r="4656" spans="9:9">
      <c r="I4656" s="35"/>
    </row>
    <row r="4657" spans="9:9">
      <c r="I4657" s="35"/>
    </row>
    <row r="4658" spans="9:9">
      <c r="I4658" s="35"/>
    </row>
    <row r="4659" spans="9:9">
      <c r="I4659" s="35"/>
    </row>
    <row r="4660" spans="9:9">
      <c r="I4660" s="35"/>
    </row>
    <row r="4661" spans="9:9">
      <c r="I4661" s="35"/>
    </row>
    <row r="4662" spans="9:9">
      <c r="I4662" s="35"/>
    </row>
    <row r="4663" spans="9:9">
      <c r="I4663" s="35"/>
    </row>
    <row r="4664" spans="9:9">
      <c r="I4664" s="35"/>
    </row>
    <row r="4665" spans="9:9">
      <c r="I4665" s="35"/>
    </row>
    <row r="4666" spans="9:9">
      <c r="I4666" s="35"/>
    </row>
    <row r="4667" spans="9:9">
      <c r="I4667" s="35"/>
    </row>
    <row r="4668" spans="9:9">
      <c r="I4668" s="35"/>
    </row>
    <row r="4669" spans="9:9">
      <c r="I4669" s="35"/>
    </row>
    <row r="4670" spans="9:9">
      <c r="I4670" s="35"/>
    </row>
    <row r="4671" spans="9:9">
      <c r="I4671" s="35"/>
    </row>
    <row r="4672" spans="9:9">
      <c r="I4672" s="35"/>
    </row>
    <row r="4673" spans="9:9">
      <c r="I4673" s="35"/>
    </row>
    <row r="4674" spans="9:9">
      <c r="I4674" s="35"/>
    </row>
    <row r="4675" spans="9:9">
      <c r="I4675" s="35"/>
    </row>
    <row r="4676" spans="9:9">
      <c r="I4676" s="35"/>
    </row>
    <row r="4677" spans="9:9">
      <c r="I4677" s="35"/>
    </row>
    <row r="4678" spans="9:9">
      <c r="I4678" s="35"/>
    </row>
    <row r="4679" spans="9:9">
      <c r="I4679" s="35"/>
    </row>
    <row r="4680" spans="9:9">
      <c r="I4680" s="35"/>
    </row>
    <row r="4681" spans="9:9">
      <c r="I4681" s="35"/>
    </row>
    <row r="4682" spans="9:9">
      <c r="I4682" s="35"/>
    </row>
    <row r="4683" spans="9:9">
      <c r="I4683" s="35"/>
    </row>
    <row r="4684" spans="9:9">
      <c r="I4684" s="35"/>
    </row>
    <row r="4685" spans="9:9">
      <c r="I4685" s="35"/>
    </row>
    <row r="4686" spans="9:9">
      <c r="I4686" s="35"/>
    </row>
    <row r="4687" spans="9:9">
      <c r="I4687" s="35"/>
    </row>
    <row r="4688" spans="9:9">
      <c r="I4688" s="35"/>
    </row>
    <row r="4689" spans="9:9">
      <c r="I4689" s="35"/>
    </row>
    <row r="4690" spans="9:9">
      <c r="I4690" s="35"/>
    </row>
    <row r="4691" spans="9:9">
      <c r="I4691" s="35"/>
    </row>
    <row r="4692" spans="9:9">
      <c r="I4692" s="35"/>
    </row>
    <row r="4693" spans="9:9">
      <c r="I4693" s="35"/>
    </row>
    <row r="4694" spans="9:9">
      <c r="I4694" s="35"/>
    </row>
    <row r="4695" spans="9:9">
      <c r="I4695" s="35"/>
    </row>
    <row r="4696" spans="9:9">
      <c r="I4696" s="35"/>
    </row>
    <row r="4697" spans="9:9">
      <c r="I4697" s="35"/>
    </row>
    <row r="4698" spans="9:9">
      <c r="I4698" s="35"/>
    </row>
    <row r="4699" spans="9:9">
      <c r="I4699" s="35"/>
    </row>
    <row r="4700" spans="9:9">
      <c r="I4700" s="35"/>
    </row>
    <row r="4701" spans="9:9">
      <c r="I4701" s="35"/>
    </row>
    <row r="4702" spans="9:9">
      <c r="I4702" s="35"/>
    </row>
    <row r="4703" spans="9:9">
      <c r="I4703" s="35"/>
    </row>
    <row r="4704" spans="9:9">
      <c r="I4704" s="35"/>
    </row>
    <row r="4705" spans="9:9">
      <c r="I4705" s="35"/>
    </row>
    <row r="4706" spans="9:9">
      <c r="I4706" s="35"/>
    </row>
    <row r="4707" spans="9:9">
      <c r="I4707" s="35"/>
    </row>
    <row r="4708" spans="9:9">
      <c r="I4708" s="35"/>
    </row>
    <row r="4709" spans="9:9">
      <c r="I4709" s="35"/>
    </row>
    <row r="4710" spans="9:9">
      <c r="I4710" s="35"/>
    </row>
    <row r="4711" spans="9:9">
      <c r="I4711" s="35"/>
    </row>
    <row r="4712" spans="9:9">
      <c r="I4712" s="35"/>
    </row>
    <row r="4713" spans="9:9">
      <c r="I4713" s="35"/>
    </row>
    <row r="4714" spans="9:9">
      <c r="I4714" s="35"/>
    </row>
    <row r="4715" spans="9:9">
      <c r="I4715" s="35"/>
    </row>
    <row r="4716" spans="9:9">
      <c r="I4716" s="35"/>
    </row>
    <row r="4717" spans="9:9">
      <c r="I4717" s="35"/>
    </row>
    <row r="4718" spans="9:9">
      <c r="I4718" s="35"/>
    </row>
    <row r="4719" spans="9:9">
      <c r="I4719" s="35"/>
    </row>
    <row r="4720" spans="9:9">
      <c r="I4720" s="35"/>
    </row>
    <row r="4721" spans="9:9">
      <c r="I4721" s="35"/>
    </row>
    <row r="4722" spans="9:9">
      <c r="I4722" s="35"/>
    </row>
    <row r="4723" spans="9:9">
      <c r="I4723" s="35"/>
    </row>
    <row r="4724" spans="9:9">
      <c r="I4724" s="35"/>
    </row>
    <row r="4725" spans="9:9">
      <c r="I4725" s="35"/>
    </row>
    <row r="4726" spans="9:9">
      <c r="I4726" s="35"/>
    </row>
    <row r="4727" spans="9:9">
      <c r="I4727" s="35"/>
    </row>
    <row r="4728" spans="9:9">
      <c r="I4728" s="35"/>
    </row>
    <row r="4729" spans="9:9">
      <c r="I4729" s="35"/>
    </row>
    <row r="4730" spans="9:9">
      <c r="I4730" s="35"/>
    </row>
    <row r="4731" spans="9:9">
      <c r="I4731" s="35"/>
    </row>
    <row r="4732" spans="9:9">
      <c r="I4732" s="35"/>
    </row>
    <row r="4733" spans="9:9">
      <c r="I4733" s="35"/>
    </row>
    <row r="4734" spans="9:9">
      <c r="I4734" s="35"/>
    </row>
    <row r="4735" spans="9:9">
      <c r="I4735" s="35"/>
    </row>
    <row r="4736" spans="9:9">
      <c r="I4736" s="35"/>
    </row>
    <row r="4737" spans="9:9">
      <c r="I4737" s="35"/>
    </row>
    <row r="4738" spans="9:9">
      <c r="I4738" s="35"/>
    </row>
    <row r="4739" spans="9:9">
      <c r="I4739" s="35"/>
    </row>
    <row r="4740" spans="9:9">
      <c r="I4740" s="35"/>
    </row>
    <row r="4741" spans="9:9">
      <c r="I4741" s="35"/>
    </row>
    <row r="4742" spans="9:9">
      <c r="I4742" s="35"/>
    </row>
    <row r="4743" spans="9:9">
      <c r="I4743" s="35"/>
    </row>
    <row r="4744" spans="9:9">
      <c r="I4744" s="35"/>
    </row>
    <row r="4745" spans="9:9">
      <c r="I4745" s="35"/>
    </row>
    <row r="4746" spans="9:9">
      <c r="I4746" s="35"/>
    </row>
    <row r="4747" spans="9:9">
      <c r="I4747" s="35"/>
    </row>
    <row r="4748" spans="9:9">
      <c r="I4748" s="35"/>
    </row>
    <row r="4749" spans="9:9">
      <c r="I4749" s="35"/>
    </row>
    <row r="4750" spans="9:9">
      <c r="I4750" s="35"/>
    </row>
    <row r="4751" spans="9:9">
      <c r="I4751" s="35"/>
    </row>
    <row r="4752" spans="9:9">
      <c r="I4752" s="35"/>
    </row>
    <row r="4753" spans="9:9">
      <c r="I4753" s="35"/>
    </row>
    <row r="4754" spans="9:9">
      <c r="I4754" s="35"/>
    </row>
    <row r="4755" spans="9:9">
      <c r="I4755" s="35"/>
    </row>
    <row r="4756" spans="9:9">
      <c r="I4756" s="35"/>
    </row>
    <row r="4757" spans="9:9">
      <c r="I4757" s="35"/>
    </row>
    <row r="4758" spans="9:9">
      <c r="I4758" s="35"/>
    </row>
    <row r="4759" spans="9:9">
      <c r="I4759" s="35"/>
    </row>
    <row r="4760" spans="9:9">
      <c r="I4760" s="35"/>
    </row>
    <row r="4761" spans="9:9">
      <c r="I4761" s="35"/>
    </row>
    <row r="4762" spans="9:9">
      <c r="I4762" s="35"/>
    </row>
    <row r="4763" spans="9:9">
      <c r="I4763" s="35"/>
    </row>
    <row r="4764" spans="9:9">
      <c r="I4764" s="35"/>
    </row>
    <row r="4765" spans="9:9">
      <c r="I4765" s="35"/>
    </row>
    <row r="4766" spans="9:9">
      <c r="I4766" s="35"/>
    </row>
    <row r="4767" spans="9:9">
      <c r="I4767" s="35"/>
    </row>
    <row r="4768" spans="9:9">
      <c r="I4768" s="35"/>
    </row>
    <row r="4769" spans="9:9">
      <c r="I4769" s="35"/>
    </row>
    <row r="4770" spans="9:9">
      <c r="I4770" s="35"/>
    </row>
    <row r="4771" spans="9:9">
      <c r="I4771" s="35"/>
    </row>
    <row r="4772" spans="9:9">
      <c r="I4772" s="35"/>
    </row>
    <row r="4773" spans="9:9">
      <c r="I4773" s="35"/>
    </row>
    <row r="4774" spans="9:9">
      <c r="I4774" s="35"/>
    </row>
    <row r="4775" spans="9:9">
      <c r="I4775" s="35"/>
    </row>
    <row r="4776" spans="9:9">
      <c r="I4776" s="35"/>
    </row>
    <row r="4777" spans="9:9">
      <c r="I4777" s="35"/>
    </row>
    <row r="4778" spans="9:9">
      <c r="I4778" s="35"/>
    </row>
    <row r="4779" spans="9:9">
      <c r="I4779" s="35"/>
    </row>
    <row r="4780" spans="9:9">
      <c r="I4780" s="35"/>
    </row>
    <row r="4781" spans="9:9">
      <c r="I4781" s="35"/>
    </row>
    <row r="4782" spans="9:9">
      <c r="I4782" s="35"/>
    </row>
    <row r="4783" spans="9:9">
      <c r="I4783" s="35"/>
    </row>
    <row r="4784" spans="9:9">
      <c r="I4784" s="35"/>
    </row>
    <row r="4785" spans="9:9">
      <c r="I4785" s="35"/>
    </row>
    <row r="4786" spans="9:9">
      <c r="I4786" s="35"/>
    </row>
    <row r="4787" spans="9:9">
      <c r="I4787" s="35"/>
    </row>
    <row r="4788" spans="9:9">
      <c r="I4788" s="35"/>
    </row>
    <row r="4789" spans="9:9">
      <c r="I4789" s="35"/>
    </row>
    <row r="4790" spans="9:9">
      <c r="I4790" s="35"/>
    </row>
    <row r="4791" spans="9:9">
      <c r="I4791" s="35"/>
    </row>
    <row r="4792" spans="9:9">
      <c r="I4792" s="35"/>
    </row>
    <row r="4793" spans="9:9">
      <c r="I4793" s="35"/>
    </row>
    <row r="4794" spans="9:9">
      <c r="I4794" s="35"/>
    </row>
    <row r="4795" spans="9:9">
      <c r="I4795" s="35"/>
    </row>
    <row r="4796" spans="9:9">
      <c r="I4796" s="35"/>
    </row>
    <row r="4797" spans="9:9">
      <c r="I4797" s="35"/>
    </row>
    <row r="4798" spans="9:9">
      <c r="I4798" s="35"/>
    </row>
    <row r="4799" spans="9:9">
      <c r="I4799" s="35"/>
    </row>
    <row r="4800" spans="9:9">
      <c r="I4800" s="35"/>
    </row>
    <row r="4801" spans="9:9">
      <c r="I4801" s="35"/>
    </row>
    <row r="4802" spans="9:9">
      <c r="I4802" s="35"/>
    </row>
    <row r="4803" spans="9:9">
      <c r="I4803" s="35"/>
    </row>
    <row r="4804" spans="9:9">
      <c r="I4804" s="35"/>
    </row>
    <row r="4805" spans="9:9">
      <c r="I4805" s="35"/>
    </row>
    <row r="4806" spans="9:9">
      <c r="I4806" s="35"/>
    </row>
    <row r="4807" spans="9:9">
      <c r="I4807" s="35"/>
    </row>
    <row r="4808" spans="9:9">
      <c r="I4808" s="35"/>
    </row>
    <row r="4809" spans="9:9">
      <c r="I4809" s="35"/>
    </row>
    <row r="4810" spans="9:9">
      <c r="I4810" s="35"/>
    </row>
    <row r="4811" spans="9:9">
      <c r="I4811" s="35"/>
    </row>
    <row r="4812" spans="9:9">
      <c r="I4812" s="35"/>
    </row>
    <row r="4813" spans="9:9">
      <c r="I4813" s="35"/>
    </row>
    <row r="4814" spans="9:9">
      <c r="I4814" s="35"/>
    </row>
    <row r="4815" spans="9:9">
      <c r="I4815" s="35"/>
    </row>
    <row r="4816" spans="9:9">
      <c r="I4816" s="35"/>
    </row>
    <row r="4817" spans="9:9">
      <c r="I4817" s="35"/>
    </row>
    <row r="4818" spans="9:9">
      <c r="I4818" s="35"/>
    </row>
    <row r="4819" spans="9:9">
      <c r="I4819" s="35"/>
    </row>
    <row r="4820" spans="9:9">
      <c r="I4820" s="35"/>
    </row>
    <row r="4821" spans="9:9">
      <c r="I4821" s="35"/>
    </row>
    <row r="4822" spans="9:9">
      <c r="I4822" s="35"/>
    </row>
    <row r="4823" spans="9:9">
      <c r="I4823" s="35"/>
    </row>
    <row r="4824" spans="9:9">
      <c r="I4824" s="35"/>
    </row>
    <row r="4825" spans="9:9">
      <c r="I4825" s="35"/>
    </row>
    <row r="4826" spans="9:9">
      <c r="I4826" s="35"/>
    </row>
    <row r="4827" spans="9:9">
      <c r="I4827" s="35"/>
    </row>
    <row r="4828" spans="9:9">
      <c r="I4828" s="35"/>
    </row>
    <row r="4829" spans="9:9">
      <c r="I4829" s="35"/>
    </row>
    <row r="4830" spans="9:9">
      <c r="I4830" s="35"/>
    </row>
    <row r="4831" spans="9:9">
      <c r="I4831" s="35"/>
    </row>
    <row r="4832" spans="9:9">
      <c r="I4832" s="35"/>
    </row>
    <row r="4833" spans="9:9">
      <c r="I4833" s="35"/>
    </row>
    <row r="4834" spans="9:9">
      <c r="I4834" s="35"/>
    </row>
    <row r="4835" spans="9:9">
      <c r="I4835" s="35"/>
    </row>
    <row r="4836" spans="9:9">
      <c r="I4836" s="35"/>
    </row>
    <row r="4837" spans="9:9">
      <c r="I4837" s="35"/>
    </row>
    <row r="4838" spans="9:9">
      <c r="I4838" s="35"/>
    </row>
    <row r="4839" spans="9:9">
      <c r="I4839" s="35"/>
    </row>
    <row r="4840" spans="9:9">
      <c r="I4840" s="35"/>
    </row>
    <row r="4841" spans="9:9">
      <c r="I4841" s="35"/>
    </row>
    <row r="4842" spans="9:9">
      <c r="I4842" s="35"/>
    </row>
    <row r="4843" spans="9:9">
      <c r="I4843" s="35"/>
    </row>
    <row r="4844" spans="9:9">
      <c r="I4844" s="35"/>
    </row>
    <row r="4845" spans="9:9">
      <c r="I4845" s="35"/>
    </row>
    <row r="4846" spans="9:9">
      <c r="I4846" s="35"/>
    </row>
    <row r="4847" spans="9:9">
      <c r="I4847" s="35"/>
    </row>
    <row r="4848" spans="9:9">
      <c r="I4848" s="35"/>
    </row>
    <row r="4849" spans="9:9">
      <c r="I4849" s="35"/>
    </row>
    <row r="4850" spans="9:9">
      <c r="I4850" s="35"/>
    </row>
    <row r="4851" spans="9:9">
      <c r="I4851" s="35"/>
    </row>
    <row r="4852" spans="9:9">
      <c r="I4852" s="35"/>
    </row>
    <row r="4853" spans="9:9">
      <c r="I4853" s="35"/>
    </row>
    <row r="4854" spans="9:9">
      <c r="I4854" s="35"/>
    </row>
    <row r="4855" spans="9:9">
      <c r="I4855" s="35"/>
    </row>
    <row r="4856" spans="9:9">
      <c r="I4856" s="35"/>
    </row>
    <row r="4857" spans="9:9">
      <c r="I4857" s="35"/>
    </row>
    <row r="4858" spans="9:9">
      <c r="I4858" s="35"/>
    </row>
    <row r="4859" spans="9:9">
      <c r="I4859" s="35"/>
    </row>
    <row r="4860" spans="9:9">
      <c r="I4860" s="35"/>
    </row>
    <row r="4861" spans="9:9">
      <c r="I4861" s="35"/>
    </row>
    <row r="4862" spans="9:9">
      <c r="I4862" s="35"/>
    </row>
    <row r="4863" spans="9:9">
      <c r="I4863" s="35"/>
    </row>
    <row r="4864" spans="9:9">
      <c r="I4864" s="35"/>
    </row>
    <row r="4865" spans="9:9">
      <c r="I4865" s="35"/>
    </row>
    <row r="4866" spans="9:9">
      <c r="I4866" s="35"/>
    </row>
    <row r="4867" spans="9:9">
      <c r="I4867" s="35"/>
    </row>
    <row r="4868" spans="9:9">
      <c r="I4868" s="35"/>
    </row>
    <row r="4869" spans="9:9">
      <c r="I4869" s="35"/>
    </row>
    <row r="4870" spans="9:9">
      <c r="I4870" s="35"/>
    </row>
    <row r="4871" spans="9:9">
      <c r="I4871" s="35"/>
    </row>
    <row r="4872" spans="9:9">
      <c r="I4872" s="35"/>
    </row>
    <row r="4873" spans="9:9">
      <c r="I4873" s="35"/>
    </row>
    <row r="4874" spans="9:9">
      <c r="I4874" s="35"/>
    </row>
    <row r="4875" spans="9:9">
      <c r="I4875" s="35"/>
    </row>
    <row r="4876" spans="9:9">
      <c r="I4876" s="35"/>
    </row>
    <row r="4877" spans="9:9">
      <c r="I4877" s="35"/>
    </row>
    <row r="4878" spans="9:9">
      <c r="I4878" s="35"/>
    </row>
    <row r="4879" spans="9:9">
      <c r="I4879" s="35"/>
    </row>
    <row r="4880" spans="9:9">
      <c r="I4880" s="35"/>
    </row>
    <row r="4881" spans="9:9">
      <c r="I4881" s="35"/>
    </row>
    <row r="4882" spans="9:9">
      <c r="I4882" s="35"/>
    </row>
    <row r="4883" spans="9:9">
      <c r="I4883" s="35"/>
    </row>
    <row r="4884" spans="9:9">
      <c r="I4884" s="35"/>
    </row>
    <row r="4885" spans="9:9">
      <c r="I4885" s="35"/>
    </row>
    <row r="4886" spans="9:9">
      <c r="I4886" s="35"/>
    </row>
    <row r="4887" spans="9:9">
      <c r="I4887" s="35"/>
    </row>
    <row r="4888" spans="9:9">
      <c r="I4888" s="35"/>
    </row>
    <row r="4889" spans="9:9">
      <c r="I4889" s="35"/>
    </row>
    <row r="4890" spans="9:9">
      <c r="I4890" s="35"/>
    </row>
    <row r="4891" spans="9:9">
      <c r="I4891" s="35"/>
    </row>
    <row r="4892" spans="9:9">
      <c r="I4892" s="35"/>
    </row>
    <row r="4893" spans="9:9">
      <c r="I4893" s="35"/>
    </row>
    <row r="4894" spans="9:9">
      <c r="I4894" s="35"/>
    </row>
    <row r="4895" spans="9:9">
      <c r="I4895" s="35"/>
    </row>
    <row r="4896" spans="9:9">
      <c r="I4896" s="35"/>
    </row>
    <row r="4897" spans="9:9">
      <c r="I4897" s="35"/>
    </row>
    <row r="4898" spans="9:9">
      <c r="I4898" s="35"/>
    </row>
    <row r="4899" spans="9:9">
      <c r="I4899" s="35"/>
    </row>
    <row r="4900" spans="9:9">
      <c r="I4900" s="35"/>
    </row>
    <row r="4901" spans="9:9">
      <c r="I4901" s="35"/>
    </row>
    <row r="4902" spans="9:9">
      <c r="I4902" s="35"/>
    </row>
    <row r="4903" spans="9:9">
      <c r="I4903" s="35"/>
    </row>
    <row r="4904" spans="9:9">
      <c r="I4904" s="35"/>
    </row>
    <row r="4905" spans="9:9">
      <c r="I4905" s="35"/>
    </row>
    <row r="4906" spans="9:9">
      <c r="I4906" s="35"/>
    </row>
    <row r="4907" spans="9:9">
      <c r="I4907" s="35"/>
    </row>
    <row r="4908" spans="9:9">
      <c r="I4908" s="35"/>
    </row>
    <row r="4909" spans="9:9">
      <c r="I4909" s="35"/>
    </row>
    <row r="4910" spans="9:9">
      <c r="I4910" s="35"/>
    </row>
    <row r="4911" spans="9:9">
      <c r="I4911" s="35"/>
    </row>
    <row r="4912" spans="9:9">
      <c r="I4912" s="35"/>
    </row>
    <row r="4913" spans="9:9">
      <c r="I4913" s="35"/>
    </row>
    <row r="4914" spans="9:9">
      <c r="I4914" s="35"/>
    </row>
    <row r="4915" spans="9:9">
      <c r="I4915" s="35"/>
    </row>
    <row r="4916" spans="9:9">
      <c r="I4916" s="35"/>
    </row>
    <row r="4917" spans="9:9">
      <c r="I4917" s="35"/>
    </row>
    <row r="4918" spans="9:9">
      <c r="I4918" s="35"/>
    </row>
    <row r="4919" spans="9:9">
      <c r="I4919" s="35"/>
    </row>
    <row r="4920" spans="9:9">
      <c r="I4920" s="35"/>
    </row>
    <row r="4921" spans="9:9">
      <c r="I4921" s="35"/>
    </row>
    <row r="4922" spans="9:9">
      <c r="I4922" s="35"/>
    </row>
    <row r="4923" spans="9:9">
      <c r="I4923" s="35"/>
    </row>
    <row r="4924" spans="9:9">
      <c r="I4924" s="35"/>
    </row>
    <row r="4925" spans="9:9">
      <c r="I4925" s="35"/>
    </row>
    <row r="4926" spans="9:9">
      <c r="I4926" s="35"/>
    </row>
    <row r="4927" spans="9:9">
      <c r="I4927" s="35"/>
    </row>
    <row r="4928" spans="9:9">
      <c r="I4928" s="35"/>
    </row>
    <row r="4929" spans="9:9">
      <c r="I4929" s="35"/>
    </row>
    <row r="4930" spans="9:9">
      <c r="I4930" s="35"/>
    </row>
    <row r="4931" spans="9:9">
      <c r="I4931" s="35"/>
    </row>
    <row r="4932" spans="9:9">
      <c r="I4932" s="35"/>
    </row>
    <row r="4933" spans="9:9">
      <c r="I4933" s="35"/>
    </row>
    <row r="4934" spans="9:9">
      <c r="I4934" s="35"/>
    </row>
    <row r="4935" spans="9:9">
      <c r="I4935" s="35"/>
    </row>
    <row r="4936" spans="9:9">
      <c r="I4936" s="35"/>
    </row>
    <row r="4937" spans="9:9">
      <c r="I4937" s="35"/>
    </row>
    <row r="4938" spans="9:9">
      <c r="I4938" s="35"/>
    </row>
    <row r="4939" spans="9:9">
      <c r="I4939" s="35"/>
    </row>
    <row r="4940" spans="9:9">
      <c r="I4940" s="35"/>
    </row>
    <row r="4941" spans="9:9">
      <c r="I4941" s="35"/>
    </row>
    <row r="4942" spans="9:9">
      <c r="I4942" s="35"/>
    </row>
    <row r="4943" spans="9:9">
      <c r="I4943" s="35"/>
    </row>
    <row r="4944" spans="9:9">
      <c r="I4944" s="35"/>
    </row>
    <row r="4945" spans="9:9">
      <c r="I4945" s="35"/>
    </row>
    <row r="4946" spans="9:9">
      <c r="I4946" s="35"/>
    </row>
    <row r="4947" spans="9:9">
      <c r="I4947" s="35"/>
    </row>
    <row r="4948" spans="9:9">
      <c r="I4948" s="35"/>
    </row>
    <row r="4949" spans="9:9">
      <c r="I4949" s="35"/>
    </row>
    <row r="4950" spans="9:9">
      <c r="I4950" s="35"/>
    </row>
    <row r="4951" spans="9:9">
      <c r="I4951" s="35"/>
    </row>
    <row r="4952" spans="9:9">
      <c r="I4952" s="35"/>
    </row>
    <row r="4953" spans="9:9">
      <c r="I4953" s="35"/>
    </row>
    <row r="4954" spans="9:9">
      <c r="I4954" s="35"/>
    </row>
    <row r="4955" spans="9:9">
      <c r="I4955" s="35"/>
    </row>
    <row r="4956" spans="9:9">
      <c r="I4956" s="35"/>
    </row>
    <row r="4957" spans="9:9">
      <c r="I4957" s="35"/>
    </row>
    <row r="4958" spans="9:9">
      <c r="I4958" s="35"/>
    </row>
    <row r="4959" spans="9:9">
      <c r="I4959" s="35"/>
    </row>
    <row r="4960" spans="9:9">
      <c r="I4960" s="35"/>
    </row>
    <row r="4961" spans="9:9">
      <c r="I4961" s="35"/>
    </row>
    <row r="4962" spans="9:9">
      <c r="I4962" s="35"/>
    </row>
    <row r="4963" spans="9:9">
      <c r="I4963" s="35"/>
    </row>
    <row r="4964" spans="9:9">
      <c r="I4964" s="35"/>
    </row>
    <row r="4965" spans="9:9">
      <c r="I4965" s="35"/>
    </row>
    <row r="4966" spans="9:9">
      <c r="I4966" s="35"/>
    </row>
    <row r="4967" spans="9:9">
      <c r="I4967" s="35"/>
    </row>
    <row r="4968" spans="9:9">
      <c r="I4968" s="35"/>
    </row>
    <row r="4969" spans="9:9">
      <c r="I4969" s="35"/>
    </row>
    <row r="4970" spans="9:9">
      <c r="I4970" s="35"/>
    </row>
    <row r="4971" spans="9:9">
      <c r="I4971" s="35"/>
    </row>
    <row r="4972" spans="9:9">
      <c r="I4972" s="35"/>
    </row>
    <row r="4973" spans="9:9">
      <c r="I4973" s="35"/>
    </row>
    <row r="4974" spans="9:9">
      <c r="I4974" s="35"/>
    </row>
    <row r="4975" spans="9:9">
      <c r="I4975" s="35"/>
    </row>
    <row r="4976" spans="9:9">
      <c r="I4976" s="35"/>
    </row>
    <row r="4977" spans="9:9">
      <c r="I4977" s="35"/>
    </row>
    <row r="4978" spans="9:9">
      <c r="I4978" s="35"/>
    </row>
    <row r="4979" spans="9:9">
      <c r="I4979" s="35"/>
    </row>
    <row r="4980" spans="9:9">
      <c r="I4980" s="35"/>
    </row>
    <row r="4981" spans="9:9">
      <c r="I4981" s="35"/>
    </row>
    <row r="4982" spans="9:9">
      <c r="I4982" s="35"/>
    </row>
    <row r="4983" spans="9:9">
      <c r="I4983" s="35"/>
    </row>
    <row r="4984" spans="9:9">
      <c r="I4984" s="35"/>
    </row>
    <row r="4985" spans="9:9">
      <c r="I4985" s="35"/>
    </row>
    <row r="4986" spans="9:9">
      <c r="I4986" s="35"/>
    </row>
    <row r="4987" spans="9:9">
      <c r="I4987" s="35"/>
    </row>
    <row r="4988" spans="9:9">
      <c r="I4988" s="35"/>
    </row>
    <row r="4989" spans="9:9">
      <c r="I4989" s="35"/>
    </row>
    <row r="4990" spans="9:9">
      <c r="I4990" s="35"/>
    </row>
    <row r="4991" spans="9:9">
      <c r="I4991" s="35"/>
    </row>
    <row r="4992" spans="9:9">
      <c r="I4992" s="35"/>
    </row>
    <row r="4993" spans="9:9">
      <c r="I4993" s="35"/>
    </row>
    <row r="4994" spans="9:9">
      <c r="I4994" s="35"/>
    </row>
    <row r="4995" spans="9:9">
      <c r="I4995" s="35"/>
    </row>
    <row r="4996" spans="9:9">
      <c r="I4996" s="35"/>
    </row>
    <row r="4997" spans="9:9">
      <c r="I4997" s="35"/>
    </row>
    <row r="4998" spans="9:9">
      <c r="I4998" s="35"/>
    </row>
    <row r="4999" spans="9:9">
      <c r="I4999" s="35"/>
    </row>
    <row r="5000" spans="9:9">
      <c r="I5000" s="35"/>
    </row>
    <row r="5001" spans="9:9">
      <c r="I5001" s="35"/>
    </row>
    <row r="5002" spans="9:9">
      <c r="I5002" s="35"/>
    </row>
    <row r="5003" spans="9:9">
      <c r="I5003" s="35"/>
    </row>
    <row r="5004" spans="9:9">
      <c r="I5004" s="35"/>
    </row>
    <row r="5005" spans="9:9">
      <c r="I5005" s="35"/>
    </row>
    <row r="5006" spans="9:9">
      <c r="I5006" s="35"/>
    </row>
    <row r="5007" spans="9:9">
      <c r="I5007" s="35"/>
    </row>
    <row r="5008" spans="9:9">
      <c r="I5008" s="35"/>
    </row>
    <row r="5009" spans="9:9">
      <c r="I5009" s="35"/>
    </row>
    <row r="5010" spans="9:9">
      <c r="I5010" s="35"/>
    </row>
    <row r="5011" spans="9:9">
      <c r="I5011" s="35"/>
    </row>
    <row r="5012" spans="9:9">
      <c r="I5012" s="35"/>
    </row>
    <row r="5013" spans="9:9">
      <c r="I5013" s="35"/>
    </row>
    <row r="5014" spans="9:9">
      <c r="I5014" s="35"/>
    </row>
    <row r="5015" spans="9:9">
      <c r="I5015" s="35"/>
    </row>
    <row r="5016" spans="9:9">
      <c r="I5016" s="35"/>
    </row>
    <row r="5017" spans="9:9">
      <c r="I5017" s="35"/>
    </row>
    <row r="5018" spans="9:9">
      <c r="I5018" s="35"/>
    </row>
    <row r="5019" spans="9:9">
      <c r="I5019" s="35"/>
    </row>
    <row r="5020" spans="9:9">
      <c r="I5020" s="35"/>
    </row>
    <row r="5021" spans="9:9">
      <c r="I5021" s="35"/>
    </row>
    <row r="5022" spans="9:9">
      <c r="I5022" s="35"/>
    </row>
    <row r="5023" spans="9:9">
      <c r="I5023" s="35"/>
    </row>
    <row r="5024" spans="9:9">
      <c r="I5024" s="35"/>
    </row>
    <row r="5025" spans="9:9">
      <c r="I5025" s="35"/>
    </row>
    <row r="5026" spans="9:9">
      <c r="I5026" s="35"/>
    </row>
    <row r="5027" spans="9:9">
      <c r="I5027" s="35"/>
    </row>
    <row r="5028" spans="9:9">
      <c r="I5028" s="35"/>
    </row>
    <row r="5029" spans="9:9">
      <c r="I5029" s="35"/>
    </row>
    <row r="5030" spans="9:9">
      <c r="I5030" s="35"/>
    </row>
    <row r="5031" spans="9:9">
      <c r="I5031" s="35"/>
    </row>
    <row r="5032" spans="9:9">
      <c r="I5032" s="35"/>
    </row>
    <row r="5033" spans="9:9">
      <c r="I5033" s="35"/>
    </row>
    <row r="5034" spans="9:9">
      <c r="I5034" s="35"/>
    </row>
    <row r="5035" spans="9:9">
      <c r="I5035" s="35"/>
    </row>
    <row r="5036" spans="9:9">
      <c r="I5036" s="35"/>
    </row>
    <row r="5037" spans="9:9">
      <c r="I5037" s="35"/>
    </row>
    <row r="5038" spans="9:9">
      <c r="I5038" s="35"/>
    </row>
    <row r="5039" spans="9:9">
      <c r="I5039" s="35"/>
    </row>
    <row r="5040" spans="9:9">
      <c r="I5040" s="35"/>
    </row>
    <row r="5041" spans="9:9">
      <c r="I5041" s="35"/>
    </row>
    <row r="5042" spans="9:9">
      <c r="I5042" s="35"/>
    </row>
    <row r="5043" spans="9:9">
      <c r="I5043" s="35"/>
    </row>
    <row r="5044" spans="9:9">
      <c r="I5044" s="35"/>
    </row>
    <row r="5045" spans="9:9">
      <c r="I5045" s="35"/>
    </row>
    <row r="5046" spans="9:9">
      <c r="I5046" s="35"/>
    </row>
    <row r="5047" spans="9:9">
      <c r="I5047" s="35"/>
    </row>
    <row r="5048" spans="9:9">
      <c r="I5048" s="35"/>
    </row>
    <row r="5049" spans="9:9">
      <c r="I5049" s="35"/>
    </row>
    <row r="5050" spans="9:9">
      <c r="I5050" s="35"/>
    </row>
    <row r="5051" spans="9:9">
      <c r="I5051" s="35"/>
    </row>
    <row r="5052" spans="9:9">
      <c r="I5052" s="35"/>
    </row>
    <row r="5053" spans="9:9">
      <c r="I5053" s="35"/>
    </row>
    <row r="5054" spans="9:9">
      <c r="I5054" s="35"/>
    </row>
    <row r="5055" spans="9:9">
      <c r="I5055" s="35"/>
    </row>
    <row r="5056" spans="9:9">
      <c r="I5056" s="35"/>
    </row>
    <row r="5057" spans="9:9">
      <c r="I5057" s="35"/>
    </row>
    <row r="5058" spans="9:9">
      <c r="I5058" s="35"/>
    </row>
    <row r="5059" spans="9:9">
      <c r="I5059" s="35"/>
    </row>
    <row r="5060" spans="9:9">
      <c r="I5060" s="35"/>
    </row>
    <row r="5061" spans="9:9">
      <c r="I5061" s="35"/>
    </row>
    <row r="5062" spans="9:9">
      <c r="I5062" s="35"/>
    </row>
    <row r="5063" spans="9:9">
      <c r="I5063" s="35"/>
    </row>
    <row r="5064" spans="9:9">
      <c r="I5064" s="35"/>
    </row>
    <row r="5065" spans="9:9">
      <c r="I5065" s="35"/>
    </row>
    <row r="5066" spans="9:9">
      <c r="I5066" s="35"/>
    </row>
    <row r="5067" spans="9:9">
      <c r="I5067" s="35"/>
    </row>
    <row r="5068" spans="9:9">
      <c r="I5068" s="35"/>
    </row>
    <row r="5069" spans="9:9">
      <c r="I5069" s="35"/>
    </row>
    <row r="5070" spans="9:9">
      <c r="I5070" s="35"/>
    </row>
    <row r="5071" spans="9:9">
      <c r="I5071" s="35"/>
    </row>
    <row r="5072" spans="9:9">
      <c r="I5072" s="35"/>
    </row>
    <row r="5073" spans="9:9">
      <c r="I5073" s="35"/>
    </row>
    <row r="5074" spans="9:9">
      <c r="I5074" s="35"/>
    </row>
    <row r="5075" spans="9:9">
      <c r="I5075" s="35"/>
    </row>
    <row r="5076" spans="9:9">
      <c r="I5076" s="35"/>
    </row>
    <row r="5077" spans="9:9">
      <c r="I5077" s="35"/>
    </row>
    <row r="5078" spans="9:9">
      <c r="I5078" s="35"/>
    </row>
    <row r="5079" spans="9:9">
      <c r="I5079" s="35"/>
    </row>
    <row r="5080" spans="9:9">
      <c r="I5080" s="35"/>
    </row>
    <row r="5081" spans="9:9">
      <c r="I5081" s="35"/>
    </row>
    <row r="5082" spans="9:9">
      <c r="I5082" s="35"/>
    </row>
    <row r="5083" spans="9:9">
      <c r="I5083" s="35"/>
    </row>
    <row r="5084" spans="9:9">
      <c r="I5084" s="35"/>
    </row>
    <row r="5085" spans="9:9">
      <c r="I5085" s="35"/>
    </row>
    <row r="5086" spans="9:9">
      <c r="I5086" s="35"/>
    </row>
    <row r="5087" spans="9:9">
      <c r="I5087" s="35"/>
    </row>
    <row r="5088" spans="9:9">
      <c r="I5088" s="35"/>
    </row>
    <row r="5089" spans="9:9">
      <c r="I5089" s="35"/>
    </row>
    <row r="5090" spans="9:9">
      <c r="I5090" s="35"/>
    </row>
    <row r="5091" spans="9:9">
      <c r="I5091" s="35"/>
    </row>
    <row r="5092" spans="9:9">
      <c r="I5092" s="35"/>
    </row>
    <row r="5093" spans="9:9">
      <c r="I5093" s="35"/>
    </row>
    <row r="5094" spans="9:9">
      <c r="I5094" s="35"/>
    </row>
    <row r="5095" spans="9:9">
      <c r="I5095" s="35"/>
    </row>
    <row r="5096" spans="9:9">
      <c r="I5096" s="35"/>
    </row>
    <row r="5097" spans="9:9">
      <c r="I5097" s="35"/>
    </row>
    <row r="5098" spans="9:9">
      <c r="I5098" s="35"/>
    </row>
    <row r="5099" spans="9:9">
      <c r="I5099" s="35"/>
    </row>
    <row r="5100" spans="9:9">
      <c r="I5100" s="35"/>
    </row>
    <row r="5101" spans="9:9">
      <c r="I5101" s="35"/>
    </row>
    <row r="5102" spans="9:9">
      <c r="I5102" s="35"/>
    </row>
    <row r="5103" spans="9:9">
      <c r="I5103" s="35"/>
    </row>
    <row r="5104" spans="9:9">
      <c r="I5104" s="35"/>
    </row>
    <row r="5105" spans="9:9">
      <c r="I5105" s="35"/>
    </row>
    <row r="5106" spans="9:9">
      <c r="I5106" s="35"/>
    </row>
    <row r="5107" spans="9:9">
      <c r="I5107" s="35"/>
    </row>
    <row r="5108" spans="9:9">
      <c r="I5108" s="35"/>
    </row>
    <row r="5109" spans="9:9">
      <c r="I5109" s="35"/>
    </row>
    <row r="5110" spans="9:9">
      <c r="I5110" s="35"/>
    </row>
    <row r="5111" spans="9:9">
      <c r="I5111" s="35"/>
    </row>
    <row r="5112" spans="9:9">
      <c r="I5112" s="35"/>
    </row>
    <row r="5113" spans="9:9">
      <c r="I5113" s="35"/>
    </row>
    <row r="5114" spans="9:9">
      <c r="I5114" s="35"/>
    </row>
    <row r="5115" spans="9:9">
      <c r="I5115" s="35"/>
    </row>
    <row r="5116" spans="9:9">
      <c r="I5116" s="35"/>
    </row>
    <row r="5117" spans="9:9">
      <c r="I5117" s="35"/>
    </row>
    <row r="5118" spans="9:9">
      <c r="I5118" s="35"/>
    </row>
    <row r="5119" spans="9:9">
      <c r="I5119" s="35"/>
    </row>
    <row r="5120" spans="9:9">
      <c r="I5120" s="35"/>
    </row>
    <row r="5121" spans="9:9">
      <c r="I5121" s="35"/>
    </row>
    <row r="5122" spans="9:9">
      <c r="I5122" s="35"/>
    </row>
    <row r="5123" spans="9:9">
      <c r="I5123" s="35"/>
    </row>
    <row r="5124" spans="9:9">
      <c r="I5124" s="35"/>
    </row>
    <row r="5125" spans="9:9">
      <c r="I5125" s="35"/>
    </row>
    <row r="5126" spans="9:9">
      <c r="I5126" s="35"/>
    </row>
    <row r="5127" spans="9:9">
      <c r="I5127" s="35"/>
    </row>
    <row r="5128" spans="9:9">
      <c r="I5128" s="35"/>
    </row>
    <row r="5129" spans="9:9">
      <c r="I5129" s="35"/>
    </row>
    <row r="5130" spans="9:9">
      <c r="I5130" s="35"/>
    </row>
    <row r="5131" spans="9:9">
      <c r="I5131" s="35"/>
    </row>
    <row r="5132" spans="9:9">
      <c r="I5132" s="35"/>
    </row>
    <row r="5133" spans="9:9">
      <c r="I5133" s="35"/>
    </row>
    <row r="5134" spans="9:9">
      <c r="I5134" s="35"/>
    </row>
    <row r="5135" spans="9:9">
      <c r="I5135" s="35"/>
    </row>
    <row r="5136" spans="9:9">
      <c r="I5136" s="35"/>
    </row>
    <row r="5137" spans="9:9">
      <c r="I5137" s="35"/>
    </row>
    <row r="5138" spans="9:9">
      <c r="I5138" s="35"/>
    </row>
    <row r="5139" spans="9:9">
      <c r="I5139" s="35"/>
    </row>
    <row r="5140" spans="9:9">
      <c r="I5140" s="35"/>
    </row>
    <row r="5141" spans="9:9">
      <c r="I5141" s="35"/>
    </row>
    <row r="5142" spans="9:9">
      <c r="I5142" s="35"/>
    </row>
    <row r="5143" spans="9:9">
      <c r="I5143" s="35"/>
    </row>
    <row r="5144" spans="9:9">
      <c r="I5144" s="35"/>
    </row>
    <row r="5145" spans="9:9">
      <c r="I5145" s="35"/>
    </row>
    <row r="5146" spans="9:9">
      <c r="I5146" s="35"/>
    </row>
    <row r="5147" spans="9:9">
      <c r="I5147" s="35"/>
    </row>
    <row r="5148" spans="9:9">
      <c r="I5148" s="35"/>
    </row>
    <row r="5149" spans="9:9">
      <c r="I5149" s="35"/>
    </row>
    <row r="5150" spans="9:9">
      <c r="I5150" s="35"/>
    </row>
    <row r="5151" spans="9:9">
      <c r="I5151" s="35"/>
    </row>
    <row r="5152" spans="9:9">
      <c r="I5152" s="35"/>
    </row>
    <row r="5153" spans="9:9">
      <c r="I5153" s="35"/>
    </row>
    <row r="5154" spans="9:9">
      <c r="I5154" s="35"/>
    </row>
    <row r="5155" spans="9:9">
      <c r="I5155" s="35"/>
    </row>
    <row r="5156" spans="9:9">
      <c r="I5156" s="35"/>
    </row>
    <row r="5157" spans="9:9">
      <c r="I5157" s="35"/>
    </row>
    <row r="5158" spans="9:9">
      <c r="I5158" s="35"/>
    </row>
    <row r="5159" spans="9:9">
      <c r="I5159" s="35"/>
    </row>
    <row r="5160" spans="9:9">
      <c r="I5160" s="35"/>
    </row>
    <row r="5161" spans="9:9">
      <c r="I5161" s="35"/>
    </row>
    <row r="5162" spans="9:9">
      <c r="I5162" s="35"/>
    </row>
    <row r="5163" spans="9:9">
      <c r="I5163" s="35"/>
    </row>
    <row r="5164" spans="9:9">
      <c r="I5164" s="35"/>
    </row>
    <row r="5165" spans="9:9">
      <c r="I5165" s="35"/>
    </row>
    <row r="5166" spans="9:9">
      <c r="I5166" s="35"/>
    </row>
    <row r="5167" spans="9:9">
      <c r="I5167" s="35"/>
    </row>
    <row r="5168" spans="9:9">
      <c r="I5168" s="35"/>
    </row>
    <row r="5169" spans="9:9">
      <c r="I5169" s="35"/>
    </row>
    <row r="5170" spans="9:9">
      <c r="I5170" s="35"/>
    </row>
    <row r="5171" spans="9:9">
      <c r="I5171" s="35"/>
    </row>
    <row r="5172" spans="9:9">
      <c r="I5172" s="35"/>
    </row>
    <row r="5173" spans="9:9">
      <c r="I5173" s="35"/>
    </row>
    <row r="5174" spans="9:9">
      <c r="I5174" s="35"/>
    </row>
    <row r="5175" spans="9:9">
      <c r="I5175" s="35"/>
    </row>
    <row r="5176" spans="9:9">
      <c r="I5176" s="35"/>
    </row>
    <row r="5177" spans="9:9">
      <c r="I5177" s="35"/>
    </row>
    <row r="5178" spans="9:9">
      <c r="I5178" s="35"/>
    </row>
    <row r="5179" spans="9:9">
      <c r="I5179" s="35"/>
    </row>
    <row r="5180" spans="9:9">
      <c r="I5180" s="35"/>
    </row>
    <row r="5181" spans="9:9">
      <c r="I5181" s="35"/>
    </row>
    <row r="5182" spans="9:9">
      <c r="I5182" s="35"/>
    </row>
    <row r="5183" spans="9:9">
      <c r="I5183" s="35"/>
    </row>
    <row r="5184" spans="9:9">
      <c r="I5184" s="35"/>
    </row>
    <row r="5185" spans="9:9">
      <c r="I5185" s="35"/>
    </row>
    <row r="5186" spans="9:9">
      <c r="I5186" s="35"/>
    </row>
    <row r="5187" spans="9:9">
      <c r="I5187" s="35"/>
    </row>
    <row r="5188" spans="9:9">
      <c r="I5188" s="35"/>
    </row>
    <row r="5189" spans="9:9">
      <c r="I5189" s="35"/>
    </row>
    <row r="5190" spans="9:9">
      <c r="I5190" s="35"/>
    </row>
    <row r="5191" spans="9:9">
      <c r="I5191" s="35"/>
    </row>
    <row r="5192" spans="9:9">
      <c r="I5192" s="35"/>
    </row>
    <row r="5193" spans="9:9">
      <c r="I5193" s="35"/>
    </row>
    <row r="5194" spans="9:9">
      <c r="I5194" s="35"/>
    </row>
    <row r="5195" spans="9:9">
      <c r="I5195" s="35"/>
    </row>
    <row r="5196" spans="9:9">
      <c r="I5196" s="35"/>
    </row>
    <row r="5197" spans="9:9">
      <c r="I5197" s="35"/>
    </row>
    <row r="5198" spans="9:9">
      <c r="I5198" s="35"/>
    </row>
    <row r="5199" spans="9:9">
      <c r="I5199" s="35"/>
    </row>
    <row r="5200" spans="9:9">
      <c r="I5200" s="35"/>
    </row>
    <row r="5201" spans="9:9">
      <c r="I5201" s="35"/>
    </row>
    <row r="5202" spans="9:9">
      <c r="I5202" s="35"/>
    </row>
    <row r="5203" spans="9:9">
      <c r="I5203" s="35"/>
    </row>
    <row r="5204" spans="9:9">
      <c r="I5204" s="35"/>
    </row>
    <row r="5205" spans="9:9">
      <c r="I5205" s="35"/>
    </row>
    <row r="5206" spans="9:9">
      <c r="I5206" s="35"/>
    </row>
    <row r="5207" spans="9:9">
      <c r="I5207" s="35"/>
    </row>
    <row r="5208" spans="9:9">
      <c r="I5208" s="35"/>
    </row>
    <row r="5209" spans="9:9">
      <c r="I5209" s="35"/>
    </row>
    <row r="5210" spans="9:9">
      <c r="I5210" s="35"/>
    </row>
    <row r="5211" spans="9:9">
      <c r="I5211" s="35"/>
    </row>
    <row r="5212" spans="9:9">
      <c r="I5212" s="35"/>
    </row>
    <row r="5213" spans="9:9">
      <c r="I5213" s="35"/>
    </row>
    <row r="5214" spans="9:9">
      <c r="I5214" s="35"/>
    </row>
    <row r="5215" spans="9:9">
      <c r="I5215" s="35"/>
    </row>
    <row r="5216" spans="9:9">
      <c r="I5216" s="35"/>
    </row>
    <row r="5217" spans="9:9">
      <c r="I5217" s="35"/>
    </row>
    <row r="5218" spans="9:9">
      <c r="I5218" s="35"/>
    </row>
    <row r="5219" spans="9:9">
      <c r="I5219" s="35"/>
    </row>
    <row r="5220" spans="9:9">
      <c r="I5220" s="35"/>
    </row>
    <row r="5221" spans="9:9">
      <c r="I5221" s="35"/>
    </row>
    <row r="5222" spans="9:9">
      <c r="I5222" s="35"/>
    </row>
    <row r="5223" spans="9:9">
      <c r="I5223" s="35"/>
    </row>
    <row r="5224" spans="9:9">
      <c r="I5224" s="35"/>
    </row>
    <row r="5225" spans="9:9">
      <c r="I5225" s="35"/>
    </row>
    <row r="5226" spans="9:9">
      <c r="I5226" s="35"/>
    </row>
    <row r="5227" spans="9:9">
      <c r="I5227" s="35"/>
    </row>
    <row r="5228" spans="9:9">
      <c r="I5228" s="35"/>
    </row>
    <row r="5229" spans="9:9">
      <c r="I5229" s="35"/>
    </row>
    <row r="5230" spans="9:9">
      <c r="I5230" s="35"/>
    </row>
    <row r="5231" spans="9:9">
      <c r="I5231" s="35"/>
    </row>
    <row r="5232" spans="9:9">
      <c r="I5232" s="35"/>
    </row>
    <row r="5233" spans="9:9">
      <c r="I5233" s="35"/>
    </row>
    <row r="5234" spans="9:9">
      <c r="I5234" s="35"/>
    </row>
    <row r="5235" spans="9:9">
      <c r="I5235" s="35"/>
    </row>
    <row r="5236" spans="9:9">
      <c r="I5236" s="35"/>
    </row>
    <row r="5237" spans="9:9">
      <c r="I5237" s="35"/>
    </row>
    <row r="5238" spans="9:9">
      <c r="I5238" s="35"/>
    </row>
    <row r="5239" spans="9:9">
      <c r="I5239" s="35"/>
    </row>
    <row r="5240" spans="9:9">
      <c r="I5240" s="35"/>
    </row>
    <row r="5241" spans="9:9">
      <c r="I5241" s="35"/>
    </row>
    <row r="5242" spans="9:9">
      <c r="I5242" s="35"/>
    </row>
    <row r="5243" spans="9:9">
      <c r="I5243" s="35"/>
    </row>
    <row r="5244" spans="9:9">
      <c r="I5244" s="35"/>
    </row>
    <row r="5245" spans="9:9">
      <c r="I5245" s="35"/>
    </row>
    <row r="5246" spans="9:9">
      <c r="I5246" s="35"/>
    </row>
    <row r="5247" spans="9:9">
      <c r="I5247" s="35"/>
    </row>
    <row r="5248" spans="9:9">
      <c r="I5248" s="35"/>
    </row>
    <row r="5249" spans="9:9">
      <c r="I5249" s="35"/>
    </row>
    <row r="5250" spans="9:9">
      <c r="I5250" s="35"/>
    </row>
    <row r="5251" spans="9:9">
      <c r="I5251" s="35"/>
    </row>
    <row r="5252" spans="9:9">
      <c r="I5252" s="35"/>
    </row>
    <row r="5253" spans="9:9">
      <c r="I5253" s="35"/>
    </row>
    <row r="5254" spans="9:9">
      <c r="I5254" s="35"/>
    </row>
    <row r="5255" spans="9:9">
      <c r="I5255" s="35"/>
    </row>
    <row r="5256" spans="9:9">
      <c r="I5256" s="35"/>
    </row>
    <row r="5257" spans="9:9">
      <c r="I5257" s="35"/>
    </row>
    <row r="5258" spans="9:9">
      <c r="I5258" s="35"/>
    </row>
    <row r="5259" spans="9:9">
      <c r="I5259" s="35"/>
    </row>
    <row r="5260" spans="9:9">
      <c r="I5260" s="35"/>
    </row>
    <row r="5261" spans="9:9">
      <c r="I5261" s="35"/>
    </row>
    <row r="5262" spans="9:9">
      <c r="I5262" s="35"/>
    </row>
    <row r="5263" spans="9:9">
      <c r="I5263" s="35"/>
    </row>
    <row r="5264" spans="9:9">
      <c r="I5264" s="35"/>
    </row>
    <row r="5265" spans="9:9">
      <c r="I5265" s="35"/>
    </row>
    <row r="5266" spans="9:9">
      <c r="I5266" s="35"/>
    </row>
    <row r="5267" spans="9:9">
      <c r="I5267" s="35"/>
    </row>
    <row r="5268" spans="9:9">
      <c r="I5268" s="35"/>
    </row>
    <row r="5269" spans="9:9">
      <c r="I5269" s="35"/>
    </row>
    <row r="5270" spans="9:9">
      <c r="I5270" s="35"/>
    </row>
    <row r="5271" spans="9:9">
      <c r="I5271" s="35"/>
    </row>
    <row r="5272" spans="9:9">
      <c r="I5272" s="35"/>
    </row>
    <row r="5273" spans="9:9">
      <c r="I5273" s="35"/>
    </row>
    <row r="5274" spans="9:9">
      <c r="I5274" s="35"/>
    </row>
    <row r="5275" spans="9:9">
      <c r="I5275" s="35"/>
    </row>
    <row r="5276" spans="9:9">
      <c r="I5276" s="35"/>
    </row>
    <row r="5277" spans="9:9">
      <c r="I5277" s="35"/>
    </row>
    <row r="5278" spans="9:9">
      <c r="I5278" s="35"/>
    </row>
    <row r="5279" spans="9:9">
      <c r="I5279" s="35"/>
    </row>
    <row r="5280" spans="9:9">
      <c r="I5280" s="35"/>
    </row>
    <row r="5281" spans="9:9">
      <c r="I5281" s="35"/>
    </row>
    <row r="5282" spans="9:9">
      <c r="I5282" s="35"/>
    </row>
    <row r="5283" spans="9:9">
      <c r="I5283" s="35"/>
    </row>
    <row r="5284" spans="9:9">
      <c r="I5284" s="35"/>
    </row>
    <row r="5285" spans="9:9">
      <c r="I5285" s="35"/>
    </row>
    <row r="5286" spans="9:9">
      <c r="I5286" s="35"/>
    </row>
    <row r="5287" spans="9:9">
      <c r="I5287" s="35"/>
    </row>
    <row r="5288" spans="9:9">
      <c r="I5288" s="35"/>
    </row>
    <row r="5289" spans="9:9">
      <c r="I5289" s="35"/>
    </row>
    <row r="5290" spans="9:9">
      <c r="I5290" s="35"/>
    </row>
    <row r="5291" spans="9:9">
      <c r="I5291" s="35"/>
    </row>
    <row r="5292" spans="9:9">
      <c r="I5292" s="35"/>
    </row>
    <row r="5293" spans="9:9">
      <c r="I5293" s="35"/>
    </row>
    <row r="5294" spans="9:9">
      <c r="I5294" s="35"/>
    </row>
    <row r="5295" spans="9:9">
      <c r="I5295" s="35"/>
    </row>
    <row r="5296" spans="9:9">
      <c r="I5296" s="35"/>
    </row>
    <row r="5297" spans="9:9">
      <c r="I5297" s="35"/>
    </row>
    <row r="5298" spans="9:9">
      <c r="I5298" s="35"/>
    </row>
    <row r="5299" spans="9:9">
      <c r="I5299" s="35"/>
    </row>
    <row r="5300" spans="9:9">
      <c r="I5300" s="35"/>
    </row>
    <row r="5301" spans="9:9">
      <c r="I5301" s="35"/>
    </row>
    <row r="5302" spans="9:9">
      <c r="I5302" s="35"/>
    </row>
    <row r="5303" spans="9:9">
      <c r="I5303" s="35"/>
    </row>
    <row r="5304" spans="9:9">
      <c r="I5304" s="35"/>
    </row>
    <row r="5305" spans="9:9">
      <c r="I5305" s="35"/>
    </row>
    <row r="5306" spans="9:9">
      <c r="I5306" s="35"/>
    </row>
    <row r="5307" spans="9:9">
      <c r="I5307" s="35"/>
    </row>
    <row r="5308" spans="9:9">
      <c r="I5308" s="35"/>
    </row>
    <row r="5309" spans="9:9">
      <c r="I5309" s="35"/>
    </row>
    <row r="5310" spans="9:9">
      <c r="I5310" s="35"/>
    </row>
    <row r="5311" spans="9:9">
      <c r="I5311" s="35"/>
    </row>
    <row r="5312" spans="9:9">
      <c r="I5312" s="35"/>
    </row>
    <row r="5313" spans="9:9">
      <c r="I5313" s="35"/>
    </row>
    <row r="5314" spans="9:9">
      <c r="I5314" s="35"/>
    </row>
    <row r="5315" spans="9:9">
      <c r="I5315" s="35"/>
    </row>
    <row r="5316" spans="9:9">
      <c r="I5316" s="35"/>
    </row>
    <row r="5317" spans="9:9">
      <c r="I5317" s="35"/>
    </row>
    <row r="5318" spans="9:9">
      <c r="I5318" s="35"/>
    </row>
    <row r="5319" spans="9:9">
      <c r="I5319" s="35"/>
    </row>
    <row r="5320" spans="9:9">
      <c r="I5320" s="35"/>
    </row>
    <row r="5321" spans="9:9">
      <c r="I5321" s="35"/>
    </row>
    <row r="5322" spans="9:9">
      <c r="I5322" s="35"/>
    </row>
    <row r="5323" spans="9:9">
      <c r="I5323" s="35"/>
    </row>
    <row r="5324" spans="9:9">
      <c r="I5324" s="35"/>
    </row>
    <row r="5325" spans="9:9">
      <c r="I5325" s="35"/>
    </row>
    <row r="5326" spans="9:9">
      <c r="I5326" s="35"/>
    </row>
    <row r="5327" spans="9:9">
      <c r="I5327" s="35"/>
    </row>
    <row r="5328" spans="9:9">
      <c r="I5328" s="35"/>
    </row>
    <row r="5329" spans="9:9">
      <c r="I5329" s="35"/>
    </row>
    <row r="5330" spans="9:9">
      <c r="I5330" s="35"/>
    </row>
    <row r="5331" spans="9:9">
      <c r="I5331" s="35"/>
    </row>
    <row r="5332" spans="9:9">
      <c r="I5332" s="35"/>
    </row>
    <row r="5333" spans="9:9">
      <c r="I5333" s="35"/>
    </row>
    <row r="5334" spans="9:9">
      <c r="I5334" s="35"/>
    </row>
    <row r="5335" spans="9:9">
      <c r="I5335" s="35"/>
    </row>
    <row r="5336" spans="9:9">
      <c r="I5336" s="35"/>
    </row>
    <row r="5337" spans="9:9">
      <c r="I5337" s="35"/>
    </row>
    <row r="5338" spans="9:9">
      <c r="I5338" s="35"/>
    </row>
    <row r="5339" spans="9:9">
      <c r="I5339" s="35"/>
    </row>
    <row r="5340" spans="9:9">
      <c r="I5340" s="35"/>
    </row>
    <row r="5341" spans="9:9">
      <c r="I5341" s="35"/>
    </row>
    <row r="5342" spans="9:9">
      <c r="I5342" s="35"/>
    </row>
    <row r="5343" spans="9:9">
      <c r="I5343" s="35"/>
    </row>
    <row r="5344" spans="9:9">
      <c r="I5344" s="35"/>
    </row>
    <row r="5345" spans="9:9">
      <c r="I5345" s="35"/>
    </row>
    <row r="5346" spans="9:9">
      <c r="I5346" s="35"/>
    </row>
    <row r="5347" spans="9:9">
      <c r="I5347" s="35"/>
    </row>
    <row r="5348" spans="9:9">
      <c r="I5348" s="35"/>
    </row>
    <row r="5349" spans="9:9">
      <c r="I5349" s="35"/>
    </row>
    <row r="5350" spans="9:9">
      <c r="I5350" s="35"/>
    </row>
    <row r="5351" spans="9:9">
      <c r="I5351" s="35"/>
    </row>
    <row r="5352" spans="9:9">
      <c r="I5352" s="35"/>
    </row>
    <row r="5353" spans="9:9">
      <c r="I5353" s="35"/>
    </row>
    <row r="5354" spans="9:9">
      <c r="I5354" s="35"/>
    </row>
    <row r="5355" spans="9:9">
      <c r="I5355" s="35"/>
    </row>
    <row r="5356" spans="9:9">
      <c r="I5356" s="35"/>
    </row>
    <row r="5357" spans="9:9">
      <c r="I5357" s="35"/>
    </row>
    <row r="5358" spans="9:9">
      <c r="I5358" s="35"/>
    </row>
    <row r="5359" spans="9:9">
      <c r="I5359" s="35"/>
    </row>
    <row r="5360" spans="9:9">
      <c r="I5360" s="35"/>
    </row>
    <row r="5361" spans="9:9">
      <c r="I5361" s="35"/>
    </row>
    <row r="5362" spans="9:9">
      <c r="I5362" s="35"/>
    </row>
    <row r="5363" spans="9:9">
      <c r="I5363" s="35"/>
    </row>
    <row r="5364" spans="9:9">
      <c r="I5364" s="35"/>
    </row>
    <row r="5365" spans="9:9">
      <c r="I5365" s="35"/>
    </row>
    <row r="5366" spans="9:9">
      <c r="I5366" s="35"/>
    </row>
    <row r="5367" spans="9:9">
      <c r="I5367" s="35"/>
    </row>
    <row r="5368" spans="9:9">
      <c r="I5368" s="35"/>
    </row>
    <row r="5369" spans="9:9">
      <c r="I5369" s="35"/>
    </row>
    <row r="5370" spans="9:9">
      <c r="I5370" s="35"/>
    </row>
    <row r="5371" spans="9:9">
      <c r="I5371" s="35"/>
    </row>
    <row r="5372" spans="9:9">
      <c r="I5372" s="35"/>
    </row>
    <row r="5373" spans="9:9">
      <c r="I5373" s="35"/>
    </row>
    <row r="5374" spans="9:9">
      <c r="I5374" s="35"/>
    </row>
    <row r="5375" spans="9:9">
      <c r="I5375" s="35"/>
    </row>
    <row r="5376" spans="9:9">
      <c r="I5376" s="35"/>
    </row>
    <row r="5377" spans="9:9">
      <c r="I5377" s="35"/>
    </row>
    <row r="5378" spans="9:9">
      <c r="I5378" s="35"/>
    </row>
    <row r="5379" spans="9:9">
      <c r="I5379" s="35"/>
    </row>
    <row r="5380" spans="9:9">
      <c r="I5380" s="35"/>
    </row>
    <row r="5381" spans="9:9">
      <c r="I5381" s="35"/>
    </row>
    <row r="5382" spans="9:9">
      <c r="I5382" s="35"/>
    </row>
    <row r="5383" spans="9:9">
      <c r="I5383" s="35"/>
    </row>
    <row r="5384" spans="9:9">
      <c r="I5384" s="35"/>
    </row>
    <row r="5385" spans="9:9">
      <c r="I5385" s="35"/>
    </row>
    <row r="5386" spans="9:9">
      <c r="I5386" s="35"/>
    </row>
    <row r="5387" spans="9:9">
      <c r="I5387" s="35"/>
    </row>
    <row r="5388" spans="9:9">
      <c r="I5388" s="35"/>
    </row>
    <row r="5389" spans="9:9">
      <c r="I5389" s="35"/>
    </row>
    <row r="5390" spans="9:9">
      <c r="I5390" s="35"/>
    </row>
    <row r="5391" spans="9:9">
      <c r="I5391" s="35"/>
    </row>
    <row r="5392" spans="9:9">
      <c r="I5392" s="35"/>
    </row>
    <row r="5393" spans="9:9">
      <c r="I5393" s="35"/>
    </row>
    <row r="5394" spans="9:9">
      <c r="I5394" s="35"/>
    </row>
    <row r="5395" spans="9:9">
      <c r="I5395" s="35"/>
    </row>
    <row r="5396" spans="9:9">
      <c r="I5396" s="35"/>
    </row>
    <row r="5397" spans="9:9">
      <c r="I5397" s="35"/>
    </row>
    <row r="5398" spans="9:9">
      <c r="I5398" s="35"/>
    </row>
    <row r="5399" spans="9:9">
      <c r="I5399" s="35"/>
    </row>
    <row r="5400" spans="9:9">
      <c r="I5400" s="35"/>
    </row>
    <row r="5401" spans="9:9">
      <c r="I5401" s="35"/>
    </row>
    <row r="5402" spans="9:9">
      <c r="I5402" s="35"/>
    </row>
    <row r="5403" spans="9:9">
      <c r="I5403" s="35"/>
    </row>
    <row r="5404" spans="9:9">
      <c r="I5404" s="35"/>
    </row>
    <row r="5405" spans="9:9">
      <c r="I5405" s="35"/>
    </row>
    <row r="5406" spans="9:9">
      <c r="I5406" s="35"/>
    </row>
    <row r="5407" spans="9:9">
      <c r="I5407" s="35"/>
    </row>
    <row r="5408" spans="9:9">
      <c r="I5408" s="35"/>
    </row>
    <row r="5409" spans="9:9">
      <c r="I5409" s="35"/>
    </row>
    <row r="5410" spans="9:9">
      <c r="I5410" s="35"/>
    </row>
    <row r="5411" spans="9:9">
      <c r="I5411" s="35"/>
    </row>
    <row r="5412" spans="9:9">
      <c r="I5412" s="35"/>
    </row>
    <row r="5413" spans="9:9">
      <c r="I5413" s="35"/>
    </row>
    <row r="5414" spans="9:9">
      <c r="I5414" s="35"/>
    </row>
    <row r="5415" spans="9:9">
      <c r="I5415" s="35"/>
    </row>
    <row r="5416" spans="9:9">
      <c r="I5416" s="35"/>
    </row>
    <row r="5417" spans="9:9">
      <c r="I5417" s="35"/>
    </row>
    <row r="5418" spans="9:9">
      <c r="I5418" s="35"/>
    </row>
    <row r="5419" spans="9:9">
      <c r="I5419" s="35"/>
    </row>
    <row r="5420" spans="9:9">
      <c r="I5420" s="35"/>
    </row>
    <row r="5421" spans="9:9">
      <c r="I5421" s="35"/>
    </row>
    <row r="5422" spans="9:9">
      <c r="I5422" s="35"/>
    </row>
    <row r="5423" spans="9:9">
      <c r="I5423" s="35"/>
    </row>
    <row r="5424" spans="9:9">
      <c r="I5424" s="35"/>
    </row>
    <row r="5425" spans="9:9">
      <c r="I5425" s="35"/>
    </row>
    <row r="5426" spans="9:9">
      <c r="I5426" s="35"/>
    </row>
    <row r="5427" spans="9:9">
      <c r="I5427" s="35"/>
    </row>
    <row r="5428" spans="9:9">
      <c r="I5428" s="35"/>
    </row>
    <row r="5429" spans="9:9">
      <c r="I5429" s="35"/>
    </row>
    <row r="5430" spans="9:9">
      <c r="I5430" s="35"/>
    </row>
    <row r="5431" spans="9:9">
      <c r="I5431" s="35"/>
    </row>
    <row r="5432" spans="9:9">
      <c r="I5432" s="35"/>
    </row>
    <row r="5433" spans="9:9">
      <c r="I5433" s="35"/>
    </row>
    <row r="5434" spans="9:9">
      <c r="I5434" s="35"/>
    </row>
    <row r="5435" spans="9:9">
      <c r="I5435" s="35"/>
    </row>
    <row r="5436" spans="9:9">
      <c r="I5436" s="35"/>
    </row>
    <row r="5437" spans="9:9">
      <c r="I5437" s="35"/>
    </row>
    <row r="5438" spans="9:9">
      <c r="I5438" s="35"/>
    </row>
    <row r="5439" spans="9:9">
      <c r="I5439" s="35"/>
    </row>
    <row r="5440" spans="9:9">
      <c r="I5440" s="35"/>
    </row>
    <row r="5441" spans="9:9">
      <c r="I5441" s="35"/>
    </row>
    <row r="5442" spans="9:9">
      <c r="I5442" s="35"/>
    </row>
    <row r="5443" spans="9:9">
      <c r="I5443" s="35"/>
    </row>
    <row r="5444" spans="9:9">
      <c r="I5444" s="35"/>
    </row>
    <row r="5445" spans="9:9">
      <c r="I5445" s="35"/>
    </row>
    <row r="5446" spans="9:9">
      <c r="I5446" s="35"/>
    </row>
    <row r="5447" spans="9:9">
      <c r="I5447" s="35"/>
    </row>
    <row r="5448" spans="9:9">
      <c r="I5448" s="35"/>
    </row>
    <row r="5449" spans="9:9">
      <c r="I5449" s="35"/>
    </row>
    <row r="5450" spans="9:9">
      <c r="I5450" s="35"/>
    </row>
    <row r="5451" spans="9:9">
      <c r="I5451" s="35"/>
    </row>
    <row r="5452" spans="9:9">
      <c r="I5452" s="35"/>
    </row>
    <row r="5453" spans="9:9">
      <c r="I5453" s="35"/>
    </row>
    <row r="5454" spans="9:9">
      <c r="I5454" s="35"/>
    </row>
    <row r="5455" spans="9:9">
      <c r="I5455" s="35"/>
    </row>
    <row r="5456" spans="9:9">
      <c r="I5456" s="35"/>
    </row>
    <row r="5457" spans="9:9">
      <c r="I5457" s="35"/>
    </row>
    <row r="5458" spans="9:9">
      <c r="I5458" s="35"/>
    </row>
    <row r="5459" spans="9:9">
      <c r="I5459" s="35"/>
    </row>
    <row r="5460" spans="9:9">
      <c r="I5460" s="35"/>
    </row>
    <row r="5461" spans="9:9">
      <c r="I5461" s="35"/>
    </row>
    <row r="5462" spans="9:9">
      <c r="I5462" s="35"/>
    </row>
    <row r="5463" spans="9:9">
      <c r="I5463" s="35"/>
    </row>
    <row r="5464" spans="9:9">
      <c r="I5464" s="35"/>
    </row>
    <row r="5465" spans="9:9">
      <c r="I5465" s="35"/>
    </row>
    <row r="5466" spans="9:9">
      <c r="I5466" s="35"/>
    </row>
    <row r="5467" spans="9:9">
      <c r="I5467" s="35"/>
    </row>
    <row r="5468" spans="9:9">
      <c r="I5468" s="35"/>
    </row>
    <row r="5469" spans="9:9">
      <c r="I5469" s="35"/>
    </row>
    <row r="5470" spans="9:9">
      <c r="I5470" s="35"/>
    </row>
    <row r="5471" spans="9:9">
      <c r="I5471" s="35"/>
    </row>
    <row r="5472" spans="9:9">
      <c r="I5472" s="35"/>
    </row>
    <row r="5473" spans="9:9">
      <c r="I5473" s="35"/>
    </row>
    <row r="5474" spans="9:9">
      <c r="I5474" s="35"/>
    </row>
    <row r="5475" spans="9:9">
      <c r="I5475" s="35"/>
    </row>
    <row r="5476" spans="9:9">
      <c r="I5476" s="35"/>
    </row>
    <row r="5477" spans="9:9">
      <c r="I5477" s="35"/>
    </row>
    <row r="5478" spans="9:9">
      <c r="I5478" s="35"/>
    </row>
    <row r="5479" spans="9:9">
      <c r="I5479" s="35"/>
    </row>
    <row r="5480" spans="9:9">
      <c r="I5480" s="35"/>
    </row>
    <row r="5481" spans="9:9">
      <c r="I5481" s="35"/>
    </row>
    <row r="5482" spans="9:9">
      <c r="I5482" s="35"/>
    </row>
    <row r="5483" spans="9:9">
      <c r="I5483" s="35"/>
    </row>
    <row r="5484" spans="9:9">
      <c r="I5484" s="35"/>
    </row>
    <row r="5485" spans="9:9">
      <c r="I5485" s="35"/>
    </row>
    <row r="5486" spans="9:9">
      <c r="I5486" s="35"/>
    </row>
    <row r="5487" spans="9:9">
      <c r="I5487" s="35"/>
    </row>
    <row r="5488" spans="9:9">
      <c r="I5488" s="35"/>
    </row>
    <row r="5489" spans="9:9">
      <c r="I5489" s="35"/>
    </row>
    <row r="5490" spans="9:9">
      <c r="I5490" s="35"/>
    </row>
    <row r="5491" spans="9:9">
      <c r="I5491" s="35"/>
    </row>
    <row r="5492" spans="9:9">
      <c r="I5492" s="35"/>
    </row>
    <row r="5493" spans="9:9">
      <c r="I5493" s="35"/>
    </row>
    <row r="5494" spans="9:9">
      <c r="I5494" s="35"/>
    </row>
    <row r="5495" spans="9:9">
      <c r="I5495" s="35"/>
    </row>
    <row r="5496" spans="9:9">
      <c r="I5496" s="35"/>
    </row>
    <row r="5497" spans="9:9">
      <c r="I5497" s="35"/>
    </row>
    <row r="5498" spans="9:9">
      <c r="I5498" s="35"/>
    </row>
    <row r="5499" spans="9:9">
      <c r="I5499" s="35"/>
    </row>
    <row r="5500" spans="9:9">
      <c r="I5500" s="35"/>
    </row>
    <row r="5501" spans="9:9">
      <c r="I5501" s="35"/>
    </row>
    <row r="5502" spans="9:9">
      <c r="I5502" s="35"/>
    </row>
    <row r="5503" spans="9:9">
      <c r="I5503" s="35"/>
    </row>
    <row r="5504" spans="9:9">
      <c r="I5504" s="35"/>
    </row>
    <row r="5505" spans="9:9">
      <c r="I5505" s="35"/>
    </row>
    <row r="5506" spans="9:9">
      <c r="I5506" s="35"/>
    </row>
    <row r="5507" spans="9:9">
      <c r="I5507" s="35"/>
    </row>
    <row r="5508" spans="9:9">
      <c r="I5508" s="35"/>
    </row>
    <row r="5509" spans="9:9">
      <c r="I5509" s="35"/>
    </row>
    <row r="5510" spans="9:9">
      <c r="I5510" s="35"/>
    </row>
    <row r="5511" spans="9:9">
      <c r="I5511" s="35"/>
    </row>
    <row r="5512" spans="9:9">
      <c r="I5512" s="35"/>
    </row>
    <row r="5513" spans="9:9">
      <c r="I5513" s="35"/>
    </row>
    <row r="5514" spans="9:9">
      <c r="I5514" s="35"/>
    </row>
    <row r="5515" spans="9:9">
      <c r="I5515" s="35"/>
    </row>
    <row r="5516" spans="9:9">
      <c r="I5516" s="35"/>
    </row>
    <row r="5517" spans="9:9">
      <c r="I5517" s="35"/>
    </row>
    <row r="5518" spans="9:9">
      <c r="I5518" s="35"/>
    </row>
    <row r="5519" spans="9:9">
      <c r="I5519" s="35"/>
    </row>
    <row r="5520" spans="9:9">
      <c r="I5520" s="35"/>
    </row>
    <row r="5521" spans="9:9">
      <c r="I5521" s="35"/>
    </row>
    <row r="5522" spans="9:9">
      <c r="I5522" s="35"/>
    </row>
    <row r="5523" spans="9:9">
      <c r="I5523" s="35"/>
    </row>
    <row r="5524" spans="9:9">
      <c r="I5524" s="35"/>
    </row>
    <row r="5525" spans="9:9">
      <c r="I5525" s="35"/>
    </row>
    <row r="5526" spans="9:9">
      <c r="I5526" s="35"/>
    </row>
    <row r="5527" spans="9:9">
      <c r="I5527" s="35"/>
    </row>
    <row r="5528" spans="9:9">
      <c r="I5528" s="35"/>
    </row>
    <row r="5529" spans="9:9">
      <c r="I5529" s="35"/>
    </row>
    <row r="5530" spans="9:9">
      <c r="I5530" s="35"/>
    </row>
    <row r="5531" spans="9:9">
      <c r="I5531" s="35"/>
    </row>
    <row r="5532" spans="9:9">
      <c r="I5532" s="35"/>
    </row>
    <row r="5533" spans="9:9">
      <c r="I5533" s="35"/>
    </row>
    <row r="5534" spans="9:9">
      <c r="I5534" s="35"/>
    </row>
    <row r="5535" spans="9:9">
      <c r="I5535" s="35"/>
    </row>
    <row r="5536" spans="9:9">
      <c r="I5536" s="35"/>
    </row>
    <row r="5537" spans="9:9">
      <c r="I5537" s="35"/>
    </row>
    <row r="5538" spans="9:9">
      <c r="I5538" s="35"/>
    </row>
    <row r="5539" spans="9:9">
      <c r="I5539" s="35"/>
    </row>
    <row r="5540" spans="9:9">
      <c r="I5540" s="35"/>
    </row>
    <row r="5541" spans="9:9">
      <c r="I5541" s="35"/>
    </row>
    <row r="5542" spans="9:9">
      <c r="I5542" s="35"/>
    </row>
    <row r="5543" spans="9:9">
      <c r="I5543" s="35"/>
    </row>
    <row r="5544" spans="9:9">
      <c r="I5544" s="35"/>
    </row>
    <row r="5545" spans="9:9">
      <c r="I5545" s="35"/>
    </row>
    <row r="5546" spans="9:9">
      <c r="I5546" s="35"/>
    </row>
    <row r="5547" spans="9:9">
      <c r="I5547" s="35"/>
    </row>
    <row r="5548" spans="9:9">
      <c r="I5548" s="35"/>
    </row>
    <row r="5549" spans="9:9">
      <c r="I5549" s="35"/>
    </row>
    <row r="5550" spans="9:9">
      <c r="I5550" s="35"/>
    </row>
    <row r="5551" spans="9:9">
      <c r="I5551" s="35"/>
    </row>
    <row r="5552" spans="9:9">
      <c r="I5552" s="35"/>
    </row>
    <row r="5553" spans="9:9">
      <c r="I5553" s="35"/>
    </row>
    <row r="5554" spans="9:9">
      <c r="I5554" s="35"/>
    </row>
    <row r="5555" spans="9:9">
      <c r="I5555" s="35"/>
    </row>
    <row r="5556" spans="9:9">
      <c r="I5556" s="35"/>
    </row>
    <row r="5557" spans="9:9">
      <c r="I5557" s="35"/>
    </row>
    <row r="5558" spans="9:9">
      <c r="I5558" s="35"/>
    </row>
    <row r="5559" spans="9:9">
      <c r="I5559" s="35"/>
    </row>
    <row r="5560" spans="9:9">
      <c r="I5560" s="35"/>
    </row>
    <row r="5561" spans="9:9">
      <c r="I5561" s="35"/>
    </row>
    <row r="5562" spans="9:9">
      <c r="I5562" s="35"/>
    </row>
    <row r="5563" spans="9:9">
      <c r="I5563" s="35"/>
    </row>
    <row r="5564" spans="9:9">
      <c r="I5564" s="35"/>
    </row>
    <row r="5565" spans="9:9">
      <c r="I5565" s="35"/>
    </row>
    <row r="5566" spans="9:9">
      <c r="I5566" s="35"/>
    </row>
    <row r="5567" spans="9:9">
      <c r="I5567" s="35"/>
    </row>
    <row r="5568" spans="9:9">
      <c r="I5568" s="35"/>
    </row>
    <row r="5569" spans="9:9">
      <c r="I5569" s="35"/>
    </row>
    <row r="5570" spans="9:9">
      <c r="I5570" s="35"/>
    </row>
    <row r="5571" spans="9:9">
      <c r="I5571" s="35"/>
    </row>
    <row r="5572" spans="9:9">
      <c r="I5572" s="35"/>
    </row>
    <row r="5573" spans="9:9">
      <c r="I5573" s="35"/>
    </row>
    <row r="5574" spans="9:9">
      <c r="I5574" s="35"/>
    </row>
    <row r="5575" spans="9:9">
      <c r="I5575" s="35"/>
    </row>
    <row r="5576" spans="9:9">
      <c r="I5576" s="35"/>
    </row>
    <row r="5577" spans="9:9">
      <c r="I5577" s="35"/>
    </row>
    <row r="5578" spans="9:9">
      <c r="I5578" s="35"/>
    </row>
    <row r="5579" spans="9:9">
      <c r="I5579" s="35"/>
    </row>
    <row r="5580" spans="9:9">
      <c r="I5580" s="35"/>
    </row>
    <row r="5581" spans="9:9">
      <c r="I5581" s="35"/>
    </row>
    <row r="5582" spans="9:9">
      <c r="I5582" s="35"/>
    </row>
    <row r="5583" spans="9:9">
      <c r="I5583" s="35"/>
    </row>
    <row r="5584" spans="9:9">
      <c r="I5584" s="35"/>
    </row>
    <row r="5585" spans="9:9">
      <c r="I5585" s="35"/>
    </row>
    <row r="5586" spans="9:9">
      <c r="I5586" s="35"/>
    </row>
    <row r="5587" spans="9:9">
      <c r="I5587" s="35"/>
    </row>
    <row r="5588" spans="9:9">
      <c r="I5588" s="35"/>
    </row>
    <row r="5589" spans="9:9">
      <c r="I5589" s="35"/>
    </row>
    <row r="5590" spans="9:9">
      <c r="I5590" s="35"/>
    </row>
    <row r="5591" spans="9:9">
      <c r="I5591" s="35"/>
    </row>
    <row r="5592" spans="9:9">
      <c r="I5592" s="35"/>
    </row>
    <row r="5593" spans="9:9">
      <c r="I5593" s="35"/>
    </row>
    <row r="5594" spans="9:9">
      <c r="I5594" s="35"/>
    </row>
    <row r="5595" spans="9:9">
      <c r="I5595" s="35"/>
    </row>
    <row r="5596" spans="9:9">
      <c r="I5596" s="35"/>
    </row>
    <row r="5597" spans="9:9">
      <c r="I5597" s="35"/>
    </row>
    <row r="5598" spans="9:9">
      <c r="I5598" s="35"/>
    </row>
    <row r="5599" spans="9:9">
      <c r="I5599" s="35"/>
    </row>
    <row r="5600" spans="9:9">
      <c r="I5600" s="35"/>
    </row>
    <row r="5601" spans="9:9">
      <c r="I5601" s="35"/>
    </row>
    <row r="5602" spans="9:9">
      <c r="I5602" s="35"/>
    </row>
    <row r="5603" spans="9:9">
      <c r="I5603" s="35"/>
    </row>
    <row r="5604" spans="9:9">
      <c r="I5604" s="35"/>
    </row>
    <row r="5605" spans="9:9">
      <c r="I5605" s="35"/>
    </row>
    <row r="5606" spans="9:9">
      <c r="I5606" s="35"/>
    </row>
    <row r="5607" spans="9:9">
      <c r="I5607" s="35"/>
    </row>
    <row r="5608" spans="9:9">
      <c r="I5608" s="35"/>
    </row>
    <row r="5609" spans="9:9">
      <c r="I5609" s="35"/>
    </row>
    <row r="5610" spans="9:9">
      <c r="I5610" s="35"/>
    </row>
    <row r="5611" spans="9:9">
      <c r="I5611" s="35"/>
    </row>
    <row r="5612" spans="9:9">
      <c r="I5612" s="35"/>
    </row>
    <row r="5613" spans="9:9">
      <c r="I5613" s="35"/>
    </row>
    <row r="5614" spans="9:9">
      <c r="I5614" s="35"/>
    </row>
    <row r="5615" spans="9:9">
      <c r="I5615" s="35"/>
    </row>
    <row r="5616" spans="9:9">
      <c r="I5616" s="35"/>
    </row>
    <row r="5617" spans="9:9">
      <c r="I5617" s="35"/>
    </row>
    <row r="5618" spans="9:9">
      <c r="I5618" s="35"/>
    </row>
    <row r="5619" spans="9:9">
      <c r="I5619" s="35"/>
    </row>
    <row r="5620" spans="9:9">
      <c r="I5620" s="35"/>
    </row>
    <row r="5621" spans="9:9">
      <c r="I5621" s="35"/>
    </row>
    <row r="5622" spans="9:9">
      <c r="I5622" s="35"/>
    </row>
    <row r="5623" spans="9:9">
      <c r="I5623" s="35"/>
    </row>
    <row r="5624" spans="9:9">
      <c r="I5624" s="35"/>
    </row>
    <row r="5625" spans="9:9">
      <c r="I5625" s="35"/>
    </row>
    <row r="5626" spans="9:9">
      <c r="I5626" s="35"/>
    </row>
    <row r="5627" spans="9:9">
      <c r="I5627" s="35"/>
    </row>
    <row r="5628" spans="9:9">
      <c r="I5628" s="35"/>
    </row>
    <row r="5629" spans="9:9">
      <c r="I5629" s="35"/>
    </row>
    <row r="5630" spans="9:9">
      <c r="I5630" s="35"/>
    </row>
    <row r="5631" spans="9:9">
      <c r="I5631" s="35"/>
    </row>
    <row r="5632" spans="9:9">
      <c r="I5632" s="35"/>
    </row>
    <row r="5633" spans="9:9">
      <c r="I5633" s="35"/>
    </row>
    <row r="5634" spans="9:9">
      <c r="I5634" s="35"/>
    </row>
    <row r="5635" spans="9:9">
      <c r="I5635" s="35"/>
    </row>
    <row r="5636" spans="9:9">
      <c r="I5636" s="35"/>
    </row>
    <row r="5637" spans="9:9">
      <c r="I5637" s="35"/>
    </row>
    <row r="5638" spans="9:9">
      <c r="I5638" s="35"/>
    </row>
    <row r="5639" spans="9:9">
      <c r="I5639" s="35"/>
    </row>
    <row r="5640" spans="9:9">
      <c r="I5640" s="35"/>
    </row>
    <row r="5641" spans="9:9">
      <c r="I5641" s="35"/>
    </row>
    <row r="5642" spans="9:9">
      <c r="I5642" s="35"/>
    </row>
    <row r="5643" spans="9:9">
      <c r="I5643" s="35"/>
    </row>
    <row r="5644" spans="9:9">
      <c r="I5644" s="35"/>
    </row>
    <row r="5645" spans="9:9">
      <c r="I5645" s="35"/>
    </row>
    <row r="5646" spans="9:9">
      <c r="I5646" s="35"/>
    </row>
    <row r="5647" spans="9:9">
      <c r="I5647" s="35"/>
    </row>
    <row r="5648" spans="9:9">
      <c r="I5648" s="35"/>
    </row>
    <row r="5649" spans="9:9">
      <c r="I5649" s="35"/>
    </row>
    <row r="5650" spans="9:9">
      <c r="I5650" s="35"/>
    </row>
    <row r="5651" spans="9:9">
      <c r="I5651" s="35"/>
    </row>
    <row r="5652" spans="9:9">
      <c r="I5652" s="35"/>
    </row>
    <row r="5653" spans="9:9">
      <c r="I5653" s="35"/>
    </row>
    <row r="5654" spans="9:9">
      <c r="I5654" s="35"/>
    </row>
    <row r="5655" spans="9:9">
      <c r="I5655" s="35"/>
    </row>
    <row r="5656" spans="9:9">
      <c r="I5656" s="35"/>
    </row>
    <row r="5657" spans="9:9">
      <c r="I5657" s="35"/>
    </row>
    <row r="5658" spans="9:9">
      <c r="I5658" s="35"/>
    </row>
    <row r="5659" spans="9:9">
      <c r="I5659" s="35"/>
    </row>
    <row r="5660" spans="9:9">
      <c r="I5660" s="35"/>
    </row>
    <row r="5661" spans="9:9">
      <c r="I5661" s="35"/>
    </row>
    <row r="5662" spans="9:9">
      <c r="I5662" s="35"/>
    </row>
    <row r="5663" spans="9:9">
      <c r="I5663" s="35"/>
    </row>
    <row r="5664" spans="9:9">
      <c r="I5664" s="35"/>
    </row>
    <row r="5665" spans="9:9">
      <c r="I5665" s="35"/>
    </row>
    <row r="5666" spans="9:9">
      <c r="I5666" s="35"/>
    </row>
    <row r="5667" spans="9:9">
      <c r="I5667" s="35"/>
    </row>
    <row r="5668" spans="9:9">
      <c r="I5668" s="35"/>
    </row>
    <row r="5669" spans="9:9">
      <c r="I5669" s="35"/>
    </row>
    <row r="5670" spans="9:9">
      <c r="I5670" s="35"/>
    </row>
    <row r="5671" spans="9:9">
      <c r="I5671" s="35"/>
    </row>
    <row r="5672" spans="9:9">
      <c r="I5672" s="35"/>
    </row>
    <row r="5673" spans="9:9">
      <c r="I5673" s="35"/>
    </row>
    <row r="5674" spans="9:9">
      <c r="I5674" s="35"/>
    </row>
    <row r="5675" spans="9:9">
      <c r="I5675" s="35"/>
    </row>
    <row r="5676" spans="9:9">
      <c r="I5676" s="35"/>
    </row>
    <row r="5677" spans="9:9">
      <c r="I5677" s="35"/>
    </row>
    <row r="5678" spans="9:9">
      <c r="I5678" s="35"/>
    </row>
    <row r="5679" spans="9:9">
      <c r="I5679" s="35"/>
    </row>
    <row r="5680" spans="9:9">
      <c r="I5680" s="35"/>
    </row>
    <row r="5681" spans="9:9">
      <c r="I5681" s="35"/>
    </row>
    <row r="5682" spans="9:9">
      <c r="I5682" s="35"/>
    </row>
    <row r="5683" spans="9:9">
      <c r="I5683" s="35"/>
    </row>
    <row r="5684" spans="9:9">
      <c r="I5684" s="35"/>
    </row>
    <row r="5685" spans="9:9">
      <c r="I5685" s="35"/>
    </row>
    <row r="5686" spans="9:9">
      <c r="I5686" s="35"/>
    </row>
    <row r="5687" spans="9:9">
      <c r="I5687" s="35"/>
    </row>
    <row r="5688" spans="9:9">
      <c r="I5688" s="35"/>
    </row>
    <row r="5689" spans="9:9">
      <c r="I5689" s="35"/>
    </row>
    <row r="5690" spans="9:9">
      <c r="I5690" s="35"/>
    </row>
    <row r="5691" spans="9:9">
      <c r="I5691" s="35"/>
    </row>
    <row r="5692" spans="9:9">
      <c r="I5692" s="35"/>
    </row>
    <row r="5693" spans="9:9">
      <c r="I5693" s="35"/>
    </row>
    <row r="5694" spans="9:9">
      <c r="I5694" s="35"/>
    </row>
    <row r="5695" spans="9:9">
      <c r="I5695" s="35"/>
    </row>
    <row r="5696" spans="9:9">
      <c r="I5696" s="35"/>
    </row>
    <row r="5697" spans="9:9">
      <c r="I5697" s="35"/>
    </row>
    <row r="5698" spans="9:9">
      <c r="I5698" s="35"/>
    </row>
    <row r="5699" spans="9:9">
      <c r="I5699" s="35"/>
    </row>
    <row r="5700" spans="9:9">
      <c r="I5700" s="35"/>
    </row>
    <row r="5701" spans="9:9">
      <c r="I5701" s="35"/>
    </row>
    <row r="5702" spans="9:9">
      <c r="I5702" s="35"/>
    </row>
    <row r="5703" spans="9:9">
      <c r="I5703" s="35"/>
    </row>
    <row r="5704" spans="9:9">
      <c r="I5704" s="35"/>
    </row>
    <row r="5705" spans="9:9">
      <c r="I5705" s="35"/>
    </row>
    <row r="5706" spans="9:9">
      <c r="I5706" s="35"/>
    </row>
    <row r="5707" spans="9:9">
      <c r="I5707" s="35"/>
    </row>
    <row r="5708" spans="9:9">
      <c r="I5708" s="35"/>
    </row>
    <row r="5709" spans="9:9">
      <c r="I5709" s="35"/>
    </row>
    <row r="5710" spans="9:9">
      <c r="I5710" s="35"/>
    </row>
    <row r="5711" spans="9:9">
      <c r="I5711" s="35"/>
    </row>
    <row r="5712" spans="9:9">
      <c r="I5712" s="35"/>
    </row>
    <row r="5713" spans="9:9">
      <c r="I5713" s="35"/>
    </row>
    <row r="5714" spans="9:9">
      <c r="I5714" s="35"/>
    </row>
    <row r="5715" spans="9:9">
      <c r="I5715" s="35"/>
    </row>
    <row r="5716" spans="9:9">
      <c r="I5716" s="35"/>
    </row>
    <row r="5717" spans="9:9">
      <c r="I5717" s="35"/>
    </row>
    <row r="5718" spans="9:9">
      <c r="I5718" s="35"/>
    </row>
    <row r="5719" spans="9:9">
      <c r="I5719" s="35"/>
    </row>
    <row r="5720" spans="9:9">
      <c r="I5720" s="35"/>
    </row>
    <row r="5721" spans="9:9">
      <c r="I5721" s="35"/>
    </row>
    <row r="5722" spans="9:9">
      <c r="I5722" s="35"/>
    </row>
    <row r="5723" spans="9:9">
      <c r="I5723" s="35"/>
    </row>
    <row r="5724" spans="9:9">
      <c r="I5724" s="35"/>
    </row>
    <row r="5725" spans="9:9">
      <c r="I5725" s="35"/>
    </row>
    <row r="5726" spans="9:9">
      <c r="I5726" s="35"/>
    </row>
    <row r="5727" spans="9:9">
      <c r="I5727" s="35"/>
    </row>
    <row r="5728" spans="9:9">
      <c r="I5728" s="35"/>
    </row>
    <row r="5729" spans="9:9">
      <c r="I5729" s="35"/>
    </row>
    <row r="5730" spans="9:9">
      <c r="I5730" s="35"/>
    </row>
    <row r="5731" spans="9:9">
      <c r="I5731" s="35"/>
    </row>
    <row r="5732" spans="9:9">
      <c r="I5732" s="35"/>
    </row>
    <row r="5733" spans="9:9">
      <c r="I5733" s="35"/>
    </row>
    <row r="5734" spans="9:9">
      <c r="I5734" s="35"/>
    </row>
    <row r="5735" spans="9:9">
      <c r="I5735" s="35"/>
    </row>
    <row r="5736" spans="9:9">
      <c r="I5736" s="35"/>
    </row>
    <row r="5737" spans="9:9">
      <c r="I5737" s="35"/>
    </row>
    <row r="5738" spans="9:9">
      <c r="I5738" s="35"/>
    </row>
    <row r="5739" spans="9:9">
      <c r="I5739" s="35"/>
    </row>
    <row r="5740" spans="9:9">
      <c r="I5740" s="35"/>
    </row>
    <row r="5741" spans="9:9">
      <c r="I5741" s="35"/>
    </row>
    <row r="5742" spans="9:9">
      <c r="I5742" s="35"/>
    </row>
    <row r="5743" spans="9:9">
      <c r="I5743" s="35"/>
    </row>
    <row r="5744" spans="9:9">
      <c r="I5744" s="35"/>
    </row>
    <row r="5745" spans="9:9">
      <c r="I5745" s="35"/>
    </row>
    <row r="5746" spans="9:9">
      <c r="I5746" s="35"/>
    </row>
    <row r="5747" spans="9:9">
      <c r="I5747" s="35"/>
    </row>
    <row r="5748" spans="9:9">
      <c r="I5748" s="35"/>
    </row>
    <row r="5749" spans="9:9">
      <c r="I5749" s="35"/>
    </row>
    <row r="5750" spans="9:9">
      <c r="I5750" s="35"/>
    </row>
    <row r="5751" spans="9:9">
      <c r="I5751" s="35"/>
    </row>
    <row r="5752" spans="9:9">
      <c r="I5752" s="35"/>
    </row>
    <row r="5753" spans="9:9">
      <c r="I5753" s="35"/>
    </row>
    <row r="5754" spans="9:9">
      <c r="I5754" s="35"/>
    </row>
    <row r="5755" spans="9:9">
      <c r="I5755" s="35"/>
    </row>
    <row r="5756" spans="9:9">
      <c r="I5756" s="35"/>
    </row>
    <row r="5757" spans="9:9">
      <c r="I5757" s="35"/>
    </row>
    <row r="5758" spans="9:9">
      <c r="I5758" s="35"/>
    </row>
    <row r="5759" spans="9:9">
      <c r="I5759" s="35"/>
    </row>
    <row r="5760" spans="9:9">
      <c r="I5760" s="35"/>
    </row>
    <row r="5761" spans="9:9">
      <c r="I5761" s="35"/>
    </row>
    <row r="5762" spans="9:9">
      <c r="I5762" s="35"/>
    </row>
    <row r="5763" spans="9:9">
      <c r="I5763" s="35"/>
    </row>
    <row r="5764" spans="9:9">
      <c r="I5764" s="35"/>
    </row>
    <row r="5765" spans="9:9">
      <c r="I5765" s="35"/>
    </row>
    <row r="5766" spans="9:9">
      <c r="I5766" s="35"/>
    </row>
    <row r="5767" spans="9:9">
      <c r="I5767" s="35"/>
    </row>
    <row r="5768" spans="9:9">
      <c r="I5768" s="35"/>
    </row>
    <row r="5769" spans="9:9">
      <c r="I5769" s="35"/>
    </row>
    <row r="5770" spans="9:9">
      <c r="I5770" s="35"/>
    </row>
    <row r="5771" spans="9:9">
      <c r="I5771" s="35"/>
    </row>
    <row r="5772" spans="9:9">
      <c r="I5772" s="35"/>
    </row>
    <row r="5773" spans="9:9">
      <c r="I5773" s="35"/>
    </row>
    <row r="5774" spans="9:9">
      <c r="I5774" s="35"/>
    </row>
    <row r="5775" spans="9:9">
      <c r="I5775" s="35"/>
    </row>
    <row r="5776" spans="9:9">
      <c r="I5776" s="35"/>
    </row>
    <row r="5777" spans="9:9">
      <c r="I5777" s="35"/>
    </row>
    <row r="5778" spans="9:9">
      <c r="I5778" s="35"/>
    </row>
    <row r="5779" spans="9:9">
      <c r="I5779" s="35"/>
    </row>
    <row r="5780" spans="9:9">
      <c r="I5780" s="35"/>
    </row>
    <row r="5781" spans="9:9">
      <c r="I5781" s="35"/>
    </row>
    <row r="5782" spans="9:9">
      <c r="I5782" s="35"/>
    </row>
    <row r="5783" spans="9:9">
      <c r="I5783" s="35"/>
    </row>
    <row r="5784" spans="9:9">
      <c r="I5784" s="35"/>
    </row>
    <row r="5785" spans="9:9">
      <c r="I5785" s="35"/>
    </row>
    <row r="5786" spans="9:9">
      <c r="I5786" s="35"/>
    </row>
    <row r="5787" spans="9:9">
      <c r="I5787" s="35"/>
    </row>
    <row r="5788" spans="9:9">
      <c r="I5788" s="35"/>
    </row>
    <row r="5789" spans="9:9">
      <c r="I5789" s="35"/>
    </row>
    <row r="5790" spans="9:9">
      <c r="I5790" s="35"/>
    </row>
    <row r="5791" spans="9:9">
      <c r="I5791" s="35"/>
    </row>
    <row r="5792" spans="9:9">
      <c r="I5792" s="35"/>
    </row>
    <row r="5793" spans="9:9">
      <c r="I5793" s="35"/>
    </row>
    <row r="5794" spans="9:9">
      <c r="I5794" s="35"/>
    </row>
    <row r="5795" spans="9:9">
      <c r="I5795" s="35"/>
    </row>
    <row r="5796" spans="9:9">
      <c r="I5796" s="35"/>
    </row>
    <row r="5797" spans="9:9">
      <c r="I5797" s="35"/>
    </row>
    <row r="5798" spans="9:9">
      <c r="I5798" s="35"/>
    </row>
    <row r="5799" spans="9:9">
      <c r="I5799" s="35"/>
    </row>
    <row r="5800" spans="9:9">
      <c r="I5800" s="35"/>
    </row>
    <row r="5801" spans="9:9">
      <c r="I5801" s="35"/>
    </row>
    <row r="5802" spans="9:9">
      <c r="I5802" s="35"/>
    </row>
    <row r="5803" spans="9:9">
      <c r="I5803" s="35"/>
    </row>
    <row r="5804" spans="9:9">
      <c r="I5804" s="35"/>
    </row>
    <row r="5805" spans="9:9">
      <c r="I5805" s="35"/>
    </row>
    <row r="5806" spans="9:9">
      <c r="I5806" s="35"/>
    </row>
    <row r="5807" spans="9:9">
      <c r="I5807" s="35"/>
    </row>
    <row r="5808" spans="9:9">
      <c r="I5808" s="35"/>
    </row>
    <row r="5809" spans="9:9">
      <c r="I5809" s="35"/>
    </row>
    <row r="5810" spans="9:9">
      <c r="I5810" s="35"/>
    </row>
    <row r="5811" spans="9:9">
      <c r="I5811" s="35"/>
    </row>
    <row r="5812" spans="9:9">
      <c r="I5812" s="35"/>
    </row>
    <row r="5813" spans="9:9">
      <c r="I5813" s="35"/>
    </row>
    <row r="5814" spans="9:9">
      <c r="I5814" s="35"/>
    </row>
    <row r="5815" spans="9:9">
      <c r="I5815" s="35"/>
    </row>
    <row r="5816" spans="9:9">
      <c r="I5816" s="35"/>
    </row>
    <row r="5817" spans="9:9">
      <c r="I5817" s="35"/>
    </row>
    <row r="5818" spans="9:9">
      <c r="I5818" s="35"/>
    </row>
    <row r="5819" spans="9:9">
      <c r="I5819" s="35"/>
    </row>
    <row r="5820" spans="9:9">
      <c r="I5820" s="35"/>
    </row>
    <row r="5821" spans="9:9">
      <c r="I5821" s="35"/>
    </row>
    <row r="5822" spans="9:9">
      <c r="I5822" s="35"/>
    </row>
    <row r="5823" spans="9:9">
      <c r="I5823" s="35"/>
    </row>
    <row r="5824" spans="9:9">
      <c r="I5824" s="35"/>
    </row>
    <row r="5825" spans="9:9">
      <c r="I5825" s="35"/>
    </row>
    <row r="5826" spans="9:9">
      <c r="I5826" s="35"/>
    </row>
    <row r="5827" spans="9:9">
      <c r="I5827" s="35"/>
    </row>
    <row r="5828" spans="9:9">
      <c r="I5828" s="35"/>
    </row>
    <row r="5829" spans="9:9">
      <c r="I5829" s="35"/>
    </row>
    <row r="5830" spans="9:9">
      <c r="I5830" s="35"/>
    </row>
    <row r="5831" spans="9:9">
      <c r="I5831" s="35"/>
    </row>
    <row r="5832" spans="9:9">
      <c r="I5832" s="35"/>
    </row>
    <row r="5833" spans="9:9">
      <c r="I5833" s="35"/>
    </row>
    <row r="5834" spans="9:9">
      <c r="I5834" s="35"/>
    </row>
    <row r="5835" spans="9:9">
      <c r="I5835" s="35"/>
    </row>
    <row r="5836" spans="9:9">
      <c r="I5836" s="35"/>
    </row>
    <row r="5837" spans="9:9">
      <c r="I5837" s="35"/>
    </row>
    <row r="5838" spans="9:9">
      <c r="I5838" s="35"/>
    </row>
    <row r="5839" spans="9:9">
      <c r="I5839" s="35"/>
    </row>
    <row r="5840" spans="9:9">
      <c r="I5840" s="35"/>
    </row>
    <row r="5841" spans="9:9">
      <c r="I5841" s="35"/>
    </row>
    <row r="5842" spans="9:9">
      <c r="I5842" s="35"/>
    </row>
    <row r="5843" spans="9:9">
      <c r="I5843" s="35"/>
    </row>
    <row r="5844" spans="9:9">
      <c r="I5844" s="35"/>
    </row>
    <row r="5845" spans="9:9">
      <c r="I5845" s="35"/>
    </row>
    <row r="5846" spans="9:9">
      <c r="I5846" s="35"/>
    </row>
    <row r="5847" spans="9:9">
      <c r="I5847" s="35"/>
    </row>
    <row r="5848" spans="9:9">
      <c r="I5848" s="35"/>
    </row>
    <row r="5849" spans="9:9">
      <c r="I5849" s="35"/>
    </row>
    <row r="5850" spans="9:9">
      <c r="I5850" s="35"/>
    </row>
    <row r="5851" spans="9:9">
      <c r="I5851" s="35"/>
    </row>
    <row r="5852" spans="9:9">
      <c r="I5852" s="35"/>
    </row>
    <row r="5853" spans="9:9">
      <c r="I5853" s="35"/>
    </row>
    <row r="5854" spans="9:9">
      <c r="I5854" s="35"/>
    </row>
    <row r="5855" spans="9:9">
      <c r="I5855" s="35"/>
    </row>
    <row r="5856" spans="9:9">
      <c r="I5856" s="35"/>
    </row>
    <row r="5857" spans="9:9">
      <c r="I5857" s="35"/>
    </row>
    <row r="5858" spans="9:9">
      <c r="I5858" s="35"/>
    </row>
    <row r="5859" spans="9:9">
      <c r="I5859" s="35"/>
    </row>
    <row r="5860" spans="9:9">
      <c r="I5860" s="35"/>
    </row>
    <row r="5861" spans="9:9">
      <c r="I5861" s="35"/>
    </row>
    <row r="5862" spans="9:9">
      <c r="I5862" s="35"/>
    </row>
    <row r="5863" spans="9:9">
      <c r="I5863" s="35"/>
    </row>
    <row r="5864" spans="9:9">
      <c r="I5864" s="35"/>
    </row>
    <row r="5865" spans="9:9">
      <c r="I5865" s="35"/>
    </row>
    <row r="5866" spans="9:9">
      <c r="I5866" s="35"/>
    </row>
    <row r="5867" spans="9:9">
      <c r="I5867" s="35"/>
    </row>
    <row r="5868" spans="9:9">
      <c r="I5868" s="35"/>
    </row>
    <row r="5869" spans="9:9">
      <c r="I5869" s="35"/>
    </row>
    <row r="5870" spans="9:9">
      <c r="I5870" s="35"/>
    </row>
    <row r="5871" spans="9:9">
      <c r="I5871" s="35"/>
    </row>
    <row r="5872" spans="9:9">
      <c r="I5872" s="35"/>
    </row>
    <row r="5873" spans="9:9">
      <c r="I5873" s="35"/>
    </row>
    <row r="5874" spans="9:9">
      <c r="I5874" s="35"/>
    </row>
    <row r="5875" spans="9:9">
      <c r="I5875" s="35"/>
    </row>
    <row r="5876" spans="9:9">
      <c r="I5876" s="35"/>
    </row>
    <row r="5877" spans="9:9">
      <c r="I5877" s="35"/>
    </row>
    <row r="5878" spans="9:9">
      <c r="I5878" s="35"/>
    </row>
    <row r="5879" spans="9:9">
      <c r="I5879" s="35"/>
    </row>
    <row r="5880" spans="9:9">
      <c r="I5880" s="35"/>
    </row>
    <row r="5881" spans="9:9">
      <c r="I5881" s="35"/>
    </row>
    <row r="5882" spans="9:9">
      <c r="I5882" s="35"/>
    </row>
    <row r="5883" spans="9:9">
      <c r="I5883" s="35"/>
    </row>
    <row r="5884" spans="9:9">
      <c r="I5884" s="35"/>
    </row>
    <row r="5885" spans="9:9">
      <c r="I5885" s="35"/>
    </row>
    <row r="5886" spans="9:9">
      <c r="I5886" s="35"/>
    </row>
    <row r="5887" spans="9:9">
      <c r="I5887" s="35"/>
    </row>
    <row r="5888" spans="9:9">
      <c r="I5888" s="35"/>
    </row>
    <row r="5889" spans="9:9">
      <c r="I5889" s="35"/>
    </row>
    <row r="5890" spans="9:9">
      <c r="I5890" s="35"/>
    </row>
    <row r="5891" spans="9:9">
      <c r="I5891" s="35"/>
    </row>
    <row r="5892" spans="9:9">
      <c r="I5892" s="35"/>
    </row>
    <row r="5893" spans="9:9">
      <c r="I5893" s="35"/>
    </row>
    <row r="5894" spans="9:9">
      <c r="I5894" s="35"/>
    </row>
    <row r="5895" spans="9:9">
      <c r="I5895" s="35"/>
    </row>
    <row r="5896" spans="9:9">
      <c r="I5896" s="35"/>
    </row>
    <row r="5897" spans="9:9">
      <c r="I5897" s="35"/>
    </row>
    <row r="5898" spans="9:9">
      <c r="I5898" s="35"/>
    </row>
    <row r="5899" spans="9:9">
      <c r="I5899" s="35"/>
    </row>
    <row r="5900" spans="9:9">
      <c r="I5900" s="35"/>
    </row>
    <row r="5901" spans="9:9">
      <c r="I5901" s="35"/>
    </row>
    <row r="5902" spans="9:9">
      <c r="I5902" s="35"/>
    </row>
    <row r="5903" spans="9:9">
      <c r="I5903" s="35"/>
    </row>
    <row r="5904" spans="9:9">
      <c r="I5904" s="35"/>
    </row>
    <row r="5905" spans="9:9">
      <c r="I5905" s="35"/>
    </row>
    <row r="5906" spans="9:9">
      <c r="I5906" s="35"/>
    </row>
    <row r="5907" spans="9:9">
      <c r="I5907" s="35"/>
    </row>
    <row r="5908" spans="9:9">
      <c r="I5908" s="35"/>
    </row>
    <row r="5909" spans="9:9">
      <c r="I5909" s="35"/>
    </row>
    <row r="5910" spans="9:9">
      <c r="I5910" s="35"/>
    </row>
    <row r="5911" spans="9:9">
      <c r="I5911" s="35"/>
    </row>
    <row r="5912" spans="9:9">
      <c r="I5912" s="35"/>
    </row>
    <row r="5913" spans="9:9">
      <c r="I5913" s="35"/>
    </row>
    <row r="5914" spans="9:9">
      <c r="I5914" s="35"/>
    </row>
    <row r="5915" spans="9:9">
      <c r="I5915" s="35"/>
    </row>
    <row r="5916" spans="9:9">
      <c r="I5916" s="35"/>
    </row>
    <row r="5917" spans="9:9">
      <c r="I5917" s="35"/>
    </row>
    <row r="5918" spans="9:9">
      <c r="I5918" s="35"/>
    </row>
    <row r="5919" spans="9:9">
      <c r="I5919" s="35"/>
    </row>
    <row r="5920" spans="9:9">
      <c r="I5920" s="35"/>
    </row>
    <row r="5921" spans="9:9">
      <c r="I5921" s="35"/>
    </row>
    <row r="5922" spans="9:9">
      <c r="I5922" s="35"/>
    </row>
    <row r="5923" spans="9:9">
      <c r="I5923" s="35"/>
    </row>
    <row r="5924" spans="9:9">
      <c r="I5924" s="35"/>
    </row>
    <row r="5925" spans="9:9">
      <c r="I5925" s="35"/>
    </row>
    <row r="5926" spans="9:9">
      <c r="I5926" s="35"/>
    </row>
    <row r="5927" spans="9:9">
      <c r="I5927" s="35"/>
    </row>
    <row r="5928" spans="9:9">
      <c r="I5928" s="35"/>
    </row>
    <row r="5929" spans="9:9">
      <c r="I5929" s="35"/>
    </row>
    <row r="5930" spans="9:9">
      <c r="I5930" s="35"/>
    </row>
    <row r="5931" spans="9:9">
      <c r="I5931" s="35"/>
    </row>
    <row r="5932" spans="9:9">
      <c r="I5932" s="35"/>
    </row>
    <row r="5933" spans="9:9">
      <c r="I5933" s="35"/>
    </row>
    <row r="5934" spans="9:9">
      <c r="I5934" s="35"/>
    </row>
    <row r="5935" spans="9:9">
      <c r="I5935" s="35"/>
    </row>
    <row r="5936" spans="9:9">
      <c r="I5936" s="35"/>
    </row>
    <row r="5937" spans="9:9">
      <c r="I5937" s="35"/>
    </row>
    <row r="5938" spans="9:9">
      <c r="I5938" s="35"/>
    </row>
    <row r="5939" spans="9:9">
      <c r="I5939" s="35"/>
    </row>
    <row r="5940" spans="9:9">
      <c r="I5940" s="35"/>
    </row>
    <row r="5941" spans="9:9">
      <c r="I5941" s="35"/>
    </row>
    <row r="5942" spans="9:9">
      <c r="I5942" s="35"/>
    </row>
    <row r="5943" spans="9:9">
      <c r="I5943" s="35"/>
    </row>
    <row r="5944" spans="9:9">
      <c r="I5944" s="35"/>
    </row>
    <row r="5945" spans="9:9">
      <c r="I5945" s="35"/>
    </row>
    <row r="5946" spans="9:9">
      <c r="I5946" s="35"/>
    </row>
    <row r="5947" spans="9:9">
      <c r="I5947" s="35"/>
    </row>
    <row r="5948" spans="9:9">
      <c r="I5948" s="35"/>
    </row>
    <row r="5949" spans="9:9">
      <c r="I5949" s="35"/>
    </row>
    <row r="5950" spans="9:9">
      <c r="I5950" s="35"/>
    </row>
    <row r="5951" spans="9:9">
      <c r="I5951" s="35"/>
    </row>
    <row r="5952" spans="9:9">
      <c r="I5952" s="35"/>
    </row>
    <row r="5953" spans="9:9">
      <c r="I5953" s="35"/>
    </row>
    <row r="5954" spans="9:9">
      <c r="I5954" s="35"/>
    </row>
    <row r="5955" spans="9:9">
      <c r="I5955" s="35"/>
    </row>
    <row r="5956" spans="9:9">
      <c r="I5956" s="35"/>
    </row>
    <row r="5957" spans="9:9">
      <c r="I5957" s="35"/>
    </row>
    <row r="5958" spans="9:9">
      <c r="I5958" s="35"/>
    </row>
    <row r="5959" spans="9:9">
      <c r="I5959" s="35"/>
    </row>
    <row r="5960" spans="9:9">
      <c r="I5960" s="35"/>
    </row>
    <row r="5961" spans="9:9">
      <c r="I5961" s="35"/>
    </row>
    <row r="5962" spans="9:9">
      <c r="I5962" s="35"/>
    </row>
    <row r="5963" spans="9:9">
      <c r="I5963" s="35"/>
    </row>
    <row r="5964" spans="9:9">
      <c r="I5964" s="35"/>
    </row>
    <row r="5965" spans="9:9">
      <c r="I5965" s="35"/>
    </row>
    <row r="5966" spans="9:9">
      <c r="I5966" s="35"/>
    </row>
    <row r="5967" spans="9:9">
      <c r="I5967" s="35"/>
    </row>
    <row r="5968" spans="9:9">
      <c r="I5968" s="35"/>
    </row>
    <row r="5969" spans="9:9">
      <c r="I5969" s="35"/>
    </row>
    <row r="5970" spans="9:9">
      <c r="I5970" s="35"/>
    </row>
    <row r="5971" spans="9:9">
      <c r="I5971" s="35"/>
    </row>
    <row r="5972" spans="9:9">
      <c r="I5972" s="35"/>
    </row>
    <row r="5973" spans="9:9">
      <c r="I5973" s="35"/>
    </row>
    <row r="5974" spans="9:9">
      <c r="I5974" s="35"/>
    </row>
    <row r="5975" spans="9:9">
      <c r="I5975" s="35"/>
    </row>
    <row r="5976" spans="9:9">
      <c r="I5976" s="35"/>
    </row>
    <row r="5977" spans="9:9">
      <c r="I5977" s="35"/>
    </row>
    <row r="5978" spans="9:9">
      <c r="I5978" s="35"/>
    </row>
    <row r="5979" spans="9:9">
      <c r="I5979" s="35"/>
    </row>
    <row r="5980" spans="9:9">
      <c r="I5980" s="35"/>
    </row>
    <row r="5981" spans="9:9">
      <c r="I5981" s="35"/>
    </row>
    <row r="5982" spans="9:9">
      <c r="I5982" s="35"/>
    </row>
    <row r="5983" spans="9:9">
      <c r="I5983" s="35"/>
    </row>
    <row r="5984" spans="9:9">
      <c r="I5984" s="35"/>
    </row>
    <row r="5985" spans="9:9">
      <c r="I5985" s="35"/>
    </row>
    <row r="5986" spans="9:9">
      <c r="I5986" s="35"/>
    </row>
    <row r="5987" spans="9:9">
      <c r="I5987" s="35"/>
    </row>
    <row r="5988" spans="9:9">
      <c r="I5988" s="35"/>
    </row>
    <row r="5989" spans="9:9">
      <c r="I5989" s="35"/>
    </row>
    <row r="5990" spans="9:9">
      <c r="I5990" s="35"/>
    </row>
    <row r="5991" spans="9:9">
      <c r="I5991" s="35"/>
    </row>
    <row r="5992" spans="9:9">
      <c r="I5992" s="35"/>
    </row>
    <row r="5993" spans="9:9">
      <c r="I5993" s="35"/>
    </row>
    <row r="5994" spans="9:9">
      <c r="I5994" s="35"/>
    </row>
    <row r="5995" spans="9:9">
      <c r="I5995" s="35"/>
    </row>
    <row r="5996" spans="9:9">
      <c r="I5996" s="35"/>
    </row>
    <row r="5997" spans="9:9">
      <c r="I5997" s="35"/>
    </row>
    <row r="5998" spans="9:9">
      <c r="I5998" s="35"/>
    </row>
    <row r="5999" spans="9:9">
      <c r="I5999" s="35"/>
    </row>
    <row r="6000" spans="9:9">
      <c r="I6000" s="35"/>
    </row>
    <row r="6001" spans="9:9">
      <c r="I6001" s="35"/>
    </row>
    <row r="6002" spans="9:9">
      <c r="I6002" s="35"/>
    </row>
    <row r="6003" spans="9:9">
      <c r="I6003" s="35"/>
    </row>
    <row r="6004" spans="9:9">
      <c r="I6004" s="35"/>
    </row>
    <row r="6005" spans="9:9">
      <c r="I6005" s="35"/>
    </row>
    <row r="6006" spans="9:9">
      <c r="I6006" s="35"/>
    </row>
    <row r="6007" spans="9:9">
      <c r="I6007" s="35"/>
    </row>
    <row r="6008" spans="9:9">
      <c r="I6008" s="35"/>
    </row>
    <row r="6009" spans="9:9">
      <c r="I6009" s="35"/>
    </row>
    <row r="6010" spans="9:9">
      <c r="I6010" s="35"/>
    </row>
    <row r="6011" spans="9:9">
      <c r="I6011" s="35"/>
    </row>
    <row r="6012" spans="9:9">
      <c r="I6012" s="35"/>
    </row>
    <row r="6013" spans="9:9">
      <c r="I6013" s="35"/>
    </row>
    <row r="6014" spans="9:9">
      <c r="I6014" s="35"/>
    </row>
    <row r="6015" spans="9:9">
      <c r="I6015" s="35"/>
    </row>
    <row r="6016" spans="9:9">
      <c r="I6016" s="35"/>
    </row>
    <row r="6017" spans="9:9">
      <c r="I6017" s="35"/>
    </row>
    <row r="6018" spans="9:9">
      <c r="I6018" s="35"/>
    </row>
    <row r="6019" spans="9:9">
      <c r="I6019" s="35"/>
    </row>
    <row r="6020" spans="9:9">
      <c r="I6020" s="35"/>
    </row>
    <row r="6021" spans="9:9">
      <c r="I6021" s="35"/>
    </row>
    <row r="6022" spans="9:9">
      <c r="I6022" s="35"/>
    </row>
    <row r="6023" spans="9:9">
      <c r="I6023" s="35"/>
    </row>
    <row r="6024" spans="9:9">
      <c r="I6024" s="35"/>
    </row>
    <row r="6025" spans="9:9">
      <c r="I6025" s="35"/>
    </row>
    <row r="6026" spans="9:9">
      <c r="I6026" s="35"/>
    </row>
    <row r="6027" spans="9:9">
      <c r="I6027" s="35"/>
    </row>
    <row r="6028" spans="9:9">
      <c r="I6028" s="35"/>
    </row>
    <row r="6029" spans="9:9">
      <c r="I6029" s="35"/>
    </row>
    <row r="6030" spans="9:9">
      <c r="I6030" s="35"/>
    </row>
    <row r="6031" spans="9:9">
      <c r="I6031" s="35"/>
    </row>
    <row r="6032" spans="9:9">
      <c r="I6032" s="35"/>
    </row>
    <row r="6033" spans="9:9">
      <c r="I6033" s="35"/>
    </row>
    <row r="6034" spans="9:9">
      <c r="I6034" s="35"/>
    </row>
    <row r="6035" spans="9:9">
      <c r="I6035" s="35"/>
    </row>
    <row r="6036" spans="9:9">
      <c r="I6036" s="35"/>
    </row>
    <row r="6037" spans="9:9">
      <c r="I6037" s="35"/>
    </row>
    <row r="6038" spans="9:9">
      <c r="I6038" s="35"/>
    </row>
    <row r="6039" spans="9:9">
      <c r="I6039" s="35"/>
    </row>
    <row r="6040" spans="9:9">
      <c r="I6040" s="35"/>
    </row>
    <row r="6041" spans="9:9">
      <c r="I6041" s="35"/>
    </row>
    <row r="6042" spans="9:9">
      <c r="I6042" s="35"/>
    </row>
    <row r="6043" spans="9:9">
      <c r="I6043" s="35"/>
    </row>
    <row r="6044" spans="9:9">
      <c r="I6044" s="35"/>
    </row>
    <row r="6045" spans="9:9">
      <c r="I6045" s="35"/>
    </row>
    <row r="6046" spans="9:9">
      <c r="I6046" s="35"/>
    </row>
    <row r="6047" spans="9:9">
      <c r="I6047" s="35"/>
    </row>
    <row r="6048" spans="9:9">
      <c r="I6048" s="35"/>
    </row>
    <row r="6049" spans="9:9">
      <c r="I6049" s="35"/>
    </row>
    <row r="6050" spans="9:9">
      <c r="I6050" s="35"/>
    </row>
    <row r="6051" spans="9:9">
      <c r="I6051" s="35"/>
    </row>
    <row r="6052" spans="9:9">
      <c r="I6052" s="35"/>
    </row>
    <row r="6053" spans="9:9">
      <c r="I6053" s="35"/>
    </row>
    <row r="6054" spans="9:9">
      <c r="I6054" s="35"/>
    </row>
    <row r="6055" spans="9:9">
      <c r="I6055" s="35"/>
    </row>
    <row r="6056" spans="9:9">
      <c r="I6056" s="35"/>
    </row>
    <row r="6057" spans="9:9">
      <c r="I6057" s="35"/>
    </row>
    <row r="6058" spans="9:9">
      <c r="I6058" s="35"/>
    </row>
    <row r="6059" spans="9:9">
      <c r="I6059" s="35"/>
    </row>
    <row r="6060" spans="9:9">
      <c r="I6060" s="35"/>
    </row>
    <row r="6061" spans="9:9">
      <c r="I6061" s="35"/>
    </row>
    <row r="6062" spans="9:9">
      <c r="I6062" s="35"/>
    </row>
    <row r="6063" spans="9:9">
      <c r="I6063" s="35"/>
    </row>
    <row r="6064" spans="9:9">
      <c r="I6064" s="35"/>
    </row>
    <row r="6065" spans="9:9">
      <c r="I6065" s="35"/>
    </row>
    <row r="6066" spans="9:9">
      <c r="I6066" s="35"/>
    </row>
    <row r="6067" spans="9:9">
      <c r="I6067" s="35"/>
    </row>
    <row r="6068" spans="9:9">
      <c r="I6068" s="35"/>
    </row>
    <row r="6069" spans="9:9">
      <c r="I6069" s="35"/>
    </row>
    <row r="6070" spans="9:9">
      <c r="I6070" s="35"/>
    </row>
    <row r="6071" spans="9:9">
      <c r="I6071" s="35"/>
    </row>
    <row r="6072" spans="9:9">
      <c r="I6072" s="35"/>
    </row>
    <row r="6073" spans="9:9">
      <c r="I6073" s="35"/>
    </row>
    <row r="6074" spans="9:9">
      <c r="I6074" s="35"/>
    </row>
    <row r="6075" spans="9:9">
      <c r="I6075" s="35"/>
    </row>
    <row r="6076" spans="9:9">
      <c r="I6076" s="35"/>
    </row>
    <row r="6077" spans="9:9">
      <c r="I6077" s="35"/>
    </row>
    <row r="6078" spans="9:9">
      <c r="I6078" s="35"/>
    </row>
    <row r="6079" spans="9:9">
      <c r="I6079" s="35"/>
    </row>
    <row r="6080" spans="9:9">
      <c r="I6080" s="35"/>
    </row>
    <row r="6081" spans="9:9">
      <c r="I6081" s="35"/>
    </row>
    <row r="6082" spans="9:9">
      <c r="I6082" s="35"/>
    </row>
    <row r="6083" spans="9:9">
      <c r="I6083" s="35"/>
    </row>
    <row r="6084" spans="9:9">
      <c r="I6084" s="35"/>
    </row>
    <row r="6085" spans="9:9">
      <c r="I6085" s="35"/>
    </row>
    <row r="6086" spans="9:9">
      <c r="I6086" s="35"/>
    </row>
    <row r="6087" spans="9:9">
      <c r="I6087" s="35"/>
    </row>
    <row r="6088" spans="9:9">
      <c r="I6088" s="35"/>
    </row>
    <row r="6089" spans="9:9">
      <c r="I6089" s="35"/>
    </row>
    <row r="6090" spans="9:9">
      <c r="I6090" s="35"/>
    </row>
    <row r="6091" spans="9:9">
      <c r="I6091" s="35"/>
    </row>
    <row r="6092" spans="9:9">
      <c r="I6092" s="35"/>
    </row>
    <row r="6093" spans="9:9">
      <c r="I6093" s="35"/>
    </row>
    <row r="6094" spans="9:9">
      <c r="I6094" s="35"/>
    </row>
    <row r="6095" spans="9:9">
      <c r="I6095" s="35"/>
    </row>
    <row r="6096" spans="9:9">
      <c r="I6096" s="35"/>
    </row>
    <row r="6097" spans="9:9">
      <c r="I6097" s="35"/>
    </row>
    <row r="6098" spans="9:9">
      <c r="I6098" s="35"/>
    </row>
    <row r="6099" spans="9:9">
      <c r="I6099" s="35"/>
    </row>
    <row r="6100" spans="9:9">
      <c r="I6100" s="35"/>
    </row>
    <row r="6101" spans="9:9">
      <c r="I6101" s="35"/>
    </row>
    <row r="6102" spans="9:9">
      <c r="I6102" s="35"/>
    </row>
    <row r="6103" spans="9:9">
      <c r="I6103" s="35"/>
    </row>
    <row r="6104" spans="9:9">
      <c r="I6104" s="35"/>
    </row>
    <row r="6105" spans="9:9">
      <c r="I6105" s="35"/>
    </row>
    <row r="6106" spans="9:9">
      <c r="I6106" s="35"/>
    </row>
    <row r="6107" spans="9:9">
      <c r="I6107" s="35"/>
    </row>
    <row r="6108" spans="9:9">
      <c r="I6108" s="35"/>
    </row>
    <row r="6109" spans="9:9">
      <c r="I6109" s="35"/>
    </row>
    <row r="6110" spans="9:9">
      <c r="I6110" s="35"/>
    </row>
    <row r="6111" spans="9:9">
      <c r="I6111" s="35"/>
    </row>
    <row r="6112" spans="9:9">
      <c r="I6112" s="35"/>
    </row>
    <row r="6113" spans="9:9">
      <c r="I6113" s="35"/>
    </row>
    <row r="6114" spans="9:9">
      <c r="I6114" s="35"/>
    </row>
    <row r="6115" spans="9:9">
      <c r="I6115" s="35"/>
    </row>
    <row r="6116" spans="9:9">
      <c r="I6116" s="35"/>
    </row>
    <row r="6117" spans="9:9">
      <c r="I6117" s="35"/>
    </row>
    <row r="6118" spans="9:9">
      <c r="I6118" s="35"/>
    </row>
    <row r="6119" spans="9:9">
      <c r="I6119" s="35"/>
    </row>
    <row r="6120" spans="9:9">
      <c r="I6120" s="35"/>
    </row>
    <row r="6121" spans="9:9">
      <c r="I6121" s="35"/>
    </row>
    <row r="6122" spans="9:9">
      <c r="I6122" s="35"/>
    </row>
    <row r="6123" spans="9:9">
      <c r="I6123" s="35"/>
    </row>
    <row r="6124" spans="9:9">
      <c r="I6124" s="35"/>
    </row>
    <row r="6125" spans="9:9">
      <c r="I6125" s="35"/>
    </row>
    <row r="6126" spans="9:9">
      <c r="I6126" s="35"/>
    </row>
    <row r="6127" spans="9:9">
      <c r="I6127" s="35"/>
    </row>
    <row r="6128" spans="9:9">
      <c r="I6128" s="35"/>
    </row>
    <row r="6129" spans="9:9">
      <c r="I6129" s="35"/>
    </row>
    <row r="6130" spans="9:9">
      <c r="I6130" s="35"/>
    </row>
    <row r="6131" spans="9:9">
      <c r="I6131" s="35"/>
    </row>
    <row r="6132" spans="9:9">
      <c r="I6132" s="35"/>
    </row>
    <row r="6133" spans="9:9">
      <c r="I6133" s="35"/>
    </row>
    <row r="6134" spans="9:9">
      <c r="I6134" s="35"/>
    </row>
    <row r="6135" spans="9:9">
      <c r="I6135" s="35"/>
    </row>
    <row r="6136" spans="9:9">
      <c r="I6136" s="35"/>
    </row>
    <row r="6137" spans="9:9">
      <c r="I6137" s="35"/>
    </row>
    <row r="6138" spans="9:9">
      <c r="I6138" s="35"/>
    </row>
    <row r="6139" spans="9:9">
      <c r="I6139" s="35"/>
    </row>
    <row r="6140" spans="9:9">
      <c r="I6140" s="35"/>
    </row>
    <row r="6141" spans="9:9">
      <c r="I6141" s="35"/>
    </row>
    <row r="6142" spans="9:9">
      <c r="I6142" s="35"/>
    </row>
    <row r="6143" spans="9:9">
      <c r="I6143" s="35"/>
    </row>
    <row r="6144" spans="9:9">
      <c r="I6144" s="35"/>
    </row>
    <row r="6145" spans="9:9">
      <c r="I6145" s="35"/>
    </row>
    <row r="6146" spans="9:9">
      <c r="I6146" s="35"/>
    </row>
    <row r="6147" spans="9:9">
      <c r="I6147" s="35"/>
    </row>
    <row r="6148" spans="9:9">
      <c r="I6148" s="35"/>
    </row>
    <row r="6149" spans="9:9">
      <c r="I6149" s="35"/>
    </row>
    <row r="6150" spans="9:9">
      <c r="I6150" s="35"/>
    </row>
    <row r="6151" spans="9:9">
      <c r="I6151" s="35"/>
    </row>
    <row r="6152" spans="9:9">
      <c r="I6152" s="35"/>
    </row>
    <row r="6153" spans="9:9">
      <c r="I6153" s="35"/>
    </row>
    <row r="6154" spans="9:9">
      <c r="I6154" s="35"/>
    </row>
    <row r="6155" spans="9:9">
      <c r="I6155" s="35"/>
    </row>
    <row r="6156" spans="9:9">
      <c r="I6156" s="35"/>
    </row>
    <row r="6157" spans="9:9">
      <c r="I6157" s="35"/>
    </row>
    <row r="6158" spans="9:9">
      <c r="I6158" s="35"/>
    </row>
    <row r="6159" spans="9:9">
      <c r="I6159" s="35"/>
    </row>
    <row r="6160" spans="9:9">
      <c r="I6160" s="35"/>
    </row>
    <row r="6161" spans="9:9">
      <c r="I6161" s="35"/>
    </row>
    <row r="6162" spans="9:9">
      <c r="I6162" s="35"/>
    </row>
    <row r="6163" spans="9:9">
      <c r="I6163" s="35"/>
    </row>
    <row r="6164" spans="9:9">
      <c r="I6164" s="35"/>
    </row>
    <row r="6165" spans="9:9">
      <c r="I6165" s="35"/>
    </row>
    <row r="6166" spans="9:9">
      <c r="I6166" s="35"/>
    </row>
    <row r="6167" spans="9:9">
      <c r="I6167" s="35"/>
    </row>
    <row r="6168" spans="9:9">
      <c r="I6168" s="35"/>
    </row>
    <row r="6169" spans="9:9">
      <c r="I6169" s="35"/>
    </row>
    <row r="6170" spans="9:9">
      <c r="I6170" s="35"/>
    </row>
    <row r="6171" spans="9:9">
      <c r="I6171" s="35"/>
    </row>
    <row r="6172" spans="9:9">
      <c r="I6172" s="35"/>
    </row>
    <row r="6173" spans="9:9">
      <c r="I6173" s="35"/>
    </row>
    <row r="6174" spans="9:9">
      <c r="I6174" s="35"/>
    </row>
    <row r="6175" spans="9:9">
      <c r="I6175" s="35"/>
    </row>
    <row r="6176" spans="9:9">
      <c r="I6176" s="35"/>
    </row>
    <row r="6177" spans="9:9">
      <c r="I6177" s="35"/>
    </row>
    <row r="6178" spans="9:9">
      <c r="I6178" s="35"/>
    </row>
    <row r="6179" spans="9:9">
      <c r="I6179" s="35"/>
    </row>
    <row r="6180" spans="9:9">
      <c r="I6180" s="35"/>
    </row>
    <row r="6181" spans="9:9">
      <c r="I6181" s="35"/>
    </row>
    <row r="6182" spans="9:9">
      <c r="I6182" s="35"/>
    </row>
    <row r="6183" spans="9:9">
      <c r="I6183" s="35"/>
    </row>
    <row r="6184" spans="9:9">
      <c r="I6184" s="35"/>
    </row>
    <row r="6185" spans="9:9">
      <c r="I6185" s="35"/>
    </row>
    <row r="6186" spans="9:9">
      <c r="I6186" s="35"/>
    </row>
    <row r="6187" spans="9:9">
      <c r="I6187" s="35"/>
    </row>
    <row r="6188" spans="9:9">
      <c r="I6188" s="35"/>
    </row>
    <row r="6189" spans="9:9">
      <c r="I6189" s="35"/>
    </row>
    <row r="6190" spans="9:9">
      <c r="I6190" s="35"/>
    </row>
    <row r="6191" spans="9:9">
      <c r="I6191" s="35"/>
    </row>
    <row r="6192" spans="9:9">
      <c r="I6192" s="35"/>
    </row>
    <row r="6193" spans="9:9">
      <c r="I6193" s="35"/>
    </row>
    <row r="6194" spans="9:9">
      <c r="I6194" s="35"/>
    </row>
    <row r="6195" spans="9:9">
      <c r="I6195" s="35"/>
    </row>
    <row r="6196" spans="9:9">
      <c r="I6196" s="35"/>
    </row>
    <row r="6197" spans="9:9">
      <c r="I6197" s="35"/>
    </row>
    <row r="6198" spans="9:9">
      <c r="I6198" s="35"/>
    </row>
    <row r="6199" spans="9:9">
      <c r="I6199" s="35"/>
    </row>
    <row r="6200" spans="9:9">
      <c r="I6200" s="35"/>
    </row>
    <row r="6201" spans="9:9">
      <c r="I6201" s="35"/>
    </row>
    <row r="6202" spans="9:9">
      <c r="I6202" s="35"/>
    </row>
    <row r="6203" spans="9:9">
      <c r="I6203" s="35"/>
    </row>
    <row r="6204" spans="9:9">
      <c r="I6204" s="35"/>
    </row>
    <row r="6205" spans="9:9">
      <c r="I6205" s="35"/>
    </row>
    <row r="6206" spans="9:9">
      <c r="I6206" s="35"/>
    </row>
    <row r="6207" spans="9:9">
      <c r="I6207" s="35"/>
    </row>
    <row r="6208" spans="9:9">
      <c r="I6208" s="35"/>
    </row>
    <row r="6209" spans="9:9">
      <c r="I6209" s="35"/>
    </row>
    <row r="6210" spans="9:9">
      <c r="I6210" s="35"/>
    </row>
    <row r="6211" spans="9:9">
      <c r="I6211" s="35"/>
    </row>
    <row r="6212" spans="9:9">
      <c r="I6212" s="35"/>
    </row>
    <row r="6213" spans="9:9">
      <c r="I6213" s="35"/>
    </row>
    <row r="6214" spans="9:9">
      <c r="I6214" s="35"/>
    </row>
    <row r="6215" spans="9:9">
      <c r="I6215" s="35"/>
    </row>
    <row r="6216" spans="9:9">
      <c r="I6216" s="35"/>
    </row>
    <row r="6217" spans="9:9">
      <c r="I6217" s="35"/>
    </row>
    <row r="6218" spans="9:9">
      <c r="I6218" s="35"/>
    </row>
    <row r="6219" spans="9:9">
      <c r="I6219" s="35"/>
    </row>
    <row r="6220" spans="9:9">
      <c r="I6220" s="35"/>
    </row>
    <row r="6221" spans="9:9">
      <c r="I6221" s="35"/>
    </row>
    <row r="6222" spans="9:9">
      <c r="I6222" s="35"/>
    </row>
    <row r="6223" spans="9:9">
      <c r="I6223" s="35"/>
    </row>
    <row r="6224" spans="9:9">
      <c r="I6224" s="35"/>
    </row>
    <row r="6225" spans="9:9">
      <c r="I6225" s="35"/>
    </row>
    <row r="6226" spans="9:9">
      <c r="I6226" s="35"/>
    </row>
    <row r="6227" spans="9:9">
      <c r="I6227" s="35"/>
    </row>
    <row r="6228" spans="9:9">
      <c r="I6228" s="35"/>
    </row>
    <row r="6229" spans="9:9">
      <c r="I6229" s="35"/>
    </row>
    <row r="6230" spans="9:9">
      <c r="I6230" s="35"/>
    </row>
    <row r="6231" spans="9:9">
      <c r="I6231" s="35"/>
    </row>
    <row r="6232" spans="9:9">
      <c r="I6232" s="35"/>
    </row>
    <row r="6233" spans="9:9">
      <c r="I6233" s="35"/>
    </row>
    <row r="6234" spans="9:9">
      <c r="I6234" s="35"/>
    </row>
    <row r="6235" spans="9:9">
      <c r="I6235" s="35"/>
    </row>
    <row r="6236" spans="9:9">
      <c r="I6236" s="35"/>
    </row>
    <row r="6237" spans="9:9">
      <c r="I6237" s="35"/>
    </row>
    <row r="6238" spans="9:9">
      <c r="I6238" s="35"/>
    </row>
    <row r="6239" spans="9:9">
      <c r="I6239" s="35"/>
    </row>
    <row r="6240" spans="9:9">
      <c r="I6240" s="35"/>
    </row>
    <row r="6241" spans="9:9">
      <c r="I6241" s="35"/>
    </row>
    <row r="6242" spans="9:9">
      <c r="I6242" s="35"/>
    </row>
    <row r="6243" spans="9:9">
      <c r="I6243" s="35"/>
    </row>
    <row r="6244" spans="9:9">
      <c r="I6244" s="35"/>
    </row>
    <row r="6245" spans="9:9">
      <c r="I6245" s="35"/>
    </row>
    <row r="6246" spans="9:9">
      <c r="I6246" s="35"/>
    </row>
    <row r="6247" spans="9:9">
      <c r="I6247" s="35"/>
    </row>
    <row r="6248" spans="9:9">
      <c r="I6248" s="35"/>
    </row>
    <row r="6249" spans="9:9">
      <c r="I6249" s="35"/>
    </row>
    <row r="6250" spans="9:9">
      <c r="I6250" s="35"/>
    </row>
    <row r="6251" spans="9:9">
      <c r="I6251" s="35"/>
    </row>
    <row r="6252" spans="9:9">
      <c r="I6252" s="35"/>
    </row>
    <row r="6253" spans="9:9">
      <c r="I6253" s="35"/>
    </row>
    <row r="6254" spans="9:9">
      <c r="I6254" s="35"/>
    </row>
    <row r="6255" spans="9:9">
      <c r="I6255" s="35"/>
    </row>
    <row r="6256" spans="9:9">
      <c r="I6256" s="35"/>
    </row>
    <row r="6257" spans="9:9">
      <c r="I6257" s="35"/>
    </row>
    <row r="6258" spans="9:9">
      <c r="I6258" s="35"/>
    </row>
    <row r="6259" spans="9:9">
      <c r="I6259" s="35"/>
    </row>
    <row r="6260" spans="9:9">
      <c r="I6260" s="35"/>
    </row>
    <row r="6261" spans="9:9">
      <c r="I6261" s="35"/>
    </row>
    <row r="6262" spans="9:9">
      <c r="I6262" s="35"/>
    </row>
    <row r="6263" spans="9:9">
      <c r="I6263" s="35"/>
    </row>
    <row r="6264" spans="9:9">
      <c r="I6264" s="35"/>
    </row>
    <row r="6265" spans="9:9">
      <c r="I6265" s="35"/>
    </row>
    <row r="6266" spans="9:9">
      <c r="I6266" s="35"/>
    </row>
    <row r="6267" spans="9:9">
      <c r="I6267" s="35"/>
    </row>
    <row r="6268" spans="9:9">
      <c r="I6268" s="35"/>
    </row>
    <row r="6269" spans="9:9">
      <c r="I6269" s="35"/>
    </row>
    <row r="6270" spans="9:9">
      <c r="I6270" s="35"/>
    </row>
    <row r="6271" spans="9:9">
      <c r="I6271" s="35"/>
    </row>
    <row r="6272" spans="9:9">
      <c r="I6272" s="35"/>
    </row>
    <row r="6273" spans="9:9">
      <c r="I6273" s="35"/>
    </row>
    <row r="6274" spans="9:9">
      <c r="I6274" s="35"/>
    </row>
    <row r="6275" spans="9:9">
      <c r="I6275" s="35"/>
    </row>
    <row r="6276" spans="9:9">
      <c r="I6276" s="35"/>
    </row>
    <row r="6277" spans="9:9">
      <c r="I6277" s="35"/>
    </row>
    <row r="6278" spans="9:9">
      <c r="I6278" s="35"/>
    </row>
    <row r="6279" spans="9:9">
      <c r="I6279" s="35"/>
    </row>
    <row r="6280" spans="9:9">
      <c r="I6280" s="35"/>
    </row>
    <row r="6281" spans="9:9">
      <c r="I6281" s="35"/>
    </row>
    <row r="6282" spans="9:9">
      <c r="I6282" s="35"/>
    </row>
    <row r="6283" spans="9:9">
      <c r="I6283" s="35"/>
    </row>
    <row r="6284" spans="9:9">
      <c r="I6284" s="35"/>
    </row>
    <row r="6285" spans="9:9">
      <c r="I6285" s="35"/>
    </row>
    <row r="6286" spans="9:9">
      <c r="I6286" s="35"/>
    </row>
    <row r="6287" spans="9:9">
      <c r="I6287" s="35"/>
    </row>
    <row r="6288" spans="9:9">
      <c r="I6288" s="35"/>
    </row>
    <row r="6289" spans="9:9">
      <c r="I6289" s="35"/>
    </row>
    <row r="6290" spans="9:9">
      <c r="I6290" s="35"/>
    </row>
    <row r="6291" spans="9:9">
      <c r="I6291" s="35"/>
    </row>
    <row r="6292" spans="9:9">
      <c r="I6292" s="35"/>
    </row>
    <row r="6293" spans="9:9">
      <c r="I6293" s="35"/>
    </row>
    <row r="6294" spans="9:9">
      <c r="I6294" s="35"/>
    </row>
    <row r="6295" spans="9:9">
      <c r="I6295" s="35"/>
    </row>
    <row r="6296" spans="9:9">
      <c r="I6296" s="35"/>
    </row>
    <row r="6297" spans="9:9">
      <c r="I6297" s="35"/>
    </row>
    <row r="6298" spans="9:9">
      <c r="I6298" s="35"/>
    </row>
    <row r="6299" spans="9:9">
      <c r="I6299" s="35"/>
    </row>
    <row r="6300" spans="9:9">
      <c r="I6300" s="35"/>
    </row>
    <row r="6301" spans="9:9">
      <c r="I6301" s="35"/>
    </row>
    <row r="6302" spans="9:9">
      <c r="I6302" s="35"/>
    </row>
    <row r="6303" spans="9:9">
      <c r="I6303" s="35"/>
    </row>
    <row r="6304" spans="9:9">
      <c r="I6304" s="35"/>
    </row>
    <row r="6305" spans="9:9">
      <c r="I6305" s="35"/>
    </row>
    <row r="6306" spans="9:9">
      <c r="I6306" s="35"/>
    </row>
    <row r="6307" spans="9:9">
      <c r="I6307" s="35"/>
    </row>
    <row r="6308" spans="9:9">
      <c r="I6308" s="35"/>
    </row>
    <row r="6309" spans="9:9">
      <c r="I6309" s="35"/>
    </row>
    <row r="6310" spans="9:9">
      <c r="I6310" s="35"/>
    </row>
    <row r="6311" spans="9:9">
      <c r="I6311" s="35"/>
    </row>
    <row r="6312" spans="9:9">
      <c r="I6312" s="35"/>
    </row>
    <row r="6313" spans="9:9">
      <c r="I6313" s="35"/>
    </row>
    <row r="6314" spans="9:9">
      <c r="I6314" s="35"/>
    </row>
    <row r="6315" spans="9:9">
      <c r="I6315" s="35"/>
    </row>
    <row r="6316" spans="9:9">
      <c r="I6316" s="35"/>
    </row>
    <row r="6317" spans="9:9">
      <c r="I6317" s="35"/>
    </row>
    <row r="6318" spans="9:9">
      <c r="I6318" s="35"/>
    </row>
    <row r="6319" spans="9:9">
      <c r="I6319" s="35"/>
    </row>
    <row r="6320" spans="9:9">
      <c r="I6320" s="35"/>
    </row>
    <row r="6321" spans="9:9">
      <c r="I6321" s="35"/>
    </row>
    <row r="6322" spans="9:9">
      <c r="I6322" s="35"/>
    </row>
    <row r="6323" spans="9:9">
      <c r="I6323" s="35"/>
    </row>
    <row r="6324" spans="9:9">
      <c r="I6324" s="35"/>
    </row>
    <row r="6325" spans="9:9">
      <c r="I6325" s="35"/>
    </row>
    <row r="6326" spans="9:9">
      <c r="I6326" s="35"/>
    </row>
    <row r="6327" spans="9:9">
      <c r="I6327" s="35"/>
    </row>
    <row r="6328" spans="9:9">
      <c r="I6328" s="35"/>
    </row>
    <row r="6329" spans="9:9">
      <c r="I6329" s="35"/>
    </row>
    <row r="6330" spans="9:9">
      <c r="I6330" s="35"/>
    </row>
    <row r="6331" spans="9:9">
      <c r="I6331" s="35"/>
    </row>
    <row r="6332" spans="9:9">
      <c r="I6332" s="35"/>
    </row>
    <row r="6333" spans="9:9">
      <c r="I6333" s="35"/>
    </row>
    <row r="6334" spans="9:9">
      <c r="I6334" s="35"/>
    </row>
    <row r="6335" spans="9:9">
      <c r="I6335" s="35"/>
    </row>
    <row r="6336" spans="9:9">
      <c r="I6336" s="35"/>
    </row>
    <row r="6337" spans="9:9">
      <c r="I6337" s="35"/>
    </row>
    <row r="6338" spans="9:9">
      <c r="I6338" s="35"/>
    </row>
    <row r="6339" spans="9:9">
      <c r="I6339" s="35"/>
    </row>
    <row r="6340" spans="9:9">
      <c r="I6340" s="35"/>
    </row>
    <row r="6341" spans="9:9">
      <c r="I6341" s="35"/>
    </row>
    <row r="6342" spans="9:9">
      <c r="I6342" s="35"/>
    </row>
    <row r="6343" spans="9:9">
      <c r="I6343" s="35"/>
    </row>
    <row r="6344" spans="9:9">
      <c r="I6344" s="35"/>
    </row>
    <row r="6345" spans="9:9">
      <c r="I6345" s="35"/>
    </row>
    <row r="6346" spans="9:9">
      <c r="I6346" s="35"/>
    </row>
    <row r="6347" spans="9:9">
      <c r="I6347" s="35"/>
    </row>
    <row r="6348" spans="9:9">
      <c r="I6348" s="35"/>
    </row>
    <row r="6349" spans="9:9">
      <c r="I6349" s="35"/>
    </row>
    <row r="6350" spans="9:9">
      <c r="I6350" s="35"/>
    </row>
    <row r="6351" spans="9:9">
      <c r="I6351" s="35"/>
    </row>
    <row r="6352" spans="9:9">
      <c r="I6352" s="35"/>
    </row>
    <row r="6353" spans="9:9">
      <c r="I6353" s="35"/>
    </row>
    <row r="6354" spans="9:9">
      <c r="I6354" s="35"/>
    </row>
    <row r="6355" spans="9:9">
      <c r="I6355" s="35"/>
    </row>
    <row r="6356" spans="9:9">
      <c r="I6356" s="35"/>
    </row>
    <row r="6357" spans="9:9">
      <c r="I6357" s="35"/>
    </row>
    <row r="6358" spans="9:9">
      <c r="I6358" s="35"/>
    </row>
    <row r="6359" spans="9:9">
      <c r="I6359" s="35"/>
    </row>
    <row r="6360" spans="9:9">
      <c r="I6360" s="35"/>
    </row>
    <row r="6361" spans="9:9">
      <c r="I6361" s="35"/>
    </row>
    <row r="6362" spans="9:9">
      <c r="I6362" s="35"/>
    </row>
    <row r="6363" spans="9:9">
      <c r="I6363" s="35"/>
    </row>
    <row r="6364" spans="9:9">
      <c r="I6364" s="35"/>
    </row>
    <row r="6365" spans="9:9">
      <c r="I6365" s="35"/>
    </row>
    <row r="6366" spans="9:9">
      <c r="I6366" s="35"/>
    </row>
    <row r="6367" spans="9:9">
      <c r="I6367" s="35"/>
    </row>
    <row r="6368" spans="9:9">
      <c r="I6368" s="35"/>
    </row>
    <row r="6369" spans="9:9">
      <c r="I6369" s="35"/>
    </row>
    <row r="6370" spans="9:9">
      <c r="I6370" s="35"/>
    </row>
    <row r="6371" spans="9:9">
      <c r="I6371" s="35"/>
    </row>
    <row r="6372" spans="9:9">
      <c r="I6372" s="35"/>
    </row>
    <row r="6373" spans="9:9">
      <c r="I6373" s="35"/>
    </row>
    <row r="6374" spans="9:9">
      <c r="I6374" s="35"/>
    </row>
    <row r="6375" spans="9:9">
      <c r="I6375" s="35"/>
    </row>
    <row r="6376" spans="9:9">
      <c r="I6376" s="35"/>
    </row>
    <row r="6377" spans="9:9">
      <c r="I6377" s="35"/>
    </row>
    <row r="6378" spans="9:9">
      <c r="I6378" s="35"/>
    </row>
    <row r="6379" spans="9:9">
      <c r="I6379" s="35"/>
    </row>
    <row r="6380" spans="9:9">
      <c r="I6380" s="35"/>
    </row>
    <row r="6381" spans="9:9">
      <c r="I6381" s="35"/>
    </row>
    <row r="6382" spans="9:9">
      <c r="I6382" s="35"/>
    </row>
    <row r="6383" spans="9:9">
      <c r="I6383" s="35"/>
    </row>
    <row r="6384" spans="9:9">
      <c r="I6384" s="35"/>
    </row>
    <row r="6385" spans="9:9">
      <c r="I6385" s="35"/>
    </row>
    <row r="6386" spans="9:9">
      <c r="I6386" s="35"/>
    </row>
    <row r="6387" spans="9:9">
      <c r="I6387" s="35"/>
    </row>
    <row r="6388" spans="9:9">
      <c r="I6388" s="35"/>
    </row>
    <row r="6389" spans="9:9">
      <c r="I6389" s="35"/>
    </row>
    <row r="6390" spans="9:9">
      <c r="I6390" s="35"/>
    </row>
    <row r="6391" spans="9:9">
      <c r="I6391" s="35"/>
    </row>
    <row r="6392" spans="9:9">
      <c r="I6392" s="35"/>
    </row>
    <row r="6393" spans="9:9">
      <c r="I6393" s="35"/>
    </row>
    <row r="6394" spans="9:9">
      <c r="I6394" s="35"/>
    </row>
    <row r="6395" spans="9:9">
      <c r="I6395" s="35"/>
    </row>
    <row r="6396" spans="9:9">
      <c r="I6396" s="35"/>
    </row>
    <row r="6397" spans="9:9">
      <c r="I6397" s="35"/>
    </row>
    <row r="6398" spans="9:9">
      <c r="I6398" s="35"/>
    </row>
    <row r="6399" spans="9:9">
      <c r="I6399" s="35"/>
    </row>
    <row r="6400" spans="9:9">
      <c r="I6400" s="35"/>
    </row>
    <row r="6401" spans="9:9">
      <c r="I6401" s="35"/>
    </row>
    <row r="6402" spans="9:9">
      <c r="I6402" s="35"/>
    </row>
    <row r="6403" spans="9:9">
      <c r="I6403" s="35"/>
    </row>
    <row r="6404" spans="9:9">
      <c r="I6404" s="35"/>
    </row>
    <row r="6405" spans="9:9">
      <c r="I6405" s="35"/>
    </row>
    <row r="6406" spans="9:9">
      <c r="I6406" s="35"/>
    </row>
    <row r="6407" spans="9:9">
      <c r="I6407" s="35"/>
    </row>
    <row r="6408" spans="9:9">
      <c r="I6408" s="35"/>
    </row>
    <row r="6409" spans="9:9">
      <c r="I6409" s="35"/>
    </row>
    <row r="6410" spans="9:9">
      <c r="I6410" s="35"/>
    </row>
    <row r="6411" spans="9:9">
      <c r="I6411" s="35"/>
    </row>
    <row r="6412" spans="9:9">
      <c r="I6412" s="35"/>
    </row>
    <row r="6413" spans="9:9">
      <c r="I6413" s="35"/>
    </row>
    <row r="6414" spans="9:9">
      <c r="I6414" s="35"/>
    </row>
    <row r="6415" spans="9:9">
      <c r="I6415" s="35"/>
    </row>
    <row r="6416" spans="9:9">
      <c r="I6416" s="35"/>
    </row>
    <row r="6417" spans="9:9">
      <c r="I6417" s="35"/>
    </row>
    <row r="6418" spans="9:9">
      <c r="I6418" s="35"/>
    </row>
    <row r="6419" spans="9:9">
      <c r="I6419" s="35"/>
    </row>
    <row r="6420" spans="9:9">
      <c r="I6420" s="35"/>
    </row>
    <row r="6421" spans="9:9">
      <c r="I6421" s="35"/>
    </row>
    <row r="6422" spans="9:9">
      <c r="I6422" s="35"/>
    </row>
    <row r="6423" spans="9:9">
      <c r="I6423" s="35"/>
    </row>
    <row r="6424" spans="9:9">
      <c r="I6424" s="35"/>
    </row>
    <row r="6425" spans="9:9">
      <c r="I6425" s="35"/>
    </row>
    <row r="6426" spans="9:9">
      <c r="I6426" s="35"/>
    </row>
    <row r="6427" spans="9:9">
      <c r="I6427" s="35"/>
    </row>
    <row r="6428" spans="9:9">
      <c r="I6428" s="35"/>
    </row>
    <row r="6429" spans="9:9">
      <c r="I6429" s="35"/>
    </row>
    <row r="6430" spans="9:9">
      <c r="I6430" s="35"/>
    </row>
    <row r="6431" spans="9:9">
      <c r="I6431" s="35"/>
    </row>
    <row r="6432" spans="9:9">
      <c r="I6432" s="35"/>
    </row>
    <row r="6433" spans="9:9">
      <c r="I6433" s="35"/>
    </row>
    <row r="6434" spans="9:9">
      <c r="I6434" s="35"/>
    </row>
    <row r="6435" spans="9:9">
      <c r="I6435" s="35"/>
    </row>
    <row r="6436" spans="9:9">
      <c r="I6436" s="35"/>
    </row>
    <row r="6437" spans="9:9">
      <c r="I6437" s="35"/>
    </row>
    <row r="6438" spans="9:9">
      <c r="I6438" s="35"/>
    </row>
    <row r="6439" spans="9:9">
      <c r="I6439" s="35"/>
    </row>
    <row r="6440" spans="9:9">
      <c r="I6440" s="35"/>
    </row>
    <row r="6441" spans="9:9">
      <c r="I6441" s="35"/>
    </row>
    <row r="6442" spans="9:9">
      <c r="I6442" s="35"/>
    </row>
    <row r="6443" spans="9:9">
      <c r="I6443" s="35"/>
    </row>
    <row r="6444" spans="9:9">
      <c r="I6444" s="35"/>
    </row>
    <row r="6445" spans="9:9">
      <c r="I6445" s="35"/>
    </row>
    <row r="6446" spans="9:9">
      <c r="I6446" s="35"/>
    </row>
    <row r="6447" spans="9:9">
      <c r="I6447" s="35"/>
    </row>
    <row r="6448" spans="9:9">
      <c r="I6448" s="35"/>
    </row>
    <row r="6449" spans="9:9">
      <c r="I6449" s="35"/>
    </row>
    <row r="6450" spans="9:9">
      <c r="I6450" s="35"/>
    </row>
    <row r="6451" spans="9:9">
      <c r="I6451" s="35"/>
    </row>
    <row r="6452" spans="9:9">
      <c r="I6452" s="35"/>
    </row>
    <row r="6453" spans="9:9">
      <c r="I6453" s="35"/>
    </row>
    <row r="6454" spans="9:9">
      <c r="I6454" s="35"/>
    </row>
    <row r="6455" spans="9:9">
      <c r="I6455" s="35"/>
    </row>
    <row r="6456" spans="9:9">
      <c r="I6456" s="35"/>
    </row>
    <row r="6457" spans="9:9">
      <c r="I6457" s="35"/>
    </row>
    <row r="6458" spans="9:9">
      <c r="I6458" s="35"/>
    </row>
    <row r="6459" spans="9:9">
      <c r="I6459" s="35"/>
    </row>
    <row r="6460" spans="9:9">
      <c r="I6460" s="35"/>
    </row>
    <row r="6461" spans="9:9">
      <c r="I6461" s="35"/>
    </row>
    <row r="6462" spans="9:9">
      <c r="I6462" s="35"/>
    </row>
    <row r="6463" spans="9:9">
      <c r="I6463" s="35"/>
    </row>
    <row r="6464" spans="9:9">
      <c r="I6464" s="35"/>
    </row>
    <row r="6465" spans="9:9">
      <c r="I6465" s="35"/>
    </row>
    <row r="6466" spans="9:9">
      <c r="I6466" s="35"/>
    </row>
    <row r="6467" spans="9:9">
      <c r="I6467" s="35"/>
    </row>
    <row r="6468" spans="9:9">
      <c r="I6468" s="35"/>
    </row>
    <row r="6469" spans="9:9">
      <c r="I6469" s="35"/>
    </row>
    <row r="6470" spans="9:9">
      <c r="I6470" s="35"/>
    </row>
    <row r="6471" spans="9:9">
      <c r="I6471" s="35"/>
    </row>
    <row r="6472" spans="9:9">
      <c r="I6472" s="35"/>
    </row>
    <row r="6473" spans="9:9">
      <c r="I6473" s="35"/>
    </row>
    <row r="6474" spans="9:9">
      <c r="I6474" s="35"/>
    </row>
    <row r="6475" spans="9:9">
      <c r="I6475" s="35"/>
    </row>
    <row r="6476" spans="9:9">
      <c r="I6476" s="35"/>
    </row>
    <row r="6477" spans="9:9">
      <c r="I6477" s="35"/>
    </row>
    <row r="6478" spans="9:9">
      <c r="I6478" s="35"/>
    </row>
    <row r="6479" spans="9:9">
      <c r="I6479" s="35"/>
    </row>
    <row r="6480" spans="9:9">
      <c r="I6480" s="35"/>
    </row>
    <row r="6481" spans="9:9">
      <c r="I6481" s="35"/>
    </row>
    <row r="6482" spans="9:9">
      <c r="I6482" s="35"/>
    </row>
    <row r="6483" spans="9:9">
      <c r="I6483" s="35"/>
    </row>
    <row r="6484" spans="9:9">
      <c r="I6484" s="35"/>
    </row>
    <row r="6485" spans="9:9">
      <c r="I6485" s="35"/>
    </row>
    <row r="6486" spans="9:9">
      <c r="I6486" s="35"/>
    </row>
    <row r="6487" spans="9:9">
      <c r="I6487" s="35"/>
    </row>
    <row r="6488" spans="9:9">
      <c r="I6488" s="35"/>
    </row>
    <row r="6489" spans="9:9">
      <c r="I6489" s="35"/>
    </row>
    <row r="6490" spans="9:9">
      <c r="I6490" s="35"/>
    </row>
    <row r="6491" spans="9:9">
      <c r="I6491" s="35"/>
    </row>
    <row r="6492" spans="9:9">
      <c r="I6492" s="35"/>
    </row>
    <row r="6493" spans="9:9">
      <c r="I6493" s="35"/>
    </row>
    <row r="6494" spans="9:9">
      <c r="I6494" s="35"/>
    </row>
    <row r="6495" spans="9:9">
      <c r="I6495" s="35"/>
    </row>
    <row r="6496" spans="9:9">
      <c r="I6496" s="35"/>
    </row>
    <row r="6497" spans="9:9">
      <c r="I6497" s="35"/>
    </row>
    <row r="6498" spans="9:9">
      <c r="I6498" s="35"/>
    </row>
    <row r="6499" spans="9:9">
      <c r="I6499" s="35"/>
    </row>
    <row r="6500" spans="9:9">
      <c r="I6500" s="35"/>
    </row>
    <row r="6501" spans="9:9">
      <c r="I6501" s="35"/>
    </row>
    <row r="6502" spans="9:9">
      <c r="I6502" s="35"/>
    </row>
    <row r="6503" spans="9:9">
      <c r="I6503" s="35"/>
    </row>
    <row r="6504" spans="9:9">
      <c r="I6504" s="35"/>
    </row>
    <row r="6505" spans="9:9">
      <c r="I6505" s="35"/>
    </row>
    <row r="6506" spans="9:9">
      <c r="I6506" s="35"/>
    </row>
    <row r="6507" spans="9:9">
      <c r="I6507" s="35"/>
    </row>
    <row r="6508" spans="9:9">
      <c r="I6508" s="35"/>
    </row>
    <row r="6509" spans="9:9">
      <c r="I6509" s="35"/>
    </row>
    <row r="6510" spans="9:9">
      <c r="I6510" s="35"/>
    </row>
    <row r="6511" spans="9:9">
      <c r="I6511" s="35"/>
    </row>
    <row r="6512" spans="9:9">
      <c r="I6512" s="35"/>
    </row>
    <row r="6513" spans="9:9">
      <c r="I6513" s="35"/>
    </row>
    <row r="6514" spans="9:9">
      <c r="I6514" s="35"/>
    </row>
    <row r="6515" spans="9:9">
      <c r="I6515" s="35"/>
    </row>
    <row r="6516" spans="9:9">
      <c r="I6516" s="35"/>
    </row>
    <row r="6517" spans="9:9">
      <c r="I6517" s="35"/>
    </row>
    <row r="6518" spans="9:9">
      <c r="I6518" s="35"/>
    </row>
    <row r="6519" spans="9:9">
      <c r="I6519" s="35"/>
    </row>
    <row r="6520" spans="9:9">
      <c r="I6520" s="35"/>
    </row>
    <row r="6521" spans="9:9">
      <c r="I6521" s="35"/>
    </row>
    <row r="6522" spans="9:9">
      <c r="I6522" s="35"/>
    </row>
    <row r="6523" spans="9:9">
      <c r="I6523" s="35"/>
    </row>
    <row r="6524" spans="9:9">
      <c r="I6524" s="35"/>
    </row>
    <row r="6525" spans="9:9">
      <c r="I6525" s="35"/>
    </row>
    <row r="6526" spans="9:9">
      <c r="I6526" s="35"/>
    </row>
    <row r="6527" spans="9:9">
      <c r="I6527" s="35"/>
    </row>
    <row r="6528" spans="9:9">
      <c r="I6528" s="35"/>
    </row>
    <row r="6529" spans="9:9">
      <c r="I6529" s="35"/>
    </row>
    <row r="6530" spans="9:9">
      <c r="I6530" s="35"/>
    </row>
    <row r="6531" spans="9:9">
      <c r="I6531" s="35"/>
    </row>
    <row r="6532" spans="9:9">
      <c r="I6532" s="35"/>
    </row>
    <row r="6533" spans="9:9">
      <c r="I6533" s="35"/>
    </row>
    <row r="6534" spans="9:9">
      <c r="I6534" s="35"/>
    </row>
    <row r="6535" spans="9:9">
      <c r="I6535" s="35"/>
    </row>
    <row r="6536" spans="9:9">
      <c r="I6536" s="35"/>
    </row>
    <row r="6537" spans="9:9">
      <c r="I6537" s="35"/>
    </row>
    <row r="6538" spans="9:9">
      <c r="I6538" s="35"/>
    </row>
    <row r="6539" spans="9:9">
      <c r="I6539" s="35"/>
    </row>
    <row r="6540" spans="9:9">
      <c r="I6540" s="35"/>
    </row>
    <row r="6541" spans="9:9">
      <c r="I6541" s="35"/>
    </row>
    <row r="6542" spans="9:9">
      <c r="I6542" s="35"/>
    </row>
    <row r="6543" spans="9:9">
      <c r="I6543" s="35"/>
    </row>
    <row r="6544" spans="9:9">
      <c r="I6544" s="35"/>
    </row>
    <row r="6545" spans="9:9">
      <c r="I6545" s="35"/>
    </row>
    <row r="6546" spans="9:9">
      <c r="I6546" s="35"/>
    </row>
    <row r="6547" spans="9:9">
      <c r="I6547" s="35"/>
    </row>
    <row r="6548" spans="9:9">
      <c r="I6548" s="35"/>
    </row>
    <row r="6549" spans="9:9">
      <c r="I6549" s="35"/>
    </row>
    <row r="6550" spans="9:9">
      <c r="I6550" s="35"/>
    </row>
    <row r="6551" spans="9:9">
      <c r="I6551" s="35"/>
    </row>
    <row r="6552" spans="9:9">
      <c r="I6552" s="35"/>
    </row>
    <row r="6553" spans="9:9">
      <c r="I6553" s="35"/>
    </row>
    <row r="6554" spans="9:9">
      <c r="I6554" s="35"/>
    </row>
    <row r="6555" spans="9:9">
      <c r="I6555" s="35"/>
    </row>
    <row r="6556" spans="9:9">
      <c r="I6556" s="35"/>
    </row>
    <row r="6557" spans="9:9">
      <c r="I6557" s="35"/>
    </row>
    <row r="6558" spans="9:9">
      <c r="I6558" s="35"/>
    </row>
    <row r="6559" spans="9:9">
      <c r="I6559" s="35"/>
    </row>
    <row r="6560" spans="9:9">
      <c r="I6560" s="35"/>
    </row>
    <row r="6561" spans="9:9">
      <c r="I6561" s="35"/>
    </row>
    <row r="6562" spans="9:9">
      <c r="I6562" s="35"/>
    </row>
    <row r="6563" spans="9:9">
      <c r="I6563" s="35"/>
    </row>
    <row r="6564" spans="9:9">
      <c r="I6564" s="35"/>
    </row>
    <row r="6565" spans="9:9">
      <c r="I6565" s="35"/>
    </row>
    <row r="6566" spans="9:9">
      <c r="I6566" s="35"/>
    </row>
    <row r="6567" spans="9:9">
      <c r="I6567" s="35"/>
    </row>
    <row r="6568" spans="9:9">
      <c r="I6568" s="35"/>
    </row>
    <row r="6569" spans="9:9">
      <c r="I6569" s="35"/>
    </row>
    <row r="6570" spans="9:9">
      <c r="I6570" s="35"/>
    </row>
    <row r="6571" spans="9:9">
      <c r="I6571" s="35"/>
    </row>
    <row r="6572" spans="9:9">
      <c r="I6572" s="35"/>
    </row>
    <row r="6573" spans="9:9">
      <c r="I6573" s="35"/>
    </row>
    <row r="6574" spans="9:9">
      <c r="I6574" s="35"/>
    </row>
    <row r="6575" spans="9:9">
      <c r="I6575" s="35"/>
    </row>
    <row r="6576" spans="9:9">
      <c r="I6576" s="35"/>
    </row>
    <row r="6577" spans="9:9">
      <c r="I6577" s="35"/>
    </row>
    <row r="6578" spans="9:9">
      <c r="I6578" s="35"/>
    </row>
    <row r="6579" spans="9:9">
      <c r="I6579" s="35"/>
    </row>
    <row r="6580" spans="9:9">
      <c r="I6580" s="35"/>
    </row>
    <row r="6581" spans="9:9">
      <c r="I6581" s="35"/>
    </row>
    <row r="6582" spans="9:9">
      <c r="I6582" s="35"/>
    </row>
    <row r="6583" spans="9:9">
      <c r="I6583" s="35"/>
    </row>
    <row r="6584" spans="9:9">
      <c r="I6584" s="35"/>
    </row>
    <row r="6585" spans="9:9">
      <c r="I6585" s="35"/>
    </row>
    <row r="6586" spans="9:9">
      <c r="I6586" s="35"/>
    </row>
    <row r="6587" spans="9:9">
      <c r="I6587" s="35"/>
    </row>
    <row r="6588" spans="9:9">
      <c r="I6588" s="35"/>
    </row>
    <row r="6589" spans="9:9">
      <c r="I6589" s="35"/>
    </row>
    <row r="6590" spans="9:9">
      <c r="I6590" s="35"/>
    </row>
    <row r="6591" spans="9:9">
      <c r="I6591" s="35"/>
    </row>
    <row r="6592" spans="9:9">
      <c r="I6592" s="35"/>
    </row>
    <row r="6593" spans="9:9">
      <c r="I6593" s="35"/>
    </row>
    <row r="6594" spans="9:9">
      <c r="I6594" s="35"/>
    </row>
    <row r="6595" spans="9:9">
      <c r="I6595" s="35"/>
    </row>
    <row r="6596" spans="9:9">
      <c r="I6596" s="35"/>
    </row>
    <row r="6597" spans="9:9">
      <c r="I6597" s="35"/>
    </row>
    <row r="6598" spans="9:9">
      <c r="I6598" s="35"/>
    </row>
    <row r="6599" spans="9:9">
      <c r="I6599" s="35"/>
    </row>
    <row r="6600" spans="9:9">
      <c r="I6600" s="35"/>
    </row>
    <row r="6601" spans="9:9">
      <c r="I6601" s="35"/>
    </row>
    <row r="6602" spans="9:9">
      <c r="I6602" s="35"/>
    </row>
    <row r="6603" spans="9:9">
      <c r="I6603" s="35"/>
    </row>
    <row r="6604" spans="9:9">
      <c r="I6604" s="35"/>
    </row>
    <row r="6605" spans="9:9">
      <c r="I6605" s="35"/>
    </row>
    <row r="6606" spans="9:9">
      <c r="I6606" s="35"/>
    </row>
    <row r="6607" spans="9:9">
      <c r="I6607" s="35"/>
    </row>
    <row r="6608" spans="9:9">
      <c r="I6608" s="35"/>
    </row>
    <row r="6609" spans="9:9">
      <c r="I6609" s="35"/>
    </row>
    <row r="6610" spans="9:9">
      <c r="I6610" s="35"/>
    </row>
    <row r="6611" spans="9:9">
      <c r="I6611" s="35"/>
    </row>
    <row r="6612" spans="9:9">
      <c r="I6612" s="35"/>
    </row>
    <row r="6613" spans="9:9">
      <c r="I6613" s="35"/>
    </row>
    <row r="6614" spans="9:9">
      <c r="I6614" s="35"/>
    </row>
    <row r="6615" spans="9:9">
      <c r="I6615" s="35"/>
    </row>
    <row r="6616" spans="9:9">
      <c r="I6616" s="35"/>
    </row>
    <row r="6617" spans="9:9">
      <c r="I6617" s="35"/>
    </row>
    <row r="6618" spans="9:9">
      <c r="I6618" s="35"/>
    </row>
    <row r="6619" spans="9:9">
      <c r="I6619" s="35"/>
    </row>
    <row r="6620" spans="9:9">
      <c r="I6620" s="35"/>
    </row>
    <row r="6621" spans="9:9">
      <c r="I6621" s="35"/>
    </row>
    <row r="6622" spans="9:9">
      <c r="I6622" s="35"/>
    </row>
    <row r="6623" spans="9:9">
      <c r="I6623" s="35"/>
    </row>
    <row r="6624" spans="9:9">
      <c r="I6624" s="35"/>
    </row>
    <row r="6625" spans="9:9">
      <c r="I6625" s="35"/>
    </row>
    <row r="6626" spans="9:9">
      <c r="I6626" s="35"/>
    </row>
    <row r="6627" spans="9:9">
      <c r="I6627" s="35"/>
    </row>
    <row r="6628" spans="9:9">
      <c r="I6628" s="35"/>
    </row>
    <row r="6629" spans="9:9">
      <c r="I6629" s="35"/>
    </row>
    <row r="6630" spans="9:9">
      <c r="I6630" s="35"/>
    </row>
    <row r="6631" spans="9:9">
      <c r="I6631" s="35"/>
    </row>
    <row r="6632" spans="9:9">
      <c r="I6632" s="35"/>
    </row>
    <row r="6633" spans="9:9">
      <c r="I6633" s="35"/>
    </row>
    <row r="6634" spans="9:9">
      <c r="I6634" s="35"/>
    </row>
    <row r="6635" spans="9:9">
      <c r="I6635" s="35"/>
    </row>
    <row r="6636" spans="9:9">
      <c r="I6636" s="35"/>
    </row>
    <row r="6637" spans="9:9">
      <c r="I6637" s="35"/>
    </row>
    <row r="6638" spans="9:9">
      <c r="I6638" s="35"/>
    </row>
    <row r="6639" spans="9:9">
      <c r="I6639" s="35"/>
    </row>
    <row r="6640" spans="9:9">
      <c r="I6640" s="35"/>
    </row>
    <row r="6641" spans="9:9">
      <c r="I6641" s="35"/>
    </row>
    <row r="6642" spans="9:9">
      <c r="I6642" s="35"/>
    </row>
    <row r="6643" spans="9:9">
      <c r="I6643" s="35"/>
    </row>
    <row r="6644" spans="9:9">
      <c r="I6644" s="35"/>
    </row>
    <row r="6645" spans="9:9">
      <c r="I6645" s="35"/>
    </row>
    <row r="6646" spans="9:9">
      <c r="I6646" s="35"/>
    </row>
    <row r="6647" spans="9:9">
      <c r="I6647" s="35"/>
    </row>
    <row r="6648" spans="9:9">
      <c r="I6648" s="35"/>
    </row>
    <row r="6649" spans="9:9">
      <c r="I6649" s="35"/>
    </row>
    <row r="6650" spans="9:9">
      <c r="I6650" s="35"/>
    </row>
    <row r="6651" spans="9:9">
      <c r="I6651" s="35"/>
    </row>
    <row r="6652" spans="9:9">
      <c r="I6652" s="35"/>
    </row>
    <row r="6653" spans="9:9">
      <c r="I6653" s="35"/>
    </row>
    <row r="6654" spans="9:9">
      <c r="I6654" s="35"/>
    </row>
    <row r="6655" spans="9:9">
      <c r="I6655" s="35"/>
    </row>
    <row r="6656" spans="9:9">
      <c r="I6656" s="35"/>
    </row>
    <row r="6657" spans="9:9">
      <c r="I6657" s="35"/>
    </row>
    <row r="6658" spans="9:9">
      <c r="I6658" s="35"/>
    </row>
    <row r="6659" spans="9:9">
      <c r="I6659" s="35"/>
    </row>
    <row r="6660" spans="9:9">
      <c r="I6660" s="35"/>
    </row>
    <row r="6661" spans="9:9">
      <c r="I6661" s="35"/>
    </row>
    <row r="6662" spans="9:9">
      <c r="I6662" s="35"/>
    </row>
    <row r="6663" spans="9:9">
      <c r="I6663" s="35"/>
    </row>
    <row r="6664" spans="9:9">
      <c r="I6664" s="35"/>
    </row>
    <row r="6665" spans="9:9">
      <c r="I6665" s="35"/>
    </row>
    <row r="6666" spans="9:9">
      <c r="I6666" s="35"/>
    </row>
    <row r="6667" spans="9:9">
      <c r="I6667" s="35"/>
    </row>
    <row r="6668" spans="9:9">
      <c r="I6668" s="35"/>
    </row>
    <row r="6669" spans="9:9">
      <c r="I6669" s="35"/>
    </row>
    <row r="6670" spans="9:9">
      <c r="I6670" s="35"/>
    </row>
    <row r="6671" spans="9:9">
      <c r="I6671" s="35"/>
    </row>
    <row r="6672" spans="9:9">
      <c r="I6672" s="35"/>
    </row>
    <row r="6673" spans="9:9">
      <c r="I6673" s="35"/>
    </row>
    <row r="6674" spans="9:9">
      <c r="I6674" s="35"/>
    </row>
    <row r="6675" spans="9:9">
      <c r="I6675" s="35"/>
    </row>
    <row r="6676" spans="9:9">
      <c r="I6676" s="35"/>
    </row>
    <row r="6677" spans="9:9">
      <c r="I6677" s="35"/>
    </row>
    <row r="6678" spans="9:9">
      <c r="I6678" s="35"/>
    </row>
    <row r="6679" spans="9:9">
      <c r="I6679" s="35"/>
    </row>
    <row r="6680" spans="9:9">
      <c r="I6680" s="35"/>
    </row>
    <row r="6681" spans="9:9">
      <c r="I6681" s="35"/>
    </row>
    <row r="6682" spans="9:9">
      <c r="I6682" s="35"/>
    </row>
    <row r="6683" spans="9:9">
      <c r="I6683" s="35"/>
    </row>
    <row r="6684" spans="9:9">
      <c r="I6684" s="35"/>
    </row>
    <row r="6685" spans="9:9">
      <c r="I6685" s="35"/>
    </row>
    <row r="6686" spans="9:9">
      <c r="I6686" s="35"/>
    </row>
    <row r="6687" spans="9:9">
      <c r="I6687" s="35"/>
    </row>
    <row r="6688" spans="9:9">
      <c r="I6688" s="35"/>
    </row>
    <row r="6689" spans="9:9">
      <c r="I6689" s="35"/>
    </row>
    <row r="6690" spans="9:9">
      <c r="I6690" s="35"/>
    </row>
    <row r="6691" spans="9:9">
      <c r="I6691" s="35"/>
    </row>
    <row r="6692" spans="9:9">
      <c r="I6692" s="35"/>
    </row>
    <row r="6693" spans="9:9">
      <c r="I6693" s="35"/>
    </row>
    <row r="6694" spans="9:9">
      <c r="I6694" s="35"/>
    </row>
    <row r="6695" spans="9:9">
      <c r="I6695" s="35"/>
    </row>
    <row r="6696" spans="9:9">
      <c r="I6696" s="35"/>
    </row>
    <row r="6697" spans="9:9">
      <c r="I6697" s="35"/>
    </row>
    <row r="6698" spans="9:9">
      <c r="I6698" s="35"/>
    </row>
    <row r="6699" spans="9:9">
      <c r="I6699" s="35"/>
    </row>
    <row r="6700" spans="9:9">
      <c r="I6700" s="35"/>
    </row>
    <row r="6701" spans="9:9">
      <c r="I6701" s="35"/>
    </row>
    <row r="6702" spans="9:9">
      <c r="I6702" s="35"/>
    </row>
    <row r="6703" spans="9:9">
      <c r="I6703" s="35"/>
    </row>
    <row r="6704" spans="9:9">
      <c r="I6704" s="35"/>
    </row>
    <row r="6705" spans="9:9">
      <c r="I6705" s="35"/>
    </row>
    <row r="6706" spans="9:9">
      <c r="I6706" s="35"/>
    </row>
    <row r="6707" spans="9:9">
      <c r="I6707" s="35"/>
    </row>
    <row r="6708" spans="9:9">
      <c r="I6708" s="35"/>
    </row>
    <row r="6709" spans="9:9">
      <c r="I6709" s="35"/>
    </row>
    <row r="6710" spans="9:9">
      <c r="I6710" s="35"/>
    </row>
    <row r="6711" spans="9:9">
      <c r="I6711" s="35"/>
    </row>
    <row r="6712" spans="9:9">
      <c r="I6712" s="35"/>
    </row>
    <row r="6713" spans="9:9">
      <c r="I6713" s="35"/>
    </row>
    <row r="6714" spans="9:9">
      <c r="I6714" s="35"/>
    </row>
    <row r="6715" spans="9:9">
      <c r="I6715" s="35"/>
    </row>
    <row r="6716" spans="9:9">
      <c r="I6716" s="35"/>
    </row>
    <row r="6717" spans="9:9">
      <c r="I6717" s="35"/>
    </row>
    <row r="6718" spans="9:9">
      <c r="I6718" s="35"/>
    </row>
    <row r="6719" spans="9:9">
      <c r="I6719" s="35"/>
    </row>
    <row r="6720" spans="9:9">
      <c r="I6720" s="35"/>
    </row>
    <row r="6721" spans="9:9">
      <c r="I6721" s="35"/>
    </row>
    <row r="6722" spans="9:9">
      <c r="I6722" s="35"/>
    </row>
    <row r="6723" spans="9:9">
      <c r="I6723" s="35"/>
    </row>
    <row r="6724" spans="9:9">
      <c r="I6724" s="35"/>
    </row>
    <row r="6725" spans="9:9">
      <c r="I6725" s="35"/>
    </row>
    <row r="6726" spans="9:9">
      <c r="I6726" s="35"/>
    </row>
    <row r="6727" spans="9:9">
      <c r="I6727" s="35"/>
    </row>
    <row r="6728" spans="9:9">
      <c r="I6728" s="35"/>
    </row>
    <row r="6729" spans="9:9">
      <c r="I6729" s="35"/>
    </row>
    <row r="6730" spans="9:9">
      <c r="I6730" s="35"/>
    </row>
    <row r="6731" spans="9:9">
      <c r="I6731" s="35"/>
    </row>
    <row r="6732" spans="9:9">
      <c r="I6732" s="35"/>
    </row>
    <row r="6733" spans="9:9">
      <c r="I6733" s="35"/>
    </row>
    <row r="6734" spans="9:9">
      <c r="I6734" s="35"/>
    </row>
    <row r="6735" spans="9:9">
      <c r="I6735" s="35"/>
    </row>
    <row r="6736" spans="9:9">
      <c r="I6736" s="35"/>
    </row>
    <row r="6737" spans="9:9">
      <c r="I6737" s="35"/>
    </row>
    <row r="6738" spans="9:9">
      <c r="I6738" s="35"/>
    </row>
    <row r="6739" spans="9:9">
      <c r="I6739" s="35"/>
    </row>
    <row r="6740" spans="9:9">
      <c r="I6740" s="35"/>
    </row>
    <row r="6741" spans="9:9">
      <c r="I6741" s="35"/>
    </row>
    <row r="6742" spans="9:9">
      <c r="I6742" s="35"/>
    </row>
    <row r="6743" spans="9:9">
      <c r="I6743" s="35"/>
    </row>
    <row r="6744" spans="9:9">
      <c r="I6744" s="35"/>
    </row>
    <row r="6745" spans="9:9">
      <c r="I6745" s="35"/>
    </row>
    <row r="6746" spans="9:9">
      <c r="I6746" s="35"/>
    </row>
    <row r="6747" spans="9:9">
      <c r="I6747" s="35"/>
    </row>
    <row r="6748" spans="9:9">
      <c r="I6748" s="35"/>
    </row>
    <row r="6749" spans="9:9">
      <c r="I6749" s="35"/>
    </row>
    <row r="6750" spans="9:9">
      <c r="I6750" s="35"/>
    </row>
    <row r="6751" spans="9:9">
      <c r="I6751" s="35"/>
    </row>
    <row r="6752" spans="9:9">
      <c r="I6752" s="35"/>
    </row>
    <row r="6753" spans="9:9">
      <c r="I6753" s="35"/>
    </row>
    <row r="6754" spans="9:9">
      <c r="I6754" s="35"/>
    </row>
    <row r="6755" spans="9:9">
      <c r="I6755" s="35"/>
    </row>
    <row r="6756" spans="9:9">
      <c r="I6756" s="35"/>
    </row>
    <row r="6757" spans="9:9">
      <c r="I6757" s="35"/>
    </row>
    <row r="6758" spans="9:9">
      <c r="I6758" s="35"/>
    </row>
    <row r="6759" spans="9:9">
      <c r="I6759" s="35"/>
    </row>
    <row r="6760" spans="9:9">
      <c r="I6760" s="35"/>
    </row>
    <row r="6761" spans="9:9">
      <c r="I6761" s="35"/>
    </row>
    <row r="6762" spans="9:9">
      <c r="I6762" s="35"/>
    </row>
    <row r="6763" spans="9:9">
      <c r="I6763" s="35"/>
    </row>
    <row r="6764" spans="9:9">
      <c r="I6764" s="35"/>
    </row>
    <row r="6765" spans="9:9">
      <c r="I6765" s="35"/>
    </row>
    <row r="6766" spans="9:9">
      <c r="I6766" s="35"/>
    </row>
    <row r="6767" spans="9:9">
      <c r="I6767" s="35"/>
    </row>
    <row r="6768" spans="9:9">
      <c r="I6768" s="35"/>
    </row>
    <row r="6769" spans="9:9">
      <c r="I6769" s="35"/>
    </row>
    <row r="6770" spans="9:9">
      <c r="I6770" s="35"/>
    </row>
    <row r="6771" spans="9:9">
      <c r="I6771" s="35"/>
    </row>
    <row r="6772" spans="9:9">
      <c r="I6772" s="35"/>
    </row>
    <row r="6773" spans="9:9">
      <c r="I6773" s="35"/>
    </row>
    <row r="6774" spans="9:9">
      <c r="I6774" s="35"/>
    </row>
    <row r="6775" spans="9:9">
      <c r="I6775" s="35"/>
    </row>
    <row r="6776" spans="9:9">
      <c r="I6776" s="35"/>
    </row>
    <row r="6777" spans="9:9">
      <c r="I6777" s="35"/>
    </row>
    <row r="6778" spans="9:9">
      <c r="I6778" s="35"/>
    </row>
    <row r="6779" spans="9:9">
      <c r="I6779" s="35"/>
    </row>
    <row r="6780" spans="9:9">
      <c r="I6780" s="35"/>
    </row>
    <row r="6781" spans="9:9">
      <c r="I6781" s="35"/>
    </row>
    <row r="6782" spans="9:9">
      <c r="I6782" s="35"/>
    </row>
    <row r="6783" spans="9:9">
      <c r="I6783" s="35"/>
    </row>
    <row r="6784" spans="9:9">
      <c r="I6784" s="35"/>
    </row>
    <row r="6785" spans="9:9">
      <c r="I6785" s="35"/>
    </row>
    <row r="6786" spans="9:9">
      <c r="I6786" s="35"/>
    </row>
    <row r="6787" spans="9:9">
      <c r="I6787" s="35"/>
    </row>
    <row r="6788" spans="9:9">
      <c r="I6788" s="35"/>
    </row>
    <row r="6789" spans="9:9">
      <c r="I6789" s="35"/>
    </row>
    <row r="6790" spans="9:9">
      <c r="I6790" s="35"/>
    </row>
    <row r="6791" spans="9:9">
      <c r="I6791" s="35"/>
    </row>
    <row r="6792" spans="9:9">
      <c r="I6792" s="35"/>
    </row>
    <row r="6793" spans="9:9">
      <c r="I6793" s="35"/>
    </row>
    <row r="6794" spans="9:9">
      <c r="I6794" s="35"/>
    </row>
    <row r="6795" spans="9:9">
      <c r="I6795" s="35"/>
    </row>
    <row r="6796" spans="9:9">
      <c r="I6796" s="35"/>
    </row>
    <row r="6797" spans="9:9">
      <c r="I6797" s="35"/>
    </row>
    <row r="6798" spans="9:9">
      <c r="I6798" s="35"/>
    </row>
    <row r="6799" spans="9:9">
      <c r="I6799" s="35"/>
    </row>
    <row r="6800" spans="9:9">
      <c r="I6800" s="35"/>
    </row>
    <row r="6801" spans="9:9">
      <c r="I6801" s="35"/>
    </row>
    <row r="6802" spans="9:9">
      <c r="I6802" s="35"/>
    </row>
    <row r="6803" spans="9:9">
      <c r="I6803" s="35"/>
    </row>
    <row r="6804" spans="9:9">
      <c r="I6804" s="35"/>
    </row>
    <row r="6805" spans="9:9">
      <c r="I6805" s="35"/>
    </row>
    <row r="6806" spans="9:9">
      <c r="I6806" s="35"/>
    </row>
    <row r="6807" spans="9:9">
      <c r="I6807" s="35"/>
    </row>
    <row r="6808" spans="9:9">
      <c r="I6808" s="35"/>
    </row>
    <row r="6809" spans="9:9">
      <c r="I6809" s="35"/>
    </row>
    <row r="6810" spans="9:9">
      <c r="I6810" s="35"/>
    </row>
    <row r="6811" spans="9:9">
      <c r="I6811" s="35"/>
    </row>
    <row r="6812" spans="9:9">
      <c r="I6812" s="35"/>
    </row>
    <row r="6813" spans="9:9">
      <c r="I6813" s="35"/>
    </row>
    <row r="6814" spans="9:9">
      <c r="I6814" s="35"/>
    </row>
    <row r="6815" spans="9:9">
      <c r="I6815" s="35"/>
    </row>
    <row r="6816" spans="9:9">
      <c r="I6816" s="35"/>
    </row>
    <row r="6817" spans="9:9">
      <c r="I6817" s="35"/>
    </row>
    <row r="6818" spans="9:9">
      <c r="I6818" s="35"/>
    </row>
    <row r="6819" spans="9:9">
      <c r="I6819" s="35"/>
    </row>
    <row r="6820" spans="9:9">
      <c r="I6820" s="35"/>
    </row>
    <row r="6821" spans="9:9">
      <c r="I6821" s="35"/>
    </row>
    <row r="6822" spans="9:9">
      <c r="I6822" s="35"/>
    </row>
    <row r="6823" spans="9:9">
      <c r="I6823" s="35"/>
    </row>
    <row r="6824" spans="9:9">
      <c r="I6824" s="35"/>
    </row>
    <row r="6825" spans="9:9">
      <c r="I6825" s="35"/>
    </row>
    <row r="6826" spans="9:9">
      <c r="I6826" s="35"/>
    </row>
    <row r="6827" spans="9:9">
      <c r="I6827" s="35"/>
    </row>
    <row r="6828" spans="9:9">
      <c r="I6828" s="35"/>
    </row>
    <row r="6829" spans="9:9">
      <c r="I6829" s="35"/>
    </row>
    <row r="6830" spans="9:9">
      <c r="I6830" s="35"/>
    </row>
    <row r="6831" spans="9:9">
      <c r="I6831" s="35"/>
    </row>
    <row r="6832" spans="9:9">
      <c r="I6832" s="35"/>
    </row>
    <row r="6833" spans="9:9">
      <c r="I6833" s="35"/>
    </row>
    <row r="6834" spans="9:9">
      <c r="I6834" s="35"/>
    </row>
    <row r="6835" spans="9:9">
      <c r="I6835" s="35"/>
    </row>
    <row r="6836" spans="9:9">
      <c r="I6836" s="35"/>
    </row>
    <row r="6837" spans="9:9">
      <c r="I6837" s="35"/>
    </row>
    <row r="6838" spans="9:9">
      <c r="I6838" s="35"/>
    </row>
    <row r="6839" spans="9:9">
      <c r="I6839" s="35"/>
    </row>
    <row r="6840" spans="9:9">
      <c r="I6840" s="35"/>
    </row>
    <row r="6841" spans="9:9">
      <c r="I6841" s="35"/>
    </row>
    <row r="6842" spans="9:9">
      <c r="I6842" s="35"/>
    </row>
    <row r="6843" spans="9:9">
      <c r="I6843" s="35"/>
    </row>
    <row r="6844" spans="9:9">
      <c r="I6844" s="35"/>
    </row>
    <row r="6845" spans="9:9">
      <c r="I6845" s="35"/>
    </row>
    <row r="6846" spans="9:9">
      <c r="I6846" s="35"/>
    </row>
    <row r="6847" spans="9:9">
      <c r="I6847" s="35"/>
    </row>
    <row r="6848" spans="9:9">
      <c r="I6848" s="35"/>
    </row>
    <row r="6849" spans="9:9">
      <c r="I6849" s="35"/>
    </row>
    <row r="6850" spans="9:9">
      <c r="I6850" s="35"/>
    </row>
    <row r="6851" spans="9:9">
      <c r="I6851" s="35"/>
    </row>
    <row r="6852" spans="9:9">
      <c r="I6852" s="35"/>
    </row>
    <row r="6853" spans="9:9">
      <c r="I6853" s="35"/>
    </row>
    <row r="6854" spans="9:9">
      <c r="I6854" s="35"/>
    </row>
    <row r="6855" spans="9:9">
      <c r="I6855" s="35"/>
    </row>
    <row r="6856" spans="9:9">
      <c r="I6856" s="35"/>
    </row>
    <row r="6857" spans="9:9">
      <c r="I6857" s="35"/>
    </row>
    <row r="6858" spans="9:9">
      <c r="I6858" s="35"/>
    </row>
    <row r="6859" spans="9:9">
      <c r="I6859" s="35"/>
    </row>
    <row r="6860" spans="9:9">
      <c r="I6860" s="35"/>
    </row>
    <row r="6861" spans="9:9">
      <c r="I6861" s="35"/>
    </row>
    <row r="6862" spans="9:9">
      <c r="I6862" s="35"/>
    </row>
    <row r="6863" spans="9:9">
      <c r="I6863" s="35"/>
    </row>
    <row r="6864" spans="9:9">
      <c r="I6864" s="35"/>
    </row>
    <row r="6865" spans="9:9">
      <c r="I6865" s="35"/>
    </row>
    <row r="6866" spans="9:9">
      <c r="I6866" s="35"/>
    </row>
    <row r="6867" spans="9:9">
      <c r="I6867" s="35"/>
    </row>
    <row r="6868" spans="9:9">
      <c r="I6868" s="35"/>
    </row>
    <row r="6869" spans="9:9">
      <c r="I6869" s="35"/>
    </row>
    <row r="6870" spans="9:9">
      <c r="I6870" s="35"/>
    </row>
    <row r="6871" spans="9:9">
      <c r="I6871" s="35"/>
    </row>
    <row r="6872" spans="9:9">
      <c r="I6872" s="35"/>
    </row>
    <row r="6873" spans="9:9">
      <c r="I6873" s="35"/>
    </row>
    <row r="6874" spans="9:9">
      <c r="I6874" s="35"/>
    </row>
    <row r="6875" spans="9:9">
      <c r="I6875" s="35"/>
    </row>
    <row r="6876" spans="9:9">
      <c r="I6876" s="35"/>
    </row>
    <row r="6877" spans="9:9">
      <c r="I6877" s="35"/>
    </row>
    <row r="6878" spans="9:9">
      <c r="I6878" s="35"/>
    </row>
    <row r="6879" spans="9:9">
      <c r="I6879" s="35"/>
    </row>
    <row r="6880" spans="9:9">
      <c r="I6880" s="35"/>
    </row>
    <row r="6881" spans="9:9">
      <c r="I6881" s="35"/>
    </row>
    <row r="6882" spans="9:9">
      <c r="I6882" s="35"/>
    </row>
    <row r="6883" spans="9:9">
      <c r="I6883" s="35"/>
    </row>
    <row r="6884" spans="9:9">
      <c r="I6884" s="35"/>
    </row>
    <row r="6885" spans="9:9">
      <c r="I6885" s="35"/>
    </row>
    <row r="6886" spans="9:9">
      <c r="I6886" s="35"/>
    </row>
    <row r="6887" spans="9:9">
      <c r="I6887" s="35"/>
    </row>
    <row r="6888" spans="9:9">
      <c r="I6888" s="35"/>
    </row>
    <row r="6889" spans="9:9">
      <c r="I6889" s="35"/>
    </row>
    <row r="6890" spans="9:9">
      <c r="I6890" s="35"/>
    </row>
    <row r="6891" spans="9:9">
      <c r="I6891" s="35"/>
    </row>
    <row r="6892" spans="9:9">
      <c r="I6892" s="35"/>
    </row>
    <row r="6893" spans="9:9">
      <c r="I6893" s="35"/>
    </row>
    <row r="6894" spans="9:9">
      <c r="I6894" s="35"/>
    </row>
    <row r="6895" spans="9:9">
      <c r="I6895" s="35"/>
    </row>
    <row r="6896" spans="9:9">
      <c r="I6896" s="35"/>
    </row>
    <row r="6897" spans="9:9">
      <c r="I6897" s="35"/>
    </row>
    <row r="6898" spans="9:9">
      <c r="I6898" s="35"/>
    </row>
    <row r="6899" spans="9:9">
      <c r="I6899" s="35"/>
    </row>
    <row r="6900" spans="9:9">
      <c r="I6900" s="35"/>
    </row>
    <row r="6901" spans="9:9">
      <c r="I6901" s="35"/>
    </row>
    <row r="6902" spans="9:9">
      <c r="I6902" s="35"/>
    </row>
    <row r="6903" spans="9:9">
      <c r="I6903" s="35"/>
    </row>
    <row r="6904" spans="9:9">
      <c r="I6904" s="35"/>
    </row>
    <row r="6905" spans="9:9">
      <c r="I6905" s="35"/>
    </row>
    <row r="6906" spans="9:9">
      <c r="I6906" s="35"/>
    </row>
    <row r="6907" spans="9:9">
      <c r="I6907" s="35"/>
    </row>
    <row r="6908" spans="9:9">
      <c r="I6908" s="35"/>
    </row>
    <row r="6909" spans="9:9">
      <c r="I6909" s="35"/>
    </row>
    <row r="6910" spans="9:9">
      <c r="I6910" s="35"/>
    </row>
    <row r="6911" spans="9:9">
      <c r="I6911" s="35"/>
    </row>
    <row r="6912" spans="9:9">
      <c r="I6912" s="35"/>
    </row>
    <row r="6913" spans="9:9">
      <c r="I6913" s="35"/>
    </row>
    <row r="6914" spans="9:9">
      <c r="I6914" s="35"/>
    </row>
    <row r="6915" spans="9:9">
      <c r="I6915" s="35"/>
    </row>
    <row r="6916" spans="9:9">
      <c r="I6916" s="35"/>
    </row>
    <row r="6917" spans="9:9">
      <c r="I6917" s="35"/>
    </row>
    <row r="6918" spans="9:9">
      <c r="I6918" s="35"/>
    </row>
    <row r="6919" spans="9:9">
      <c r="I6919" s="35"/>
    </row>
    <row r="6920" spans="9:9">
      <c r="I6920" s="35"/>
    </row>
    <row r="6921" spans="9:9">
      <c r="I6921" s="35"/>
    </row>
    <row r="6922" spans="9:9">
      <c r="I6922" s="35"/>
    </row>
    <row r="6923" spans="9:9">
      <c r="I6923" s="35"/>
    </row>
    <row r="6924" spans="9:9">
      <c r="I6924" s="35"/>
    </row>
    <row r="6925" spans="9:9">
      <c r="I6925" s="35"/>
    </row>
    <row r="6926" spans="9:9">
      <c r="I6926" s="35"/>
    </row>
    <row r="6927" spans="9:9">
      <c r="I6927" s="35"/>
    </row>
    <row r="6928" spans="9:9">
      <c r="I6928" s="35"/>
    </row>
    <row r="6929" spans="9:9">
      <c r="I6929" s="35"/>
    </row>
    <row r="6930" spans="9:9">
      <c r="I6930" s="35"/>
    </row>
    <row r="6931" spans="9:9">
      <c r="I6931" s="35"/>
    </row>
    <row r="6932" spans="9:9">
      <c r="I6932" s="35"/>
    </row>
    <row r="6933" spans="9:9">
      <c r="I6933" s="35"/>
    </row>
    <row r="6934" spans="9:9">
      <c r="I6934" s="35"/>
    </row>
    <row r="6935" spans="9:9">
      <c r="I6935" s="35"/>
    </row>
    <row r="6936" spans="9:9">
      <c r="I6936" s="35"/>
    </row>
    <row r="6937" spans="9:9">
      <c r="I6937" s="35"/>
    </row>
    <row r="6938" spans="9:9">
      <c r="I6938" s="35"/>
    </row>
    <row r="6939" spans="9:9">
      <c r="I6939" s="35"/>
    </row>
    <row r="6940" spans="9:9">
      <c r="I6940" s="35"/>
    </row>
    <row r="6941" spans="9:9">
      <c r="I6941" s="35"/>
    </row>
    <row r="6942" spans="9:9">
      <c r="I6942" s="35"/>
    </row>
    <row r="6943" spans="9:9">
      <c r="I6943" s="35"/>
    </row>
    <row r="6944" spans="9:9">
      <c r="I6944" s="35"/>
    </row>
    <row r="6945" spans="9:9">
      <c r="I6945" s="35"/>
    </row>
    <row r="6946" spans="9:9">
      <c r="I6946" s="35"/>
    </row>
    <row r="6947" spans="9:9">
      <c r="I6947" s="35"/>
    </row>
    <row r="6948" spans="9:9">
      <c r="I6948" s="35"/>
    </row>
    <row r="6949" spans="9:9">
      <c r="I6949" s="35"/>
    </row>
    <row r="6950" spans="9:9">
      <c r="I6950" s="35"/>
    </row>
    <row r="6951" spans="9:9">
      <c r="I6951" s="35"/>
    </row>
    <row r="6952" spans="9:9">
      <c r="I6952" s="35"/>
    </row>
    <row r="6953" spans="9:9">
      <c r="I6953" s="35"/>
    </row>
    <row r="6954" spans="9:9">
      <c r="I6954" s="35"/>
    </row>
    <row r="6955" spans="9:9">
      <c r="I6955" s="35"/>
    </row>
    <row r="6956" spans="9:9">
      <c r="I6956" s="35"/>
    </row>
    <row r="6957" spans="9:9">
      <c r="I6957" s="35"/>
    </row>
    <row r="6958" spans="9:9">
      <c r="I6958" s="35"/>
    </row>
    <row r="6959" spans="9:9">
      <c r="I6959" s="35"/>
    </row>
    <row r="6960" spans="9:9">
      <c r="I6960" s="35"/>
    </row>
    <row r="6961" spans="9:9">
      <c r="I6961" s="35"/>
    </row>
    <row r="6962" spans="9:9">
      <c r="I6962" s="35"/>
    </row>
    <row r="6963" spans="9:9">
      <c r="I6963" s="35"/>
    </row>
    <row r="6964" spans="9:9">
      <c r="I6964" s="35"/>
    </row>
    <row r="6965" spans="9:9">
      <c r="I6965" s="35"/>
    </row>
    <row r="6966" spans="9:9">
      <c r="I6966" s="35"/>
    </row>
    <row r="6967" spans="9:9">
      <c r="I6967" s="35"/>
    </row>
    <row r="6968" spans="9:9">
      <c r="I6968" s="35"/>
    </row>
    <row r="6969" spans="9:9">
      <c r="I6969" s="35"/>
    </row>
    <row r="6970" spans="9:9">
      <c r="I6970" s="35"/>
    </row>
    <row r="6971" spans="9:9">
      <c r="I6971" s="35"/>
    </row>
    <row r="6972" spans="9:9">
      <c r="I6972" s="35"/>
    </row>
    <row r="6973" spans="9:9">
      <c r="I6973" s="35"/>
    </row>
    <row r="6974" spans="9:9">
      <c r="I6974" s="35"/>
    </row>
    <row r="6975" spans="9:9">
      <c r="I6975" s="35"/>
    </row>
    <row r="6976" spans="9:9">
      <c r="I6976" s="35"/>
    </row>
    <row r="6977" spans="9:9">
      <c r="I6977" s="35"/>
    </row>
    <row r="6978" spans="9:9">
      <c r="I6978" s="35"/>
    </row>
    <row r="6979" spans="9:9">
      <c r="I6979" s="35"/>
    </row>
    <row r="6980" spans="9:9">
      <c r="I6980" s="35"/>
    </row>
    <row r="6981" spans="9:9">
      <c r="I6981" s="35"/>
    </row>
    <row r="6982" spans="9:9">
      <c r="I6982" s="35"/>
    </row>
    <row r="6983" spans="9:9">
      <c r="I6983" s="35"/>
    </row>
    <row r="6984" spans="9:9">
      <c r="I6984" s="35"/>
    </row>
    <row r="6985" spans="9:9">
      <c r="I6985" s="35"/>
    </row>
    <row r="6986" spans="9:9">
      <c r="I6986" s="35"/>
    </row>
    <row r="6987" spans="9:9">
      <c r="I6987" s="35"/>
    </row>
    <row r="6988" spans="9:9">
      <c r="I6988" s="35"/>
    </row>
    <row r="6989" spans="9:9">
      <c r="I6989" s="35"/>
    </row>
    <row r="6990" spans="9:9">
      <c r="I6990" s="35"/>
    </row>
    <row r="6991" spans="9:9">
      <c r="I6991" s="35"/>
    </row>
    <row r="6992" spans="9:9">
      <c r="I6992" s="35"/>
    </row>
    <row r="6993" spans="9:9">
      <c r="I6993" s="35"/>
    </row>
    <row r="6994" spans="9:9">
      <c r="I6994" s="35"/>
    </row>
    <row r="6995" spans="9:9">
      <c r="I6995" s="35"/>
    </row>
    <row r="6996" spans="9:9">
      <c r="I6996" s="35"/>
    </row>
    <row r="6997" spans="9:9">
      <c r="I6997" s="35"/>
    </row>
    <row r="6998" spans="9:9">
      <c r="I6998" s="35"/>
    </row>
    <row r="6999" spans="9:9">
      <c r="I6999" s="35"/>
    </row>
    <row r="7000" spans="9:9">
      <c r="I7000" s="35"/>
    </row>
    <row r="7001" spans="9:9">
      <c r="I7001" s="35"/>
    </row>
    <row r="7002" spans="9:9">
      <c r="I7002" s="35"/>
    </row>
    <row r="7003" spans="9:9">
      <c r="I7003" s="35"/>
    </row>
    <row r="7004" spans="9:9">
      <c r="I7004" s="35"/>
    </row>
    <row r="7005" spans="9:9">
      <c r="I7005" s="35"/>
    </row>
    <row r="7006" spans="9:9">
      <c r="I7006" s="35"/>
    </row>
    <row r="7007" spans="9:9">
      <c r="I7007" s="35"/>
    </row>
    <row r="7008" spans="9:9">
      <c r="I7008" s="35"/>
    </row>
    <row r="7009" spans="9:9">
      <c r="I7009" s="35"/>
    </row>
    <row r="7010" spans="9:9">
      <c r="I7010" s="35"/>
    </row>
    <row r="7011" spans="9:9">
      <c r="I7011" s="35"/>
    </row>
    <row r="7012" spans="9:9">
      <c r="I7012" s="35"/>
    </row>
    <row r="7013" spans="9:9">
      <c r="I7013" s="35"/>
    </row>
    <row r="7014" spans="9:9">
      <c r="I7014" s="35"/>
    </row>
    <row r="7015" spans="9:9">
      <c r="I7015" s="35"/>
    </row>
    <row r="7016" spans="9:9">
      <c r="I7016" s="35"/>
    </row>
    <row r="7017" spans="9:9">
      <c r="I7017" s="35"/>
    </row>
    <row r="7018" spans="9:9">
      <c r="I7018" s="35"/>
    </row>
    <row r="7019" spans="9:9">
      <c r="I7019" s="35"/>
    </row>
    <row r="7020" spans="9:9">
      <c r="I7020" s="35"/>
    </row>
    <row r="7021" spans="9:9">
      <c r="I7021" s="35"/>
    </row>
    <row r="7022" spans="9:9">
      <c r="I7022" s="35"/>
    </row>
    <row r="7023" spans="9:9">
      <c r="I7023" s="35"/>
    </row>
    <row r="7024" spans="9:9">
      <c r="I7024" s="35"/>
    </row>
    <row r="7025" spans="9:9">
      <c r="I7025" s="35"/>
    </row>
    <row r="7026" spans="9:9">
      <c r="I7026" s="35"/>
    </row>
    <row r="7027" spans="9:9">
      <c r="I7027" s="35"/>
    </row>
    <row r="7028" spans="9:9">
      <c r="I7028" s="35"/>
    </row>
    <row r="7029" spans="9:9">
      <c r="I7029" s="35"/>
    </row>
    <row r="7030" spans="9:9">
      <c r="I7030" s="35"/>
    </row>
    <row r="7031" spans="9:9">
      <c r="I7031" s="35"/>
    </row>
    <row r="7032" spans="9:9">
      <c r="I7032" s="35"/>
    </row>
    <row r="7033" spans="9:9">
      <c r="I7033" s="35"/>
    </row>
    <row r="7034" spans="9:9">
      <c r="I7034" s="35"/>
    </row>
    <row r="7035" spans="9:9">
      <c r="I7035" s="35"/>
    </row>
    <row r="7036" spans="9:9">
      <c r="I7036" s="35"/>
    </row>
    <row r="7037" spans="9:9">
      <c r="I7037" s="35"/>
    </row>
    <row r="7038" spans="9:9">
      <c r="I7038" s="35"/>
    </row>
    <row r="7039" spans="9:9">
      <c r="I7039" s="35"/>
    </row>
    <row r="7040" spans="9:9">
      <c r="I7040" s="35"/>
    </row>
    <row r="7041" spans="9:9">
      <c r="I7041" s="35"/>
    </row>
    <row r="7042" spans="9:9">
      <c r="I7042" s="35"/>
    </row>
    <row r="7043" spans="9:9">
      <c r="I7043" s="35"/>
    </row>
    <row r="7044" spans="9:9">
      <c r="I7044" s="35"/>
    </row>
    <row r="7045" spans="9:9">
      <c r="I7045" s="35"/>
    </row>
    <row r="7046" spans="9:9">
      <c r="I7046" s="35"/>
    </row>
    <row r="7047" spans="9:9">
      <c r="I7047" s="35"/>
    </row>
    <row r="7048" spans="9:9">
      <c r="I7048" s="35"/>
    </row>
    <row r="7049" spans="9:9">
      <c r="I7049" s="35"/>
    </row>
    <row r="7050" spans="9:9">
      <c r="I7050" s="35"/>
    </row>
    <row r="7051" spans="9:9">
      <c r="I7051" s="35"/>
    </row>
    <row r="7052" spans="9:9">
      <c r="I7052" s="35"/>
    </row>
    <row r="7053" spans="9:9">
      <c r="I7053" s="35"/>
    </row>
    <row r="7054" spans="9:9">
      <c r="I7054" s="35"/>
    </row>
    <row r="7055" spans="9:9">
      <c r="I7055" s="35"/>
    </row>
    <row r="7056" spans="9:9">
      <c r="I7056" s="35"/>
    </row>
    <row r="7057" spans="9:9">
      <c r="I7057" s="35"/>
    </row>
    <row r="7058" spans="9:9">
      <c r="I7058" s="35"/>
    </row>
    <row r="7059" spans="9:9">
      <c r="I7059" s="35"/>
    </row>
    <row r="7060" spans="9:9">
      <c r="I7060" s="35"/>
    </row>
    <row r="7061" spans="9:9">
      <c r="I7061" s="35"/>
    </row>
    <row r="7062" spans="9:9">
      <c r="I7062" s="35"/>
    </row>
    <row r="7063" spans="9:9">
      <c r="I7063" s="35"/>
    </row>
    <row r="7064" spans="9:9">
      <c r="I7064" s="35"/>
    </row>
    <row r="7065" spans="9:9">
      <c r="I7065" s="35"/>
    </row>
    <row r="7066" spans="9:9">
      <c r="I7066" s="35"/>
    </row>
    <row r="7067" spans="9:9">
      <c r="I7067" s="35"/>
    </row>
    <row r="7068" spans="9:9">
      <c r="I7068" s="35"/>
    </row>
    <row r="7069" spans="9:9">
      <c r="I7069" s="35"/>
    </row>
    <row r="7070" spans="9:9">
      <c r="I7070" s="35"/>
    </row>
    <row r="7071" spans="9:9">
      <c r="I7071" s="35"/>
    </row>
    <row r="7072" spans="9:9">
      <c r="I7072" s="35"/>
    </row>
    <row r="7073" spans="9:9">
      <c r="I7073" s="35"/>
    </row>
    <row r="7074" spans="9:9">
      <c r="I7074" s="35"/>
    </row>
    <row r="7075" spans="9:9">
      <c r="I7075" s="35"/>
    </row>
    <row r="7076" spans="9:9">
      <c r="I7076" s="35"/>
    </row>
    <row r="7077" spans="9:9">
      <c r="I7077" s="35"/>
    </row>
    <row r="7078" spans="9:9">
      <c r="I7078" s="35"/>
    </row>
    <row r="7079" spans="9:9">
      <c r="I7079" s="35"/>
    </row>
    <row r="7080" spans="9:9">
      <c r="I7080" s="35"/>
    </row>
    <row r="7081" spans="9:9">
      <c r="I7081" s="35"/>
    </row>
    <row r="7082" spans="9:9">
      <c r="I7082" s="35"/>
    </row>
    <row r="7083" spans="9:9">
      <c r="I7083" s="35"/>
    </row>
    <row r="7084" spans="9:9">
      <c r="I7084" s="35"/>
    </row>
    <row r="7085" spans="9:9">
      <c r="I7085" s="35"/>
    </row>
    <row r="7086" spans="9:9">
      <c r="I7086" s="35"/>
    </row>
    <row r="7087" spans="9:9">
      <c r="I7087" s="35"/>
    </row>
    <row r="7088" spans="9:9">
      <c r="I7088" s="35"/>
    </row>
    <row r="7089" spans="9:9">
      <c r="I7089" s="35"/>
    </row>
    <row r="7090" spans="9:9">
      <c r="I7090" s="35"/>
    </row>
    <row r="7091" spans="9:9">
      <c r="I7091" s="35"/>
    </row>
    <row r="7092" spans="9:9">
      <c r="I7092" s="35"/>
    </row>
    <row r="7093" spans="9:9">
      <c r="I7093" s="35"/>
    </row>
    <row r="7094" spans="9:9">
      <c r="I7094" s="35"/>
    </row>
    <row r="7095" spans="9:9">
      <c r="I7095" s="35"/>
    </row>
    <row r="7096" spans="9:9">
      <c r="I7096" s="35"/>
    </row>
    <row r="7097" spans="9:9">
      <c r="I7097" s="35"/>
    </row>
    <row r="7098" spans="9:9">
      <c r="I7098" s="35"/>
    </row>
    <row r="7099" spans="9:9">
      <c r="I7099" s="35"/>
    </row>
    <row r="7100" spans="9:9">
      <c r="I7100" s="35"/>
    </row>
    <row r="7101" spans="9:9">
      <c r="I7101" s="35"/>
    </row>
    <row r="7102" spans="9:9">
      <c r="I7102" s="35"/>
    </row>
    <row r="7103" spans="9:9">
      <c r="I7103" s="35"/>
    </row>
    <row r="7104" spans="9:9">
      <c r="I7104" s="35"/>
    </row>
    <row r="7105" spans="9:9">
      <c r="I7105" s="35"/>
    </row>
    <row r="7106" spans="9:9">
      <c r="I7106" s="35"/>
    </row>
    <row r="7107" spans="9:9">
      <c r="I7107" s="35"/>
    </row>
    <row r="7108" spans="9:9">
      <c r="I7108" s="35"/>
    </row>
    <row r="7109" spans="9:9">
      <c r="I7109" s="35"/>
    </row>
    <row r="7110" spans="9:9">
      <c r="I7110" s="35"/>
    </row>
    <row r="7111" spans="9:9">
      <c r="I7111" s="35"/>
    </row>
    <row r="7112" spans="9:9">
      <c r="I7112" s="35"/>
    </row>
    <row r="7113" spans="9:9">
      <c r="I7113" s="35"/>
    </row>
    <row r="7114" spans="9:9">
      <c r="I7114" s="35"/>
    </row>
    <row r="7115" spans="9:9">
      <c r="I7115" s="35"/>
    </row>
    <row r="7116" spans="9:9">
      <c r="I7116" s="35"/>
    </row>
    <row r="7117" spans="9:9">
      <c r="I7117" s="35"/>
    </row>
    <row r="7118" spans="9:9">
      <c r="I7118" s="35"/>
    </row>
    <row r="7119" spans="9:9">
      <c r="I7119" s="35"/>
    </row>
    <row r="7120" spans="9:9">
      <c r="I7120" s="35"/>
    </row>
    <row r="7121" spans="9:9">
      <c r="I7121" s="35"/>
    </row>
    <row r="7122" spans="9:9">
      <c r="I7122" s="35"/>
    </row>
    <row r="7123" spans="9:9">
      <c r="I7123" s="35"/>
    </row>
    <row r="7124" spans="9:9">
      <c r="I7124" s="35"/>
    </row>
    <row r="7125" spans="9:9">
      <c r="I7125" s="35"/>
    </row>
    <row r="7126" spans="9:9">
      <c r="I7126" s="35"/>
    </row>
    <row r="7127" spans="9:9">
      <c r="I7127" s="35"/>
    </row>
    <row r="7128" spans="9:9">
      <c r="I7128" s="35"/>
    </row>
    <row r="7129" spans="9:9">
      <c r="I7129" s="35"/>
    </row>
    <row r="7130" spans="9:9">
      <c r="I7130" s="35"/>
    </row>
    <row r="7131" spans="9:9">
      <c r="I7131" s="35"/>
    </row>
    <row r="7132" spans="9:9">
      <c r="I7132" s="35"/>
    </row>
    <row r="7133" spans="9:9">
      <c r="I7133" s="35"/>
    </row>
    <row r="7134" spans="9:9">
      <c r="I7134" s="35"/>
    </row>
    <row r="7135" spans="9:9">
      <c r="I7135" s="35"/>
    </row>
    <row r="7136" spans="9:9">
      <c r="I7136" s="35"/>
    </row>
    <row r="7137" spans="9:9">
      <c r="I7137" s="35"/>
    </row>
    <row r="7138" spans="9:9">
      <c r="I7138" s="35"/>
    </row>
    <row r="7139" spans="9:9">
      <c r="I7139" s="35"/>
    </row>
    <row r="7140" spans="9:9">
      <c r="I7140" s="35"/>
    </row>
    <row r="7141" spans="9:9">
      <c r="I7141" s="35"/>
    </row>
    <row r="7142" spans="9:9">
      <c r="I7142" s="35"/>
    </row>
    <row r="7143" spans="9:9">
      <c r="I7143" s="35"/>
    </row>
    <row r="7144" spans="9:9">
      <c r="I7144" s="35"/>
    </row>
    <row r="7145" spans="9:9">
      <c r="I7145" s="35"/>
    </row>
    <row r="7146" spans="9:9">
      <c r="I7146" s="35"/>
    </row>
    <row r="7147" spans="9:9">
      <c r="I7147" s="35"/>
    </row>
    <row r="7148" spans="9:9">
      <c r="I7148" s="35"/>
    </row>
    <row r="7149" spans="9:9">
      <c r="I7149" s="35"/>
    </row>
    <row r="7150" spans="9:9">
      <c r="I7150" s="35"/>
    </row>
    <row r="7151" spans="9:9">
      <c r="I7151" s="35"/>
    </row>
    <row r="7152" spans="9:9">
      <c r="I7152" s="35"/>
    </row>
    <row r="7153" spans="9:9">
      <c r="I7153" s="35"/>
    </row>
    <row r="7154" spans="9:9">
      <c r="I7154" s="35"/>
    </row>
    <row r="7155" spans="9:9">
      <c r="I7155" s="35"/>
    </row>
    <row r="7156" spans="9:9">
      <c r="I7156" s="35"/>
    </row>
    <row r="7157" spans="9:9">
      <c r="I7157" s="35"/>
    </row>
    <row r="7158" spans="9:9">
      <c r="I7158" s="35"/>
    </row>
    <row r="7159" spans="9:9">
      <c r="I7159" s="35"/>
    </row>
    <row r="7160" spans="9:9">
      <c r="I7160" s="35"/>
    </row>
    <row r="7161" spans="9:9">
      <c r="I7161" s="35"/>
    </row>
    <row r="7162" spans="9:9">
      <c r="I7162" s="35"/>
    </row>
    <row r="7163" spans="9:9">
      <c r="I7163" s="35"/>
    </row>
    <row r="7164" spans="9:9">
      <c r="I7164" s="35"/>
    </row>
    <row r="7165" spans="9:9">
      <c r="I7165" s="35"/>
    </row>
    <row r="7166" spans="9:9">
      <c r="I7166" s="35"/>
    </row>
    <row r="7167" spans="9:9">
      <c r="I7167" s="35"/>
    </row>
    <row r="7168" spans="9:9">
      <c r="I7168" s="35"/>
    </row>
    <row r="7169" spans="9:9">
      <c r="I7169" s="35"/>
    </row>
    <row r="7170" spans="9:9">
      <c r="I7170" s="35"/>
    </row>
    <row r="7171" spans="9:9">
      <c r="I7171" s="35"/>
    </row>
    <row r="7172" spans="9:9">
      <c r="I7172" s="35"/>
    </row>
    <row r="7173" spans="9:9">
      <c r="I7173" s="35"/>
    </row>
    <row r="7174" spans="9:9">
      <c r="I7174" s="35"/>
    </row>
    <row r="7175" spans="9:9">
      <c r="I7175" s="35"/>
    </row>
    <row r="7176" spans="9:9">
      <c r="I7176" s="35"/>
    </row>
    <row r="7177" spans="9:9">
      <c r="I7177" s="35"/>
    </row>
    <row r="7178" spans="9:9">
      <c r="I7178" s="35"/>
    </row>
    <row r="7179" spans="9:9">
      <c r="I7179" s="35"/>
    </row>
    <row r="7180" spans="9:9">
      <c r="I7180" s="35"/>
    </row>
    <row r="7181" spans="9:9">
      <c r="I7181" s="35"/>
    </row>
    <row r="7182" spans="9:9">
      <c r="I7182" s="35"/>
    </row>
    <row r="7183" spans="9:9">
      <c r="I7183" s="35"/>
    </row>
    <row r="7184" spans="9:9">
      <c r="I7184" s="35"/>
    </row>
    <row r="7185" spans="9:9">
      <c r="I7185" s="35"/>
    </row>
    <row r="7186" spans="9:9">
      <c r="I7186" s="35"/>
    </row>
    <row r="7187" spans="9:9">
      <c r="I7187" s="35"/>
    </row>
    <row r="7188" spans="9:9">
      <c r="I7188" s="35"/>
    </row>
    <row r="7189" spans="9:9">
      <c r="I7189" s="35"/>
    </row>
    <row r="7190" spans="9:9">
      <c r="I7190" s="35"/>
    </row>
    <row r="7191" spans="9:9">
      <c r="I7191" s="35"/>
    </row>
    <row r="7192" spans="9:9">
      <c r="I7192" s="35"/>
    </row>
    <row r="7193" spans="9:9">
      <c r="I7193" s="35"/>
    </row>
    <row r="7194" spans="9:9">
      <c r="I7194" s="35"/>
    </row>
    <row r="7195" spans="9:9">
      <c r="I7195" s="35"/>
    </row>
    <row r="7196" spans="9:9">
      <c r="I7196" s="35"/>
    </row>
    <row r="7197" spans="9:9">
      <c r="I7197" s="35"/>
    </row>
    <row r="7198" spans="9:9">
      <c r="I7198" s="35"/>
    </row>
    <row r="7199" spans="9:9">
      <c r="I7199" s="35"/>
    </row>
    <row r="7200" spans="9:9">
      <c r="I7200" s="35"/>
    </row>
    <row r="7201" spans="9:9">
      <c r="I7201" s="35"/>
    </row>
    <row r="7202" spans="9:9">
      <c r="I7202" s="35"/>
    </row>
    <row r="7203" spans="9:9">
      <c r="I7203" s="35"/>
    </row>
    <row r="7204" spans="9:9">
      <c r="I7204" s="35"/>
    </row>
    <row r="7205" spans="9:9">
      <c r="I7205" s="35"/>
    </row>
    <row r="7206" spans="9:9">
      <c r="I7206" s="35"/>
    </row>
    <row r="7207" spans="9:9">
      <c r="I7207" s="35"/>
    </row>
    <row r="7208" spans="9:9">
      <c r="I7208" s="35"/>
    </row>
    <row r="7209" spans="9:9">
      <c r="I7209" s="35"/>
    </row>
    <row r="7210" spans="9:9">
      <c r="I7210" s="35"/>
    </row>
    <row r="7211" spans="9:9">
      <c r="I7211" s="35"/>
    </row>
    <row r="7212" spans="9:9">
      <c r="I7212" s="35"/>
    </row>
    <row r="7213" spans="9:9">
      <c r="I7213" s="35"/>
    </row>
    <row r="7214" spans="9:9">
      <c r="I7214" s="35"/>
    </row>
    <row r="7215" spans="9:9">
      <c r="I7215" s="35"/>
    </row>
    <row r="7216" spans="9:9">
      <c r="I7216" s="35"/>
    </row>
    <row r="7217" spans="9:9">
      <c r="I7217" s="35"/>
    </row>
    <row r="7218" spans="9:9">
      <c r="I7218" s="35"/>
    </row>
    <row r="7219" spans="9:9">
      <c r="I7219" s="35"/>
    </row>
    <row r="7220" spans="9:9">
      <c r="I7220" s="35"/>
    </row>
    <row r="7221" spans="9:9">
      <c r="I7221" s="35"/>
    </row>
    <row r="7222" spans="9:9">
      <c r="I7222" s="35"/>
    </row>
    <row r="7223" spans="9:9">
      <c r="I7223" s="35"/>
    </row>
    <row r="7224" spans="9:9">
      <c r="I7224" s="35"/>
    </row>
    <row r="7225" spans="9:9">
      <c r="I7225" s="35"/>
    </row>
    <row r="7226" spans="9:9">
      <c r="I7226" s="35"/>
    </row>
    <row r="7227" spans="9:9">
      <c r="I7227" s="35"/>
    </row>
    <row r="7228" spans="9:9">
      <c r="I7228" s="35"/>
    </row>
    <row r="7229" spans="9:9">
      <c r="I7229" s="35"/>
    </row>
    <row r="7230" spans="9:9">
      <c r="I7230" s="35"/>
    </row>
    <row r="7231" spans="9:9">
      <c r="I7231" s="35"/>
    </row>
    <row r="7232" spans="9:9">
      <c r="I7232" s="35"/>
    </row>
    <row r="7233" spans="9:9">
      <c r="I7233" s="35"/>
    </row>
    <row r="7234" spans="9:9">
      <c r="I7234" s="35"/>
    </row>
    <row r="7235" spans="9:9">
      <c r="I7235" s="35"/>
    </row>
    <row r="7236" spans="9:9">
      <c r="I7236" s="35"/>
    </row>
    <row r="7237" spans="9:9">
      <c r="I7237" s="35"/>
    </row>
    <row r="7238" spans="9:9">
      <c r="I7238" s="35"/>
    </row>
    <row r="7239" spans="9:9">
      <c r="I7239" s="35"/>
    </row>
    <row r="7240" spans="9:9">
      <c r="I7240" s="35"/>
    </row>
    <row r="7241" spans="9:9">
      <c r="I7241" s="35"/>
    </row>
    <row r="7242" spans="9:9">
      <c r="I7242" s="35"/>
    </row>
    <row r="7243" spans="9:9">
      <c r="I7243" s="35"/>
    </row>
    <row r="7244" spans="9:9">
      <c r="I7244" s="35"/>
    </row>
    <row r="7245" spans="9:9">
      <c r="I7245" s="35"/>
    </row>
    <row r="7246" spans="9:9">
      <c r="I7246" s="35"/>
    </row>
    <row r="7247" spans="9:9">
      <c r="I7247" s="35"/>
    </row>
    <row r="7248" spans="9:9">
      <c r="I7248" s="35"/>
    </row>
    <row r="7249" spans="9:9">
      <c r="I7249" s="35"/>
    </row>
    <row r="7250" spans="9:9">
      <c r="I7250" s="35"/>
    </row>
    <row r="7251" spans="9:9">
      <c r="I7251" s="35"/>
    </row>
    <row r="7252" spans="9:9">
      <c r="I7252" s="35"/>
    </row>
    <row r="7253" spans="9:9">
      <c r="I7253" s="35"/>
    </row>
    <row r="7254" spans="9:9">
      <c r="I7254" s="35"/>
    </row>
    <row r="7255" spans="9:9">
      <c r="I7255" s="35"/>
    </row>
    <row r="7256" spans="9:9">
      <c r="I7256" s="35"/>
    </row>
    <row r="7257" spans="9:9">
      <c r="I7257" s="35"/>
    </row>
    <row r="7258" spans="9:9">
      <c r="I7258" s="35"/>
    </row>
    <row r="7259" spans="9:9">
      <c r="I7259" s="35"/>
    </row>
    <row r="7260" spans="9:9">
      <c r="I7260" s="35"/>
    </row>
    <row r="7261" spans="9:9">
      <c r="I7261" s="35"/>
    </row>
    <row r="7262" spans="9:9">
      <c r="I7262" s="35"/>
    </row>
    <row r="7263" spans="9:9">
      <c r="I7263" s="35"/>
    </row>
    <row r="7264" spans="9:9">
      <c r="I7264" s="35"/>
    </row>
    <row r="7265" spans="9:9">
      <c r="I7265" s="35"/>
    </row>
    <row r="7266" spans="9:9">
      <c r="I7266" s="35"/>
    </row>
    <row r="7267" spans="9:9">
      <c r="I7267" s="35"/>
    </row>
    <row r="7268" spans="9:9">
      <c r="I7268" s="35"/>
    </row>
    <row r="7269" spans="9:9">
      <c r="I7269" s="35"/>
    </row>
    <row r="7270" spans="9:9">
      <c r="I7270" s="35"/>
    </row>
    <row r="7271" spans="9:9">
      <c r="I7271" s="35"/>
    </row>
    <row r="7272" spans="9:9">
      <c r="I7272" s="35"/>
    </row>
    <row r="7273" spans="9:9">
      <c r="I7273" s="35"/>
    </row>
    <row r="7274" spans="9:9">
      <c r="I7274" s="35"/>
    </row>
    <row r="7275" spans="9:9">
      <c r="I7275" s="35"/>
    </row>
    <row r="7276" spans="9:9">
      <c r="I7276" s="35"/>
    </row>
    <row r="7277" spans="9:9">
      <c r="I7277" s="35"/>
    </row>
    <row r="7278" spans="9:9">
      <c r="I7278" s="35"/>
    </row>
    <row r="7279" spans="9:9">
      <c r="I7279" s="35"/>
    </row>
    <row r="7280" spans="9:9">
      <c r="I7280" s="35"/>
    </row>
    <row r="7281" spans="9:9">
      <c r="I7281" s="35"/>
    </row>
    <row r="7282" spans="9:9">
      <c r="I7282" s="35"/>
    </row>
    <row r="7283" spans="9:9">
      <c r="I7283" s="35"/>
    </row>
    <row r="7284" spans="9:9">
      <c r="I7284" s="35"/>
    </row>
    <row r="7285" spans="9:9">
      <c r="I7285" s="35"/>
    </row>
    <row r="7286" spans="9:9">
      <c r="I7286" s="35"/>
    </row>
    <row r="7287" spans="9:9">
      <c r="I7287" s="35"/>
    </row>
    <row r="7288" spans="9:9">
      <c r="I7288" s="35"/>
    </row>
    <row r="7289" spans="9:9">
      <c r="I7289" s="35"/>
    </row>
    <row r="7290" spans="9:9">
      <c r="I7290" s="35"/>
    </row>
    <row r="7291" spans="9:9">
      <c r="I7291" s="35"/>
    </row>
    <row r="7292" spans="9:9">
      <c r="I7292" s="35"/>
    </row>
    <row r="7293" spans="9:9">
      <c r="I7293" s="35"/>
    </row>
    <row r="7294" spans="9:9">
      <c r="I7294" s="35"/>
    </row>
    <row r="7295" spans="9:9">
      <c r="I7295" s="35"/>
    </row>
    <row r="7296" spans="9:9">
      <c r="I7296" s="35"/>
    </row>
    <row r="7297" spans="9:9">
      <c r="I7297" s="35"/>
    </row>
    <row r="7298" spans="9:9">
      <c r="I7298" s="35"/>
    </row>
    <row r="7299" spans="9:9">
      <c r="I7299" s="35"/>
    </row>
    <row r="7300" spans="9:9">
      <c r="I7300" s="35"/>
    </row>
    <row r="7301" spans="9:9">
      <c r="I7301" s="35"/>
    </row>
    <row r="7302" spans="9:9">
      <c r="I7302" s="35"/>
    </row>
    <row r="7303" spans="9:9">
      <c r="I7303" s="35"/>
    </row>
    <row r="7304" spans="9:9">
      <c r="I7304" s="35"/>
    </row>
    <row r="7305" spans="9:9">
      <c r="I7305" s="35"/>
    </row>
    <row r="7306" spans="9:9">
      <c r="I7306" s="35"/>
    </row>
    <row r="7307" spans="9:9">
      <c r="I7307" s="35"/>
    </row>
    <row r="7308" spans="9:9">
      <c r="I7308" s="35"/>
    </row>
    <row r="7309" spans="9:9">
      <c r="I7309" s="35"/>
    </row>
    <row r="7310" spans="9:9">
      <c r="I7310" s="35"/>
    </row>
    <row r="7311" spans="9:9">
      <c r="I7311" s="35"/>
    </row>
    <row r="7312" spans="9:9">
      <c r="I7312" s="35"/>
    </row>
    <row r="7313" spans="9:9">
      <c r="I7313" s="35"/>
    </row>
    <row r="7314" spans="9:9">
      <c r="I7314" s="35"/>
    </row>
    <row r="7315" spans="9:9">
      <c r="I7315" s="35"/>
    </row>
    <row r="7316" spans="9:9">
      <c r="I7316" s="35"/>
    </row>
    <row r="7317" spans="9:9">
      <c r="I7317" s="35"/>
    </row>
    <row r="7318" spans="9:9">
      <c r="I7318" s="35"/>
    </row>
    <row r="7319" spans="9:9">
      <c r="I7319" s="35"/>
    </row>
    <row r="7320" spans="9:9">
      <c r="I7320" s="35"/>
    </row>
    <row r="7321" spans="9:9">
      <c r="I7321" s="35"/>
    </row>
    <row r="7322" spans="9:9">
      <c r="I7322" s="35"/>
    </row>
    <row r="7323" spans="9:9">
      <c r="I7323" s="35"/>
    </row>
    <row r="7324" spans="9:9">
      <c r="I7324" s="35"/>
    </row>
    <row r="7325" spans="9:9">
      <c r="I7325" s="35"/>
    </row>
    <row r="7326" spans="9:9">
      <c r="I7326" s="35"/>
    </row>
    <row r="7327" spans="9:9">
      <c r="I7327" s="35"/>
    </row>
    <row r="7328" spans="9:9">
      <c r="I7328" s="35"/>
    </row>
    <row r="7329" spans="9:9">
      <c r="I7329" s="35"/>
    </row>
    <row r="7330" spans="9:9">
      <c r="I7330" s="35"/>
    </row>
    <row r="7331" spans="9:9">
      <c r="I7331" s="35"/>
    </row>
    <row r="7332" spans="9:9">
      <c r="I7332" s="35"/>
    </row>
    <row r="7333" spans="9:9">
      <c r="I7333" s="35"/>
    </row>
    <row r="7334" spans="9:9">
      <c r="I7334" s="35"/>
    </row>
    <row r="7335" spans="9:9">
      <c r="I7335" s="35"/>
    </row>
    <row r="7336" spans="9:9">
      <c r="I7336" s="35"/>
    </row>
    <row r="7337" spans="9:9">
      <c r="I7337" s="35"/>
    </row>
    <row r="7338" spans="9:9">
      <c r="I7338" s="35"/>
    </row>
    <row r="7339" spans="9:9">
      <c r="I7339" s="35"/>
    </row>
    <row r="7340" spans="9:9">
      <c r="I7340" s="35"/>
    </row>
    <row r="7341" spans="9:9">
      <c r="I7341" s="35"/>
    </row>
    <row r="7342" spans="9:9">
      <c r="I7342" s="35"/>
    </row>
    <row r="7343" spans="9:9">
      <c r="I7343" s="35"/>
    </row>
    <row r="7344" spans="9:9">
      <c r="I7344" s="35"/>
    </row>
    <row r="7345" spans="9:9">
      <c r="I7345" s="35"/>
    </row>
    <row r="7346" spans="9:9">
      <c r="I7346" s="35"/>
    </row>
    <row r="7347" spans="9:9">
      <c r="I7347" s="35"/>
    </row>
    <row r="7348" spans="9:9">
      <c r="I7348" s="35"/>
    </row>
    <row r="7349" spans="9:9">
      <c r="I7349" s="35"/>
    </row>
    <row r="7350" spans="9:9">
      <c r="I7350" s="35"/>
    </row>
    <row r="7351" spans="9:9">
      <c r="I7351" s="35"/>
    </row>
    <row r="7352" spans="9:9">
      <c r="I7352" s="35"/>
    </row>
    <row r="7353" spans="9:9">
      <c r="I7353" s="35"/>
    </row>
    <row r="7354" spans="9:9">
      <c r="I7354" s="35"/>
    </row>
    <row r="7355" spans="9:9">
      <c r="I7355" s="35"/>
    </row>
    <row r="7356" spans="9:9">
      <c r="I7356" s="35"/>
    </row>
    <row r="7357" spans="9:9">
      <c r="I7357" s="35"/>
    </row>
    <row r="7358" spans="9:9">
      <c r="I7358" s="35"/>
    </row>
    <row r="7359" spans="9:9">
      <c r="I7359" s="35"/>
    </row>
    <row r="7360" spans="9:9">
      <c r="I7360" s="35"/>
    </row>
    <row r="7361" spans="9:9">
      <c r="I7361" s="35"/>
    </row>
    <row r="7362" spans="9:9">
      <c r="I7362" s="35"/>
    </row>
    <row r="7363" spans="9:9">
      <c r="I7363" s="35"/>
    </row>
    <row r="7364" spans="9:9">
      <c r="I7364" s="35"/>
    </row>
    <row r="7365" spans="9:9">
      <c r="I7365" s="35"/>
    </row>
    <row r="7366" spans="9:9">
      <c r="I7366" s="35"/>
    </row>
    <row r="7367" spans="9:9">
      <c r="I7367" s="35"/>
    </row>
    <row r="7368" spans="9:9">
      <c r="I7368" s="35"/>
    </row>
    <row r="7369" spans="9:9">
      <c r="I7369" s="35"/>
    </row>
    <row r="7370" spans="9:9">
      <c r="I7370" s="35"/>
    </row>
    <row r="7371" spans="9:9">
      <c r="I7371" s="35"/>
    </row>
    <row r="7372" spans="9:9">
      <c r="I7372" s="35"/>
    </row>
    <row r="7373" spans="9:9">
      <c r="I7373" s="35"/>
    </row>
    <row r="7374" spans="9:9">
      <c r="I7374" s="35"/>
    </row>
    <row r="7375" spans="9:9">
      <c r="I7375" s="35"/>
    </row>
    <row r="7376" spans="9:9">
      <c r="I7376" s="35"/>
    </row>
    <row r="7377" spans="9:9">
      <c r="I7377" s="35"/>
    </row>
    <row r="7378" spans="9:9">
      <c r="I7378" s="35"/>
    </row>
    <row r="7379" spans="9:9">
      <c r="I7379" s="35"/>
    </row>
    <row r="7380" spans="9:9">
      <c r="I7380" s="35"/>
    </row>
    <row r="7381" spans="9:9">
      <c r="I7381" s="35"/>
    </row>
    <row r="7382" spans="9:9">
      <c r="I7382" s="35"/>
    </row>
    <row r="7383" spans="9:9">
      <c r="I7383" s="35"/>
    </row>
    <row r="7384" spans="9:9">
      <c r="I7384" s="35"/>
    </row>
    <row r="7385" spans="9:9">
      <c r="I7385" s="35"/>
    </row>
    <row r="7386" spans="9:9">
      <c r="I7386" s="35"/>
    </row>
    <row r="7387" spans="9:9">
      <c r="I7387" s="35"/>
    </row>
    <row r="7388" spans="9:9">
      <c r="I7388" s="35"/>
    </row>
    <row r="7389" spans="9:9">
      <c r="I7389" s="35"/>
    </row>
    <row r="7390" spans="9:9">
      <c r="I7390" s="35"/>
    </row>
    <row r="7391" spans="9:9">
      <c r="I7391" s="35"/>
    </row>
    <row r="7392" spans="9:9">
      <c r="I7392" s="35"/>
    </row>
    <row r="7393" spans="9:9">
      <c r="I7393" s="35"/>
    </row>
    <row r="7394" spans="9:9">
      <c r="I7394" s="35"/>
    </row>
    <row r="7395" spans="9:9">
      <c r="I7395" s="35"/>
    </row>
    <row r="7396" spans="9:9">
      <c r="I7396" s="35"/>
    </row>
    <row r="7397" spans="9:9">
      <c r="I7397" s="35"/>
    </row>
    <row r="7398" spans="9:9">
      <c r="I7398" s="35"/>
    </row>
    <row r="7399" spans="9:9">
      <c r="I7399" s="35"/>
    </row>
    <row r="7400" spans="9:9">
      <c r="I7400" s="35"/>
    </row>
    <row r="7401" spans="9:9">
      <c r="I7401" s="35"/>
    </row>
    <row r="7402" spans="9:9">
      <c r="I7402" s="35"/>
    </row>
    <row r="7403" spans="9:9">
      <c r="I7403" s="35"/>
    </row>
    <row r="7404" spans="9:9">
      <c r="I7404" s="35"/>
    </row>
    <row r="7405" spans="9:9">
      <c r="I7405" s="35"/>
    </row>
    <row r="7406" spans="9:9">
      <c r="I7406" s="35"/>
    </row>
    <row r="7407" spans="9:9">
      <c r="I7407" s="35"/>
    </row>
    <row r="7408" spans="9:9">
      <c r="I7408" s="35"/>
    </row>
    <row r="7409" spans="9:9">
      <c r="I7409" s="35"/>
    </row>
    <row r="7410" spans="9:9">
      <c r="I7410" s="35"/>
    </row>
    <row r="7411" spans="9:9">
      <c r="I7411" s="35"/>
    </row>
    <row r="7412" spans="9:9">
      <c r="I7412" s="35"/>
    </row>
    <row r="7413" spans="9:9">
      <c r="I7413" s="35"/>
    </row>
    <row r="7414" spans="9:9">
      <c r="I7414" s="35"/>
    </row>
    <row r="7415" spans="9:9">
      <c r="I7415" s="35"/>
    </row>
    <row r="7416" spans="9:9">
      <c r="I7416" s="35"/>
    </row>
    <row r="7417" spans="9:9">
      <c r="I7417" s="35"/>
    </row>
    <row r="7418" spans="9:9">
      <c r="I7418" s="35"/>
    </row>
    <row r="7419" spans="9:9">
      <c r="I7419" s="35"/>
    </row>
    <row r="7420" spans="9:9">
      <c r="I7420" s="35"/>
    </row>
    <row r="7421" spans="9:9">
      <c r="I7421" s="35"/>
    </row>
    <row r="7422" spans="9:9">
      <c r="I7422" s="35"/>
    </row>
    <row r="7423" spans="9:9">
      <c r="I7423" s="35"/>
    </row>
    <row r="7424" spans="9:9">
      <c r="I7424" s="35"/>
    </row>
    <row r="7425" spans="9:9">
      <c r="I7425" s="35"/>
    </row>
    <row r="7426" spans="9:9">
      <c r="I7426" s="35"/>
    </row>
    <row r="7427" spans="9:9">
      <c r="I7427" s="35"/>
    </row>
    <row r="7428" spans="9:9">
      <c r="I7428" s="35"/>
    </row>
    <row r="7429" spans="9:9">
      <c r="I7429" s="35"/>
    </row>
    <row r="7430" spans="9:9">
      <c r="I7430" s="35"/>
    </row>
    <row r="7431" spans="9:9">
      <c r="I7431" s="35"/>
    </row>
    <row r="7432" spans="9:9">
      <c r="I7432" s="35"/>
    </row>
    <row r="7433" spans="9:9">
      <c r="I7433" s="35"/>
    </row>
    <row r="7434" spans="9:9">
      <c r="I7434" s="35"/>
    </row>
    <row r="7435" spans="9:9">
      <c r="I7435" s="35"/>
    </row>
    <row r="7436" spans="9:9">
      <c r="I7436" s="35"/>
    </row>
    <row r="7437" spans="9:9">
      <c r="I7437" s="35"/>
    </row>
    <row r="7438" spans="9:9">
      <c r="I7438" s="35"/>
    </row>
    <row r="7439" spans="9:9">
      <c r="I7439" s="35"/>
    </row>
    <row r="7440" spans="9:9">
      <c r="I7440" s="35"/>
    </row>
    <row r="7441" spans="9:9">
      <c r="I7441" s="35"/>
    </row>
    <row r="7442" spans="9:9">
      <c r="I7442" s="35"/>
    </row>
    <row r="7443" spans="9:9">
      <c r="I7443" s="35"/>
    </row>
    <row r="7444" spans="9:9">
      <c r="I7444" s="35"/>
    </row>
    <row r="7445" spans="9:9">
      <c r="I7445" s="35"/>
    </row>
    <row r="7446" spans="9:9">
      <c r="I7446" s="35"/>
    </row>
    <row r="7447" spans="9:9">
      <c r="I7447" s="35"/>
    </row>
    <row r="7448" spans="9:9">
      <c r="I7448" s="35"/>
    </row>
    <row r="7449" spans="9:9">
      <c r="I7449" s="35"/>
    </row>
    <row r="7450" spans="9:9">
      <c r="I7450" s="35"/>
    </row>
    <row r="7451" spans="9:9">
      <c r="I7451" s="35"/>
    </row>
    <row r="7452" spans="9:9">
      <c r="I7452" s="35"/>
    </row>
    <row r="7453" spans="9:9">
      <c r="I7453" s="35"/>
    </row>
    <row r="7454" spans="9:9">
      <c r="I7454" s="35"/>
    </row>
    <row r="7455" spans="9:9">
      <c r="I7455" s="35"/>
    </row>
    <row r="7456" spans="9:9">
      <c r="I7456" s="35"/>
    </row>
    <row r="7457" spans="9:9">
      <c r="I7457" s="35"/>
    </row>
    <row r="7458" spans="9:9">
      <c r="I7458" s="35"/>
    </row>
    <row r="7459" spans="9:9">
      <c r="I7459" s="35"/>
    </row>
    <row r="7460" spans="9:9">
      <c r="I7460" s="35"/>
    </row>
    <row r="7461" spans="9:9">
      <c r="I7461" s="35"/>
    </row>
    <row r="7462" spans="9:9">
      <c r="I7462" s="35"/>
    </row>
    <row r="7463" spans="9:9">
      <c r="I7463" s="35"/>
    </row>
    <row r="7464" spans="9:9">
      <c r="I7464" s="35"/>
    </row>
    <row r="7465" spans="9:9">
      <c r="I7465" s="35"/>
    </row>
    <row r="7466" spans="9:9">
      <c r="I7466" s="35"/>
    </row>
    <row r="7467" spans="9:9">
      <c r="I7467" s="35"/>
    </row>
    <row r="7468" spans="9:9">
      <c r="I7468" s="35"/>
    </row>
    <row r="7469" spans="9:9">
      <c r="I7469" s="35"/>
    </row>
    <row r="7470" spans="9:9">
      <c r="I7470" s="35"/>
    </row>
    <row r="7471" spans="9:9">
      <c r="I7471" s="35"/>
    </row>
    <row r="7472" spans="9:9">
      <c r="I7472" s="35"/>
    </row>
    <row r="7473" spans="9:9">
      <c r="I7473" s="35"/>
    </row>
    <row r="7474" spans="9:9">
      <c r="I7474" s="35"/>
    </row>
    <row r="7475" spans="9:9">
      <c r="I7475" s="35"/>
    </row>
    <row r="7476" spans="9:9">
      <c r="I7476" s="35"/>
    </row>
    <row r="7477" spans="9:9">
      <c r="I7477" s="35"/>
    </row>
    <row r="7478" spans="9:9">
      <c r="I7478" s="35"/>
    </row>
    <row r="7479" spans="9:9">
      <c r="I7479" s="35"/>
    </row>
    <row r="7480" spans="9:9">
      <c r="I7480" s="35"/>
    </row>
    <row r="7481" spans="9:9">
      <c r="I7481" s="35"/>
    </row>
    <row r="7482" spans="9:9">
      <c r="I7482" s="35"/>
    </row>
    <row r="7483" spans="9:9">
      <c r="I7483" s="35"/>
    </row>
    <row r="7484" spans="9:9">
      <c r="I7484" s="35"/>
    </row>
    <row r="7485" spans="9:9">
      <c r="I7485" s="35"/>
    </row>
    <row r="7486" spans="9:9">
      <c r="I7486" s="35"/>
    </row>
    <row r="7487" spans="9:9">
      <c r="I7487" s="35"/>
    </row>
    <row r="7488" spans="9:9">
      <c r="I7488" s="35"/>
    </row>
    <row r="7489" spans="9:9">
      <c r="I7489" s="35"/>
    </row>
    <row r="7490" spans="9:9">
      <c r="I7490" s="35"/>
    </row>
    <row r="7491" spans="9:9">
      <c r="I7491" s="35"/>
    </row>
    <row r="7492" spans="9:9">
      <c r="I7492" s="35"/>
    </row>
    <row r="7493" spans="9:9">
      <c r="I7493" s="35"/>
    </row>
    <row r="7494" spans="9:9">
      <c r="I7494" s="35"/>
    </row>
    <row r="7495" spans="9:9">
      <c r="I7495" s="35"/>
    </row>
    <row r="7496" spans="9:9">
      <c r="I7496" s="35"/>
    </row>
    <row r="7497" spans="9:9">
      <c r="I7497" s="35"/>
    </row>
    <row r="7498" spans="9:9">
      <c r="I7498" s="35"/>
    </row>
    <row r="7499" spans="9:9">
      <c r="I7499" s="35"/>
    </row>
    <row r="7500" spans="9:9">
      <c r="I7500" s="35"/>
    </row>
    <row r="7501" spans="9:9">
      <c r="I7501" s="35"/>
    </row>
    <row r="7502" spans="9:9">
      <c r="I7502" s="35"/>
    </row>
    <row r="7503" spans="9:9">
      <c r="I7503" s="35"/>
    </row>
    <row r="7504" spans="9:9">
      <c r="I7504" s="35"/>
    </row>
    <row r="7505" spans="9:9">
      <c r="I7505" s="35"/>
    </row>
    <row r="7506" spans="9:9">
      <c r="I7506" s="35"/>
    </row>
    <row r="7507" spans="9:9">
      <c r="I7507" s="35"/>
    </row>
    <row r="7508" spans="9:9">
      <c r="I7508" s="35"/>
    </row>
    <row r="7509" spans="9:9">
      <c r="I7509" s="35"/>
    </row>
    <row r="7510" spans="9:9">
      <c r="I7510" s="35"/>
    </row>
    <row r="7511" spans="9:9">
      <c r="I7511" s="35"/>
    </row>
    <row r="7512" spans="9:9">
      <c r="I7512" s="35"/>
    </row>
    <row r="7513" spans="9:9">
      <c r="I7513" s="35"/>
    </row>
    <row r="7514" spans="9:9">
      <c r="I7514" s="35"/>
    </row>
    <row r="7515" spans="9:9">
      <c r="I7515" s="35"/>
    </row>
    <row r="7516" spans="9:9">
      <c r="I7516" s="35"/>
    </row>
    <row r="7517" spans="9:9">
      <c r="I7517" s="35"/>
    </row>
    <row r="7518" spans="9:9">
      <c r="I7518" s="35"/>
    </row>
    <row r="7519" spans="9:9">
      <c r="I7519" s="35"/>
    </row>
    <row r="7520" spans="9:9">
      <c r="I7520" s="35"/>
    </row>
    <row r="7521" spans="9:9">
      <c r="I7521" s="35"/>
    </row>
    <row r="7522" spans="9:9">
      <c r="I7522" s="35"/>
    </row>
    <row r="7523" spans="9:9">
      <c r="I7523" s="35"/>
    </row>
    <row r="7524" spans="9:9">
      <c r="I7524" s="35"/>
    </row>
    <row r="7525" spans="9:9">
      <c r="I7525" s="35"/>
    </row>
    <row r="7526" spans="9:9">
      <c r="I7526" s="35"/>
    </row>
    <row r="7527" spans="9:9">
      <c r="I7527" s="35"/>
    </row>
    <row r="7528" spans="9:9">
      <c r="I7528" s="35"/>
    </row>
    <row r="7529" spans="9:9">
      <c r="I7529" s="35"/>
    </row>
    <row r="7530" spans="9:9">
      <c r="I7530" s="35"/>
    </row>
    <row r="7531" spans="9:9">
      <c r="I7531" s="35"/>
    </row>
    <row r="7532" spans="9:9">
      <c r="I7532" s="35"/>
    </row>
    <row r="7533" spans="9:9">
      <c r="I7533" s="35"/>
    </row>
    <row r="7534" spans="9:9">
      <c r="I7534" s="35"/>
    </row>
    <row r="7535" spans="9:9">
      <c r="I7535" s="35"/>
    </row>
    <row r="7536" spans="9:9">
      <c r="I7536" s="35"/>
    </row>
    <row r="7537" spans="9:9">
      <c r="I7537" s="35"/>
    </row>
    <row r="7538" spans="9:9">
      <c r="I7538" s="35"/>
    </row>
    <row r="7539" spans="9:9">
      <c r="I7539" s="35"/>
    </row>
    <row r="7540" spans="9:9">
      <c r="I7540" s="35"/>
    </row>
    <row r="7541" spans="9:9">
      <c r="I7541" s="35"/>
    </row>
    <row r="7542" spans="9:9">
      <c r="I7542" s="35"/>
    </row>
    <row r="7543" spans="9:9">
      <c r="I7543" s="35"/>
    </row>
    <row r="7544" spans="9:9">
      <c r="I7544" s="35"/>
    </row>
    <row r="7545" spans="9:9">
      <c r="I7545" s="35"/>
    </row>
    <row r="7546" spans="9:9">
      <c r="I7546" s="35"/>
    </row>
    <row r="7547" spans="9:9">
      <c r="I7547" s="35"/>
    </row>
    <row r="7548" spans="9:9">
      <c r="I7548" s="35"/>
    </row>
    <row r="7549" spans="9:9">
      <c r="I7549" s="35"/>
    </row>
    <row r="7550" spans="9:9">
      <c r="I7550" s="35"/>
    </row>
    <row r="7551" spans="9:9">
      <c r="I7551" s="35"/>
    </row>
    <row r="7552" spans="9:9">
      <c r="I7552" s="35"/>
    </row>
    <row r="7553" spans="9:9">
      <c r="I7553" s="35"/>
    </row>
    <row r="7554" spans="9:9">
      <c r="I7554" s="35"/>
    </row>
    <row r="7555" spans="9:9">
      <c r="I7555" s="35"/>
    </row>
    <row r="7556" spans="9:9">
      <c r="I7556" s="35"/>
    </row>
    <row r="7557" spans="9:9">
      <c r="I7557" s="35"/>
    </row>
    <row r="7558" spans="9:9">
      <c r="I7558" s="35"/>
    </row>
    <row r="7559" spans="9:9">
      <c r="I7559" s="35"/>
    </row>
    <row r="7560" spans="9:9">
      <c r="I7560" s="35"/>
    </row>
    <row r="7561" spans="9:9">
      <c r="I7561" s="35"/>
    </row>
    <row r="7562" spans="9:9">
      <c r="I7562" s="35"/>
    </row>
    <row r="7563" spans="9:9">
      <c r="I7563" s="35"/>
    </row>
    <row r="7564" spans="9:9">
      <c r="I7564" s="35"/>
    </row>
    <row r="7565" spans="9:9">
      <c r="I7565" s="35"/>
    </row>
    <row r="7566" spans="9:9">
      <c r="I7566" s="35"/>
    </row>
    <row r="7567" spans="9:9">
      <c r="I7567" s="35"/>
    </row>
    <row r="7568" spans="9:9">
      <c r="I7568" s="35"/>
    </row>
    <row r="7569" spans="9:9">
      <c r="I7569" s="35"/>
    </row>
    <row r="7570" spans="9:9">
      <c r="I7570" s="35"/>
    </row>
    <row r="7571" spans="9:9">
      <c r="I7571" s="35"/>
    </row>
    <row r="7572" spans="9:9">
      <c r="I7572" s="35"/>
    </row>
    <row r="7573" spans="9:9">
      <c r="I7573" s="35"/>
    </row>
    <row r="7574" spans="9:9">
      <c r="I7574" s="35"/>
    </row>
    <row r="7575" spans="9:9">
      <c r="I7575" s="35"/>
    </row>
    <row r="7576" spans="9:9">
      <c r="I7576" s="35"/>
    </row>
    <row r="7577" spans="9:9">
      <c r="I7577" s="35"/>
    </row>
    <row r="7578" spans="9:9">
      <c r="I7578" s="35"/>
    </row>
    <row r="7579" spans="9:9">
      <c r="I7579" s="35"/>
    </row>
    <row r="7580" spans="9:9">
      <c r="I7580" s="35"/>
    </row>
    <row r="7581" spans="9:9">
      <c r="I7581" s="35"/>
    </row>
    <row r="7582" spans="9:9">
      <c r="I7582" s="35"/>
    </row>
    <row r="7583" spans="9:9">
      <c r="I7583" s="35"/>
    </row>
    <row r="7584" spans="9:9">
      <c r="I7584" s="35"/>
    </row>
    <row r="7585" spans="9:9">
      <c r="I7585" s="35"/>
    </row>
    <row r="7586" spans="9:9">
      <c r="I7586" s="35"/>
    </row>
    <row r="7587" spans="9:9">
      <c r="I7587" s="35"/>
    </row>
    <row r="7588" spans="9:9">
      <c r="I7588" s="35"/>
    </row>
    <row r="7589" spans="9:9">
      <c r="I7589" s="35"/>
    </row>
    <row r="7590" spans="9:9">
      <c r="I7590" s="35"/>
    </row>
    <row r="7591" spans="9:9">
      <c r="I7591" s="35"/>
    </row>
    <row r="7592" spans="9:9">
      <c r="I7592" s="35"/>
    </row>
    <row r="7593" spans="9:9">
      <c r="I7593" s="35"/>
    </row>
    <row r="7594" spans="9:9">
      <c r="I7594" s="35"/>
    </row>
    <row r="7595" spans="9:9">
      <c r="I7595" s="35"/>
    </row>
    <row r="7596" spans="9:9">
      <c r="I7596" s="35"/>
    </row>
    <row r="7597" spans="9:9">
      <c r="I7597" s="35"/>
    </row>
    <row r="7598" spans="9:9">
      <c r="I7598" s="35"/>
    </row>
    <row r="7599" spans="9:9">
      <c r="I7599" s="35"/>
    </row>
    <row r="7600" spans="9:9">
      <c r="I7600" s="35"/>
    </row>
    <row r="7601" spans="9:9">
      <c r="I7601" s="35"/>
    </row>
    <row r="7602" spans="9:9">
      <c r="I7602" s="35"/>
    </row>
    <row r="7603" spans="9:9">
      <c r="I7603" s="35"/>
    </row>
    <row r="7604" spans="9:9">
      <c r="I7604" s="35"/>
    </row>
    <row r="7605" spans="9:9">
      <c r="I7605" s="35"/>
    </row>
    <row r="7606" spans="9:9">
      <c r="I7606" s="35"/>
    </row>
    <row r="7607" spans="9:9">
      <c r="I7607" s="35"/>
    </row>
    <row r="7608" spans="9:9">
      <c r="I7608" s="35"/>
    </row>
    <row r="7609" spans="9:9">
      <c r="I7609" s="35"/>
    </row>
    <row r="7610" spans="9:9">
      <c r="I7610" s="35"/>
    </row>
    <row r="7611" spans="9:9">
      <c r="I7611" s="35"/>
    </row>
    <row r="7612" spans="9:9">
      <c r="I7612" s="35"/>
    </row>
    <row r="7613" spans="9:9">
      <c r="I7613" s="35"/>
    </row>
    <row r="7614" spans="9:9">
      <c r="I7614" s="35"/>
    </row>
    <row r="7615" spans="9:9">
      <c r="I7615" s="35"/>
    </row>
    <row r="7616" spans="9:9">
      <c r="I7616" s="35"/>
    </row>
    <row r="7617" spans="9:9">
      <c r="I7617" s="35"/>
    </row>
    <row r="7618" spans="9:9">
      <c r="I7618" s="35"/>
    </row>
    <row r="7619" spans="9:9">
      <c r="I7619" s="35"/>
    </row>
    <row r="7620" spans="9:9">
      <c r="I7620" s="35"/>
    </row>
    <row r="7621" spans="9:9">
      <c r="I7621" s="35"/>
    </row>
    <row r="7622" spans="9:9">
      <c r="I7622" s="35"/>
    </row>
    <row r="7623" spans="9:9">
      <c r="I7623" s="35"/>
    </row>
    <row r="7624" spans="9:9">
      <c r="I7624" s="35"/>
    </row>
    <row r="7625" spans="9:9">
      <c r="I7625" s="35"/>
    </row>
    <row r="7626" spans="9:9">
      <c r="I7626" s="35"/>
    </row>
    <row r="7627" spans="9:9">
      <c r="I7627" s="35"/>
    </row>
    <row r="7628" spans="9:9">
      <c r="I7628" s="35"/>
    </row>
    <row r="7629" spans="9:9">
      <c r="I7629" s="35"/>
    </row>
    <row r="7630" spans="9:9">
      <c r="I7630" s="35"/>
    </row>
    <row r="7631" spans="9:9">
      <c r="I7631" s="35"/>
    </row>
    <row r="7632" spans="9:9">
      <c r="I7632" s="35"/>
    </row>
    <row r="7633" spans="9:9">
      <c r="I7633" s="35"/>
    </row>
    <row r="7634" spans="9:9">
      <c r="I7634" s="35"/>
    </row>
    <row r="7635" spans="9:9">
      <c r="I7635" s="35"/>
    </row>
    <row r="7636" spans="9:9">
      <c r="I7636" s="35"/>
    </row>
    <row r="7637" spans="9:9">
      <c r="I7637" s="35"/>
    </row>
    <row r="7638" spans="9:9">
      <c r="I7638" s="35"/>
    </row>
    <row r="7639" spans="9:9">
      <c r="I7639" s="35"/>
    </row>
    <row r="7640" spans="9:9">
      <c r="I7640" s="35"/>
    </row>
    <row r="7641" spans="9:9">
      <c r="I7641" s="35"/>
    </row>
    <row r="7642" spans="9:9">
      <c r="I7642" s="35"/>
    </row>
    <row r="7643" spans="9:9">
      <c r="I7643" s="35"/>
    </row>
    <row r="7644" spans="9:9">
      <c r="I7644" s="35"/>
    </row>
    <row r="7645" spans="9:9">
      <c r="I7645" s="35"/>
    </row>
    <row r="7646" spans="9:9">
      <c r="I7646" s="35"/>
    </row>
    <row r="7647" spans="9:9">
      <c r="I7647" s="35"/>
    </row>
    <row r="7648" spans="9:9">
      <c r="I7648" s="35"/>
    </row>
    <row r="7649" spans="9:9">
      <c r="I7649" s="35"/>
    </row>
    <row r="7650" spans="9:9">
      <c r="I7650" s="35"/>
    </row>
    <row r="7651" spans="9:9">
      <c r="I7651" s="35"/>
    </row>
    <row r="7652" spans="9:9">
      <c r="I7652" s="35"/>
    </row>
    <row r="7653" spans="9:9">
      <c r="I7653" s="35"/>
    </row>
    <row r="7654" spans="9:9">
      <c r="I7654" s="35"/>
    </row>
    <row r="7655" spans="9:9">
      <c r="I7655" s="35"/>
    </row>
    <row r="7656" spans="9:9">
      <c r="I7656" s="35"/>
    </row>
    <row r="7657" spans="9:9">
      <c r="I7657" s="35"/>
    </row>
    <row r="7658" spans="9:9">
      <c r="I7658" s="35"/>
    </row>
    <row r="7659" spans="9:9">
      <c r="I7659" s="35"/>
    </row>
    <row r="7660" spans="9:9">
      <c r="I7660" s="35"/>
    </row>
    <row r="7661" spans="9:9">
      <c r="I7661" s="35"/>
    </row>
    <row r="7662" spans="9:9">
      <c r="I7662" s="35"/>
    </row>
    <row r="7663" spans="9:9">
      <c r="I7663" s="35"/>
    </row>
    <row r="7664" spans="9:9">
      <c r="I7664" s="35"/>
    </row>
    <row r="7665" spans="9:9">
      <c r="I7665" s="35"/>
    </row>
    <row r="7666" spans="9:9">
      <c r="I7666" s="35"/>
    </row>
    <row r="7667" spans="9:9">
      <c r="I7667" s="35"/>
    </row>
    <row r="7668" spans="9:9">
      <c r="I7668" s="35"/>
    </row>
    <row r="7669" spans="9:9">
      <c r="I7669" s="35"/>
    </row>
    <row r="7670" spans="9:9">
      <c r="I7670" s="35"/>
    </row>
    <row r="7671" spans="9:9">
      <c r="I7671" s="35"/>
    </row>
    <row r="7672" spans="9:9">
      <c r="I7672" s="35"/>
    </row>
    <row r="7673" spans="9:9">
      <c r="I7673" s="35"/>
    </row>
    <row r="7674" spans="9:9">
      <c r="I7674" s="35"/>
    </row>
    <row r="7675" spans="9:9">
      <c r="I7675" s="35"/>
    </row>
    <row r="7676" spans="9:9">
      <c r="I7676" s="35"/>
    </row>
    <row r="7677" spans="9:9">
      <c r="I7677" s="35"/>
    </row>
    <row r="7678" spans="9:9">
      <c r="I7678" s="35"/>
    </row>
    <row r="7679" spans="9:9">
      <c r="I7679" s="35"/>
    </row>
    <row r="7680" spans="9:9">
      <c r="I7680" s="35"/>
    </row>
    <row r="7681" spans="9:9">
      <c r="I7681" s="35"/>
    </row>
    <row r="7682" spans="9:9">
      <c r="I7682" s="35"/>
    </row>
    <row r="7683" spans="9:9">
      <c r="I7683" s="35"/>
    </row>
    <row r="7684" spans="9:9">
      <c r="I7684" s="35"/>
    </row>
    <row r="7685" spans="9:9">
      <c r="I7685" s="35"/>
    </row>
    <row r="7686" spans="9:9">
      <c r="I7686" s="35"/>
    </row>
    <row r="7687" spans="9:9">
      <c r="I7687" s="35"/>
    </row>
    <row r="7688" spans="9:9">
      <c r="I7688" s="35"/>
    </row>
    <row r="7689" spans="9:9">
      <c r="I7689" s="35"/>
    </row>
    <row r="7690" spans="9:9">
      <c r="I7690" s="35"/>
    </row>
    <row r="7691" spans="9:9">
      <c r="I7691" s="35"/>
    </row>
    <row r="7692" spans="9:9">
      <c r="I7692" s="35"/>
    </row>
    <row r="7693" spans="9:9">
      <c r="I7693" s="35"/>
    </row>
    <row r="7694" spans="9:9">
      <c r="I7694" s="35"/>
    </row>
    <row r="7695" spans="9:9">
      <c r="I7695" s="35"/>
    </row>
    <row r="7696" spans="9:9">
      <c r="I7696" s="35"/>
    </row>
    <row r="7697" spans="9:9">
      <c r="I7697" s="35"/>
    </row>
    <row r="7698" spans="9:9">
      <c r="I7698" s="35"/>
    </row>
    <row r="7699" spans="9:9">
      <c r="I7699" s="35"/>
    </row>
    <row r="7700" spans="9:9">
      <c r="I7700" s="35"/>
    </row>
    <row r="7701" spans="9:9">
      <c r="I7701" s="35"/>
    </row>
    <row r="7702" spans="9:9">
      <c r="I7702" s="35"/>
    </row>
    <row r="7703" spans="9:9">
      <c r="I7703" s="35"/>
    </row>
    <row r="7704" spans="9:9">
      <c r="I7704" s="35"/>
    </row>
    <row r="7705" spans="9:9">
      <c r="I7705" s="35"/>
    </row>
    <row r="7706" spans="9:9">
      <c r="I7706" s="35"/>
    </row>
    <row r="7707" spans="9:9">
      <c r="I7707" s="35"/>
    </row>
    <row r="7708" spans="9:9">
      <c r="I7708" s="35"/>
    </row>
    <row r="7709" spans="9:9">
      <c r="I7709" s="35"/>
    </row>
    <row r="7710" spans="9:9">
      <c r="I7710" s="35"/>
    </row>
    <row r="7711" spans="9:9">
      <c r="I7711" s="35"/>
    </row>
    <row r="7712" spans="9:9">
      <c r="I7712" s="35"/>
    </row>
    <row r="7713" spans="9:9">
      <c r="I7713" s="35"/>
    </row>
    <row r="7714" spans="9:9">
      <c r="I7714" s="35"/>
    </row>
    <row r="7715" spans="9:9">
      <c r="I7715" s="35"/>
    </row>
    <row r="7716" spans="9:9">
      <c r="I7716" s="35"/>
    </row>
    <row r="7717" spans="9:9">
      <c r="I7717" s="35"/>
    </row>
    <row r="7718" spans="9:9">
      <c r="I7718" s="35"/>
    </row>
    <row r="7719" spans="9:9">
      <c r="I7719" s="35"/>
    </row>
    <row r="7720" spans="9:9">
      <c r="I7720" s="35"/>
    </row>
    <row r="7721" spans="9:9">
      <c r="I7721" s="35"/>
    </row>
    <row r="7722" spans="9:9">
      <c r="I7722" s="35"/>
    </row>
    <row r="7723" spans="9:9">
      <c r="I7723" s="35"/>
    </row>
    <row r="7724" spans="9:9">
      <c r="I7724" s="35"/>
    </row>
    <row r="7725" spans="9:9">
      <c r="I7725" s="35"/>
    </row>
    <row r="7726" spans="9:9">
      <c r="I7726" s="35"/>
    </row>
    <row r="7727" spans="9:9">
      <c r="I7727" s="35"/>
    </row>
    <row r="7728" spans="9:9">
      <c r="I7728" s="35"/>
    </row>
    <row r="7729" spans="9:9">
      <c r="I7729" s="35"/>
    </row>
    <row r="7730" spans="9:9">
      <c r="I7730" s="35"/>
    </row>
    <row r="7731" spans="9:9">
      <c r="I7731" s="35"/>
    </row>
    <row r="7732" spans="9:9">
      <c r="I7732" s="35"/>
    </row>
    <row r="7733" spans="9:9">
      <c r="I7733" s="35"/>
    </row>
    <row r="7734" spans="9:9">
      <c r="I7734" s="35"/>
    </row>
    <row r="7735" spans="9:9">
      <c r="I7735" s="35"/>
    </row>
    <row r="7736" spans="9:9">
      <c r="I7736" s="35"/>
    </row>
    <row r="7737" spans="9:9">
      <c r="I7737" s="35"/>
    </row>
    <row r="7738" spans="9:9">
      <c r="I7738" s="35"/>
    </row>
    <row r="7739" spans="9:9">
      <c r="I7739" s="35"/>
    </row>
    <row r="7740" spans="9:9">
      <c r="I7740" s="35"/>
    </row>
    <row r="7741" spans="9:9">
      <c r="I7741" s="35"/>
    </row>
    <row r="7742" spans="9:9">
      <c r="I7742" s="35"/>
    </row>
    <row r="7743" spans="9:9">
      <c r="I7743" s="35"/>
    </row>
    <row r="7744" spans="9:9">
      <c r="I7744" s="35"/>
    </row>
    <row r="7745" spans="9:9">
      <c r="I7745" s="35"/>
    </row>
    <row r="7746" spans="9:9">
      <c r="I7746" s="35"/>
    </row>
    <row r="7747" spans="9:9">
      <c r="I7747" s="35"/>
    </row>
    <row r="7748" spans="9:9">
      <c r="I7748" s="35"/>
    </row>
    <row r="7749" spans="9:9">
      <c r="I7749" s="35"/>
    </row>
    <row r="7750" spans="9:9">
      <c r="I7750" s="35"/>
    </row>
    <row r="7751" spans="9:9">
      <c r="I7751" s="35"/>
    </row>
    <row r="7752" spans="9:9">
      <c r="I7752" s="35"/>
    </row>
    <row r="7753" spans="9:9">
      <c r="I7753" s="35"/>
    </row>
    <row r="7754" spans="9:9">
      <c r="I7754" s="35"/>
    </row>
    <row r="7755" spans="9:9">
      <c r="I7755" s="35"/>
    </row>
    <row r="7756" spans="9:9">
      <c r="I7756" s="35"/>
    </row>
    <row r="7757" spans="9:9">
      <c r="I7757" s="35"/>
    </row>
    <row r="7758" spans="9:9">
      <c r="I7758" s="35"/>
    </row>
    <row r="7759" spans="9:9">
      <c r="I7759" s="35"/>
    </row>
    <row r="7760" spans="9:9">
      <c r="I7760" s="35"/>
    </row>
    <row r="7761" spans="9:9">
      <c r="I7761" s="35"/>
    </row>
    <row r="7762" spans="9:9">
      <c r="I7762" s="35"/>
    </row>
    <row r="7763" spans="9:9">
      <c r="I7763" s="35"/>
    </row>
    <row r="7764" spans="9:9">
      <c r="I7764" s="35"/>
    </row>
    <row r="7765" spans="9:9">
      <c r="I7765" s="35"/>
    </row>
    <row r="7766" spans="9:9">
      <c r="I7766" s="35"/>
    </row>
    <row r="7767" spans="9:9">
      <c r="I7767" s="35"/>
    </row>
    <row r="7768" spans="9:9">
      <c r="I7768" s="35"/>
    </row>
    <row r="7769" spans="9:9">
      <c r="I7769" s="35"/>
    </row>
    <row r="7770" spans="9:9">
      <c r="I7770" s="35"/>
    </row>
    <row r="7771" spans="9:9">
      <c r="I7771" s="35"/>
    </row>
    <row r="7772" spans="9:9">
      <c r="I7772" s="35"/>
    </row>
    <row r="7773" spans="9:9">
      <c r="I7773" s="35"/>
    </row>
    <row r="7774" spans="9:9">
      <c r="I7774" s="35"/>
    </row>
    <row r="7775" spans="9:9">
      <c r="I7775" s="35"/>
    </row>
    <row r="7776" spans="9:9">
      <c r="I7776" s="35"/>
    </row>
    <row r="7777" spans="9:9">
      <c r="I7777" s="35"/>
    </row>
    <row r="7778" spans="9:9">
      <c r="I7778" s="35"/>
    </row>
    <row r="7779" spans="9:9">
      <c r="I7779" s="35"/>
    </row>
    <row r="7780" spans="9:9">
      <c r="I7780" s="35"/>
    </row>
    <row r="7781" spans="9:9">
      <c r="I7781" s="35"/>
    </row>
    <row r="7782" spans="9:9">
      <c r="I7782" s="35"/>
    </row>
    <row r="7783" spans="9:9">
      <c r="I7783" s="35"/>
    </row>
    <row r="7784" spans="9:9">
      <c r="I7784" s="35"/>
    </row>
    <row r="7785" spans="9:9">
      <c r="I7785" s="35"/>
    </row>
    <row r="7786" spans="9:9">
      <c r="I7786" s="35"/>
    </row>
    <row r="7787" spans="9:9">
      <c r="I7787" s="35"/>
    </row>
    <row r="7788" spans="9:9">
      <c r="I7788" s="35"/>
    </row>
    <row r="7789" spans="9:9">
      <c r="I7789" s="35"/>
    </row>
    <row r="7790" spans="9:9">
      <c r="I7790" s="35"/>
    </row>
    <row r="7791" spans="9:9">
      <c r="I7791" s="35"/>
    </row>
    <row r="7792" spans="9:9">
      <c r="I7792" s="35"/>
    </row>
    <row r="7793" spans="9:9">
      <c r="I7793" s="35"/>
    </row>
    <row r="7794" spans="9:9">
      <c r="I7794" s="35"/>
    </row>
    <row r="7795" spans="9:9">
      <c r="I7795" s="35"/>
    </row>
    <row r="7796" spans="9:9">
      <c r="I7796" s="35"/>
    </row>
    <row r="7797" spans="9:9">
      <c r="I7797" s="35"/>
    </row>
    <row r="7798" spans="9:9">
      <c r="I7798" s="35"/>
    </row>
    <row r="7799" spans="9:9">
      <c r="I7799" s="35"/>
    </row>
    <row r="7800" spans="9:9">
      <c r="I7800" s="35"/>
    </row>
    <row r="7801" spans="9:9">
      <c r="I7801" s="35"/>
    </row>
    <row r="7802" spans="9:9">
      <c r="I7802" s="35"/>
    </row>
    <row r="7803" spans="9:9">
      <c r="I7803" s="35"/>
    </row>
    <row r="7804" spans="9:9">
      <c r="I7804" s="35"/>
    </row>
    <row r="7805" spans="9:9">
      <c r="I7805" s="35"/>
    </row>
    <row r="7806" spans="9:9">
      <c r="I7806" s="35"/>
    </row>
    <row r="7807" spans="9:9">
      <c r="I7807" s="35"/>
    </row>
    <row r="7808" spans="9:9">
      <c r="I7808" s="35"/>
    </row>
    <row r="7809" spans="9:9">
      <c r="I7809" s="35"/>
    </row>
    <row r="7810" spans="9:9">
      <c r="I7810" s="35"/>
    </row>
    <row r="7811" spans="9:9">
      <c r="I7811" s="35"/>
    </row>
    <row r="7812" spans="9:9">
      <c r="I7812" s="35"/>
    </row>
    <row r="7813" spans="9:9">
      <c r="I7813" s="35"/>
    </row>
    <row r="7814" spans="9:9">
      <c r="I7814" s="35"/>
    </row>
    <row r="7815" spans="9:9">
      <c r="I7815" s="35"/>
    </row>
    <row r="7816" spans="9:9">
      <c r="I7816" s="35"/>
    </row>
    <row r="7817" spans="9:9">
      <c r="I7817" s="35"/>
    </row>
    <row r="7818" spans="9:9">
      <c r="I7818" s="35"/>
    </row>
    <row r="7819" spans="9:9">
      <c r="I7819" s="35"/>
    </row>
    <row r="7820" spans="9:9">
      <c r="I7820" s="35"/>
    </row>
    <row r="7821" spans="9:9">
      <c r="I7821" s="35"/>
    </row>
    <row r="7822" spans="9:9">
      <c r="I7822" s="35"/>
    </row>
    <row r="7823" spans="9:9">
      <c r="I7823" s="35"/>
    </row>
    <row r="7824" spans="9:9">
      <c r="I7824" s="35"/>
    </row>
    <row r="7825" spans="9:9">
      <c r="I7825" s="35"/>
    </row>
    <row r="7826" spans="9:9">
      <c r="I7826" s="35"/>
    </row>
    <row r="7827" spans="9:9">
      <c r="I7827" s="35"/>
    </row>
    <row r="7828" spans="9:9">
      <c r="I7828" s="35"/>
    </row>
    <row r="7829" spans="9:9">
      <c r="I7829" s="35"/>
    </row>
    <row r="7830" spans="9:9">
      <c r="I7830" s="35"/>
    </row>
    <row r="7831" spans="9:9">
      <c r="I7831" s="35"/>
    </row>
    <row r="7832" spans="9:9">
      <c r="I7832" s="35"/>
    </row>
    <row r="7833" spans="9:9">
      <c r="I7833" s="35"/>
    </row>
    <row r="7834" spans="9:9">
      <c r="I7834" s="35"/>
    </row>
    <row r="7835" spans="9:9">
      <c r="I7835" s="35"/>
    </row>
    <row r="7836" spans="9:9">
      <c r="I7836" s="35"/>
    </row>
    <row r="7837" spans="9:9">
      <c r="I7837" s="35"/>
    </row>
    <row r="7838" spans="9:9">
      <c r="I7838" s="35"/>
    </row>
    <row r="7839" spans="9:9">
      <c r="I7839" s="35"/>
    </row>
    <row r="7840" spans="9:9">
      <c r="I7840" s="35"/>
    </row>
    <row r="7841" spans="9:9">
      <c r="I7841" s="35"/>
    </row>
    <row r="7842" spans="9:9">
      <c r="I7842" s="35"/>
    </row>
    <row r="7843" spans="9:9">
      <c r="I7843" s="35"/>
    </row>
    <row r="7844" spans="9:9">
      <c r="I7844" s="35"/>
    </row>
    <row r="7845" spans="9:9">
      <c r="I7845" s="35"/>
    </row>
    <row r="7846" spans="9:9">
      <c r="I7846" s="35"/>
    </row>
    <row r="7847" spans="9:9">
      <c r="I7847" s="35"/>
    </row>
    <row r="7848" spans="9:9">
      <c r="I7848" s="35"/>
    </row>
    <row r="7849" spans="9:9">
      <c r="I7849" s="35"/>
    </row>
    <row r="7850" spans="9:9">
      <c r="I7850" s="35"/>
    </row>
    <row r="7851" spans="9:9">
      <c r="I7851" s="35"/>
    </row>
    <row r="7852" spans="9:9">
      <c r="I7852" s="35"/>
    </row>
    <row r="7853" spans="9:9">
      <c r="I7853" s="35"/>
    </row>
    <row r="7854" spans="9:9">
      <c r="I7854" s="35"/>
    </row>
    <row r="7855" spans="9:9">
      <c r="I7855" s="35"/>
    </row>
    <row r="7856" spans="9:9">
      <c r="I7856" s="35"/>
    </row>
    <row r="7857" spans="9:9">
      <c r="I7857" s="35"/>
    </row>
    <row r="7858" spans="9:9">
      <c r="I7858" s="35"/>
    </row>
    <row r="7859" spans="9:9">
      <c r="I7859" s="35"/>
    </row>
    <row r="7860" spans="9:9">
      <c r="I7860" s="35"/>
    </row>
    <row r="7861" spans="9:9">
      <c r="I7861" s="35"/>
    </row>
    <row r="7862" spans="9:9">
      <c r="I7862" s="35"/>
    </row>
    <row r="7863" spans="9:9">
      <c r="I7863" s="35"/>
    </row>
    <row r="7864" spans="9:9">
      <c r="I7864" s="35"/>
    </row>
    <row r="7865" spans="9:9">
      <c r="I7865" s="35"/>
    </row>
    <row r="7866" spans="9:9">
      <c r="I7866" s="35"/>
    </row>
    <row r="7867" spans="9:9">
      <c r="I7867" s="35"/>
    </row>
    <row r="7868" spans="9:9">
      <c r="I7868" s="35"/>
    </row>
    <row r="7869" spans="9:9">
      <c r="I7869" s="35"/>
    </row>
    <row r="7870" spans="9:9">
      <c r="I7870" s="35"/>
    </row>
    <row r="7871" spans="9:9">
      <c r="I7871" s="35"/>
    </row>
    <row r="7872" spans="9:9">
      <c r="I7872" s="35"/>
    </row>
    <row r="7873" spans="9:9">
      <c r="I7873" s="35"/>
    </row>
    <row r="7874" spans="9:9">
      <c r="I7874" s="35"/>
    </row>
    <row r="7875" spans="9:9">
      <c r="I7875" s="35"/>
    </row>
    <row r="7876" spans="9:9">
      <c r="I7876" s="35"/>
    </row>
    <row r="7877" spans="9:9">
      <c r="I7877" s="35"/>
    </row>
    <row r="7878" spans="9:9">
      <c r="I7878" s="35"/>
    </row>
    <row r="7879" spans="9:9">
      <c r="I7879" s="35"/>
    </row>
    <row r="7880" spans="9:9">
      <c r="I7880" s="35"/>
    </row>
    <row r="7881" spans="9:9">
      <c r="I7881" s="35"/>
    </row>
    <row r="7882" spans="9:9">
      <c r="I7882" s="35"/>
    </row>
    <row r="7883" spans="9:9">
      <c r="I7883" s="35"/>
    </row>
    <row r="7884" spans="9:9">
      <c r="I7884" s="35"/>
    </row>
    <row r="7885" spans="9:9">
      <c r="I7885" s="35"/>
    </row>
    <row r="7886" spans="9:9">
      <c r="I7886" s="35"/>
    </row>
    <row r="7887" spans="9:9">
      <c r="I7887" s="35"/>
    </row>
    <row r="7888" spans="9:9">
      <c r="I7888" s="35"/>
    </row>
    <row r="7889" spans="9:9">
      <c r="I7889" s="35"/>
    </row>
    <row r="7890" spans="9:9">
      <c r="I7890" s="35"/>
    </row>
    <row r="7891" spans="9:9">
      <c r="I7891" s="35"/>
    </row>
    <row r="7892" spans="9:9">
      <c r="I7892" s="35"/>
    </row>
    <row r="7893" spans="9:9">
      <c r="I7893" s="35"/>
    </row>
    <row r="7894" spans="9:9">
      <c r="I7894" s="35"/>
    </row>
    <row r="7895" spans="9:9">
      <c r="I7895" s="35"/>
    </row>
    <row r="7896" spans="9:9">
      <c r="I7896" s="35"/>
    </row>
    <row r="7897" spans="9:9">
      <c r="I7897" s="35"/>
    </row>
    <row r="7898" spans="9:9">
      <c r="I7898" s="35"/>
    </row>
    <row r="7899" spans="9:9">
      <c r="I7899" s="35"/>
    </row>
    <row r="7900" spans="9:9">
      <c r="I7900" s="35"/>
    </row>
    <row r="7901" spans="9:9">
      <c r="I7901" s="35"/>
    </row>
    <row r="7902" spans="9:9">
      <c r="I7902" s="35"/>
    </row>
    <row r="7903" spans="9:9">
      <c r="I7903" s="35"/>
    </row>
    <row r="7904" spans="9:9">
      <c r="I7904" s="35"/>
    </row>
    <row r="7905" spans="9:9">
      <c r="I7905" s="35"/>
    </row>
    <row r="7906" spans="9:9">
      <c r="I7906" s="35"/>
    </row>
    <row r="7907" spans="9:9">
      <c r="I7907" s="35"/>
    </row>
    <row r="7908" spans="9:9">
      <c r="I7908" s="35"/>
    </row>
    <row r="7909" spans="9:9">
      <c r="I7909" s="35"/>
    </row>
    <row r="7910" spans="9:9">
      <c r="I7910" s="35"/>
    </row>
    <row r="7911" spans="9:9">
      <c r="I7911" s="35"/>
    </row>
    <row r="7912" spans="9:9">
      <c r="I7912" s="35"/>
    </row>
    <row r="7913" spans="9:9">
      <c r="I7913" s="35"/>
    </row>
    <row r="7914" spans="9:9">
      <c r="I7914" s="35"/>
    </row>
    <row r="7915" spans="9:9">
      <c r="I7915" s="35"/>
    </row>
    <row r="7916" spans="9:9">
      <c r="I7916" s="35"/>
    </row>
    <row r="7917" spans="9:9">
      <c r="I7917" s="35"/>
    </row>
    <row r="7918" spans="9:9">
      <c r="I7918" s="35"/>
    </row>
    <row r="7919" spans="9:9">
      <c r="I7919" s="35"/>
    </row>
    <row r="7920" spans="9:9">
      <c r="I7920" s="35"/>
    </row>
    <row r="7921" spans="9:9">
      <c r="I7921" s="35"/>
    </row>
    <row r="7922" spans="9:9">
      <c r="I7922" s="35"/>
    </row>
    <row r="7923" spans="9:9">
      <c r="I7923" s="35"/>
    </row>
    <row r="7924" spans="9:9">
      <c r="I7924" s="35"/>
    </row>
    <row r="7925" spans="9:9">
      <c r="I7925" s="35"/>
    </row>
    <row r="7926" spans="9:9">
      <c r="I7926" s="35"/>
    </row>
    <row r="7927" spans="9:9">
      <c r="I7927" s="35"/>
    </row>
    <row r="7928" spans="9:9">
      <c r="I7928" s="35"/>
    </row>
    <row r="7929" spans="9:9">
      <c r="I7929" s="35"/>
    </row>
    <row r="7930" spans="9:9">
      <c r="I7930" s="35"/>
    </row>
    <row r="7931" spans="9:9">
      <c r="I7931" s="35"/>
    </row>
    <row r="7932" spans="9:9">
      <c r="I7932" s="35"/>
    </row>
    <row r="7933" spans="9:9">
      <c r="I7933" s="35"/>
    </row>
    <row r="7934" spans="9:9">
      <c r="I7934" s="35"/>
    </row>
    <row r="7935" spans="9:9">
      <c r="I7935" s="35"/>
    </row>
    <row r="7936" spans="9:9">
      <c r="I7936" s="35"/>
    </row>
    <row r="7937" spans="9:9">
      <c r="I7937" s="35"/>
    </row>
    <row r="7938" spans="9:9">
      <c r="I7938" s="35"/>
    </row>
    <row r="7939" spans="9:9">
      <c r="I7939" s="35"/>
    </row>
    <row r="7940" spans="9:9">
      <c r="I7940" s="35"/>
    </row>
    <row r="7941" spans="9:9">
      <c r="I7941" s="35"/>
    </row>
    <row r="7942" spans="9:9">
      <c r="I7942" s="35"/>
    </row>
    <row r="7943" spans="9:9">
      <c r="I7943" s="35"/>
    </row>
    <row r="7944" spans="9:9">
      <c r="I7944" s="35"/>
    </row>
    <row r="7945" spans="9:9">
      <c r="I7945" s="35"/>
    </row>
    <row r="7946" spans="9:9">
      <c r="I7946" s="35"/>
    </row>
    <row r="7947" spans="9:9">
      <c r="I7947" s="35"/>
    </row>
    <row r="7948" spans="9:9">
      <c r="I7948" s="35"/>
    </row>
    <row r="7949" spans="9:9">
      <c r="I7949" s="35"/>
    </row>
    <row r="7950" spans="9:9">
      <c r="I7950" s="35"/>
    </row>
    <row r="7951" spans="9:9">
      <c r="I7951" s="35"/>
    </row>
    <row r="7952" spans="9:9">
      <c r="I7952" s="35"/>
    </row>
    <row r="7953" spans="9:9">
      <c r="I7953" s="35"/>
    </row>
    <row r="7954" spans="9:9">
      <c r="I7954" s="35"/>
    </row>
    <row r="7955" spans="9:9">
      <c r="I7955" s="35"/>
    </row>
    <row r="7956" spans="9:9">
      <c r="I7956" s="35"/>
    </row>
    <row r="7957" spans="9:9">
      <c r="I7957" s="35"/>
    </row>
    <row r="7958" spans="9:9">
      <c r="I7958" s="35"/>
    </row>
    <row r="7959" spans="9:9">
      <c r="I7959" s="35"/>
    </row>
    <row r="7960" spans="9:9">
      <c r="I7960" s="35"/>
    </row>
    <row r="7961" spans="9:9">
      <c r="I7961" s="35"/>
    </row>
    <row r="7962" spans="9:9">
      <c r="I7962" s="35"/>
    </row>
    <row r="7963" spans="9:9">
      <c r="I7963" s="35"/>
    </row>
    <row r="7964" spans="9:9">
      <c r="I7964" s="35"/>
    </row>
    <row r="7965" spans="9:9">
      <c r="I7965" s="35"/>
    </row>
    <row r="7966" spans="9:9">
      <c r="I7966" s="35"/>
    </row>
    <row r="7967" spans="9:9">
      <c r="I7967" s="35"/>
    </row>
    <row r="7968" spans="9:9">
      <c r="I7968" s="35"/>
    </row>
    <row r="7969" spans="9:9">
      <c r="I7969" s="35"/>
    </row>
    <row r="7970" spans="9:9">
      <c r="I7970" s="35"/>
    </row>
    <row r="7971" spans="9:9">
      <c r="I7971" s="35"/>
    </row>
    <row r="7972" spans="9:9">
      <c r="I7972" s="35"/>
    </row>
    <row r="7973" spans="9:9">
      <c r="I7973" s="35"/>
    </row>
    <row r="7974" spans="9:9">
      <c r="I7974" s="35"/>
    </row>
    <row r="7975" spans="9:9">
      <c r="I7975" s="35"/>
    </row>
    <row r="7976" spans="9:9">
      <c r="I7976" s="35"/>
    </row>
    <row r="7977" spans="9:9">
      <c r="I7977" s="35"/>
    </row>
    <row r="7978" spans="9:9">
      <c r="I7978" s="35"/>
    </row>
    <row r="7979" spans="9:9">
      <c r="I7979" s="35"/>
    </row>
    <row r="7980" spans="9:9">
      <c r="I7980" s="35"/>
    </row>
    <row r="7981" spans="9:9">
      <c r="I7981" s="35"/>
    </row>
    <row r="7982" spans="9:9">
      <c r="I7982" s="35"/>
    </row>
    <row r="7983" spans="9:9">
      <c r="I7983" s="35"/>
    </row>
    <row r="7984" spans="9:9">
      <c r="I7984" s="35"/>
    </row>
    <row r="7985" spans="9:9">
      <c r="I7985" s="35"/>
    </row>
    <row r="7986" spans="9:9">
      <c r="I7986" s="35"/>
    </row>
    <row r="7987" spans="9:9">
      <c r="I7987" s="35"/>
    </row>
    <row r="7988" spans="9:9">
      <c r="I7988" s="35"/>
    </row>
    <row r="7989" spans="9:9">
      <c r="I7989" s="35"/>
    </row>
    <row r="7990" spans="9:9">
      <c r="I7990" s="35"/>
    </row>
    <row r="7991" spans="9:9">
      <c r="I7991" s="35"/>
    </row>
    <row r="7992" spans="9:9">
      <c r="I7992" s="35"/>
    </row>
    <row r="7993" spans="9:9">
      <c r="I7993" s="35"/>
    </row>
    <row r="7994" spans="9:9">
      <c r="I7994" s="35"/>
    </row>
    <row r="7995" spans="9:9">
      <c r="I7995" s="35"/>
    </row>
    <row r="7996" spans="9:9">
      <c r="I7996" s="35"/>
    </row>
    <row r="7997" spans="9:9">
      <c r="I7997" s="35"/>
    </row>
    <row r="7998" spans="9:9">
      <c r="I7998" s="35"/>
    </row>
    <row r="7999" spans="9:9">
      <c r="I7999" s="35"/>
    </row>
    <row r="8000" spans="9:9">
      <c r="I8000" s="35"/>
    </row>
    <row r="8001" spans="9:9">
      <c r="I8001" s="35"/>
    </row>
    <row r="8002" spans="9:9">
      <c r="I8002" s="35"/>
    </row>
    <row r="8003" spans="9:9">
      <c r="I8003" s="35"/>
    </row>
    <row r="8004" spans="9:9">
      <c r="I8004" s="35"/>
    </row>
    <row r="8005" spans="9:9">
      <c r="I8005" s="35"/>
    </row>
    <row r="8006" spans="9:9">
      <c r="I8006" s="35"/>
    </row>
    <row r="8007" spans="9:9">
      <c r="I8007" s="35"/>
    </row>
    <row r="8008" spans="9:9">
      <c r="I8008" s="35"/>
    </row>
    <row r="8009" spans="9:9">
      <c r="I8009" s="35"/>
    </row>
    <row r="8010" spans="9:9">
      <c r="I8010" s="35"/>
    </row>
    <row r="8011" spans="9:9">
      <c r="I8011" s="35"/>
    </row>
    <row r="8012" spans="9:9">
      <c r="I8012" s="35"/>
    </row>
    <row r="8013" spans="9:9">
      <c r="I8013" s="35"/>
    </row>
    <row r="8014" spans="9:9">
      <c r="I8014" s="35"/>
    </row>
    <row r="8015" spans="9:9">
      <c r="I8015" s="35"/>
    </row>
    <row r="8016" spans="9:9">
      <c r="I8016" s="35"/>
    </row>
    <row r="8017" spans="9:9">
      <c r="I8017" s="35"/>
    </row>
    <row r="8018" spans="9:9">
      <c r="I8018" s="35"/>
    </row>
    <row r="8019" spans="9:9">
      <c r="I8019" s="35"/>
    </row>
    <row r="8020" spans="9:9">
      <c r="I8020" s="35"/>
    </row>
    <row r="8021" spans="9:9">
      <c r="I8021" s="35"/>
    </row>
    <row r="8022" spans="9:9">
      <c r="I8022" s="35"/>
    </row>
    <row r="8023" spans="9:9">
      <c r="I8023" s="35"/>
    </row>
    <row r="8024" spans="9:9">
      <c r="I8024" s="35"/>
    </row>
    <row r="8025" spans="9:9">
      <c r="I8025" s="35"/>
    </row>
    <row r="8026" spans="9:9">
      <c r="I8026" s="35"/>
    </row>
    <row r="8027" spans="9:9">
      <c r="I8027" s="35"/>
    </row>
    <row r="8028" spans="9:9">
      <c r="I8028" s="35"/>
    </row>
    <row r="8029" spans="9:9">
      <c r="I8029" s="35"/>
    </row>
    <row r="8030" spans="9:9">
      <c r="I8030" s="35"/>
    </row>
    <row r="8031" spans="9:9">
      <c r="I8031" s="35"/>
    </row>
    <row r="8032" spans="9:9">
      <c r="I8032" s="35"/>
    </row>
    <row r="8033" spans="9:9">
      <c r="I8033" s="35"/>
    </row>
    <row r="8034" spans="9:9">
      <c r="I8034" s="35"/>
    </row>
    <row r="8035" spans="9:9">
      <c r="I8035" s="35"/>
    </row>
    <row r="8036" spans="9:9">
      <c r="I8036" s="35"/>
    </row>
    <row r="8037" spans="9:9">
      <c r="I8037" s="35"/>
    </row>
    <row r="8038" spans="9:9">
      <c r="I8038" s="35"/>
    </row>
    <row r="8039" spans="9:9">
      <c r="I8039" s="35"/>
    </row>
    <row r="8040" spans="9:9">
      <c r="I8040" s="35"/>
    </row>
    <row r="8041" spans="9:9">
      <c r="I8041" s="35"/>
    </row>
    <row r="8042" spans="9:9">
      <c r="I8042" s="35"/>
    </row>
    <row r="8043" spans="9:9">
      <c r="I8043" s="35"/>
    </row>
    <row r="8044" spans="9:9">
      <c r="I8044" s="35"/>
    </row>
    <row r="8045" spans="9:9">
      <c r="I8045" s="35"/>
    </row>
    <row r="8046" spans="9:9">
      <c r="I8046" s="35"/>
    </row>
    <row r="8047" spans="9:9">
      <c r="I8047" s="35"/>
    </row>
    <row r="8048" spans="9:9">
      <c r="I8048" s="35"/>
    </row>
    <row r="8049" spans="9:9">
      <c r="I8049" s="35"/>
    </row>
    <row r="8050" spans="9:9">
      <c r="I8050" s="35"/>
    </row>
    <row r="8051" spans="9:9">
      <c r="I8051" s="35"/>
    </row>
    <row r="8052" spans="9:9">
      <c r="I8052" s="35"/>
    </row>
    <row r="8053" spans="9:9">
      <c r="I8053" s="35"/>
    </row>
    <row r="8054" spans="9:9">
      <c r="I8054" s="35"/>
    </row>
    <row r="8055" spans="9:9">
      <c r="I8055" s="35"/>
    </row>
    <row r="8056" spans="9:9">
      <c r="I8056" s="35"/>
    </row>
    <row r="8057" spans="9:9">
      <c r="I8057" s="35"/>
    </row>
    <row r="8058" spans="9:9">
      <c r="I8058" s="35"/>
    </row>
    <row r="8059" spans="9:9">
      <c r="I8059" s="35"/>
    </row>
    <row r="8060" spans="9:9">
      <c r="I8060" s="35"/>
    </row>
    <row r="8061" spans="9:9">
      <c r="I8061" s="35"/>
    </row>
    <row r="8062" spans="9:9">
      <c r="I8062" s="35"/>
    </row>
    <row r="8063" spans="9:9">
      <c r="I8063" s="35"/>
    </row>
    <row r="8064" spans="9:9">
      <c r="I8064" s="35"/>
    </row>
    <row r="8065" spans="9:9">
      <c r="I8065" s="35"/>
    </row>
    <row r="8066" spans="9:9">
      <c r="I8066" s="35"/>
    </row>
    <row r="8067" spans="9:9">
      <c r="I8067" s="35"/>
    </row>
    <row r="8068" spans="9:9">
      <c r="I8068" s="35"/>
    </row>
    <row r="8069" spans="9:9">
      <c r="I8069" s="35"/>
    </row>
    <row r="8070" spans="9:9">
      <c r="I8070" s="35"/>
    </row>
    <row r="8071" spans="9:9">
      <c r="I8071" s="35"/>
    </row>
    <row r="8072" spans="9:9">
      <c r="I8072" s="35"/>
    </row>
    <row r="8073" spans="9:9">
      <c r="I8073" s="35"/>
    </row>
    <row r="8074" spans="9:9">
      <c r="I8074" s="35"/>
    </row>
    <row r="8075" spans="9:9">
      <c r="I8075" s="35"/>
    </row>
    <row r="8076" spans="9:9">
      <c r="I8076" s="35"/>
    </row>
    <row r="8077" spans="9:9">
      <c r="I8077" s="35"/>
    </row>
    <row r="8078" spans="9:9">
      <c r="I8078" s="35"/>
    </row>
    <row r="8079" spans="9:9">
      <c r="I8079" s="35"/>
    </row>
    <row r="8080" spans="9:9">
      <c r="I8080" s="35"/>
    </row>
    <row r="8081" spans="9:9">
      <c r="I8081" s="35"/>
    </row>
    <row r="8082" spans="9:9">
      <c r="I8082" s="35"/>
    </row>
    <row r="8083" spans="9:9">
      <c r="I8083" s="35"/>
    </row>
    <row r="8084" spans="9:9">
      <c r="I8084" s="35"/>
    </row>
    <row r="8085" spans="9:9">
      <c r="I8085" s="35"/>
    </row>
    <row r="8086" spans="9:9">
      <c r="I8086" s="35"/>
    </row>
    <row r="8087" spans="9:9">
      <c r="I8087" s="35"/>
    </row>
    <row r="8088" spans="9:9">
      <c r="I8088" s="35"/>
    </row>
    <row r="8089" spans="9:9">
      <c r="I8089" s="35"/>
    </row>
    <row r="8090" spans="9:9">
      <c r="I8090" s="35"/>
    </row>
    <row r="8091" spans="9:9">
      <c r="I8091" s="35"/>
    </row>
    <row r="8092" spans="9:9">
      <c r="I8092" s="35"/>
    </row>
    <row r="8093" spans="9:9">
      <c r="I8093" s="35"/>
    </row>
    <row r="8094" spans="9:9">
      <c r="I8094" s="35"/>
    </row>
    <row r="8095" spans="9:9">
      <c r="I8095" s="35"/>
    </row>
    <row r="8096" spans="9:9">
      <c r="I8096" s="35"/>
    </row>
    <row r="8097" spans="9:9">
      <c r="I8097" s="35"/>
    </row>
    <row r="8098" spans="9:9">
      <c r="I8098" s="35"/>
    </row>
    <row r="8099" spans="9:9">
      <c r="I8099" s="35"/>
    </row>
    <row r="8100" spans="9:9">
      <c r="I8100" s="35"/>
    </row>
    <row r="8101" spans="9:9">
      <c r="I8101" s="35"/>
    </row>
    <row r="8102" spans="9:9">
      <c r="I8102" s="35"/>
    </row>
    <row r="8103" spans="9:9">
      <c r="I8103" s="35"/>
    </row>
    <row r="8104" spans="9:9">
      <c r="I8104" s="35"/>
    </row>
    <row r="8105" spans="9:9">
      <c r="I8105" s="35"/>
    </row>
    <row r="8106" spans="9:9">
      <c r="I8106" s="35"/>
    </row>
    <row r="8107" spans="9:9">
      <c r="I8107" s="35"/>
    </row>
    <row r="8108" spans="9:9">
      <c r="I8108" s="35"/>
    </row>
    <row r="8109" spans="9:9">
      <c r="I8109" s="35"/>
    </row>
    <row r="8110" spans="9:9">
      <c r="I8110" s="35"/>
    </row>
    <row r="8111" spans="9:9">
      <c r="I8111" s="35"/>
    </row>
    <row r="8112" spans="9:9">
      <c r="I8112" s="35"/>
    </row>
    <row r="8113" spans="9:9">
      <c r="I8113" s="35"/>
    </row>
    <row r="8114" spans="9:9">
      <c r="I8114" s="35"/>
    </row>
    <row r="8115" spans="9:9">
      <c r="I8115" s="35"/>
    </row>
    <row r="8116" spans="9:9">
      <c r="I8116" s="35"/>
    </row>
    <row r="8117" spans="9:9">
      <c r="I8117" s="35"/>
    </row>
    <row r="8118" spans="9:9">
      <c r="I8118" s="35"/>
    </row>
    <row r="8119" spans="9:9">
      <c r="I8119" s="35"/>
    </row>
    <row r="8120" spans="9:9">
      <c r="I8120" s="35"/>
    </row>
    <row r="8121" spans="9:9">
      <c r="I8121" s="35"/>
    </row>
    <row r="8122" spans="9:9">
      <c r="I8122" s="35"/>
    </row>
    <row r="8123" spans="9:9">
      <c r="I8123" s="35"/>
    </row>
    <row r="8124" spans="9:9">
      <c r="I8124" s="35"/>
    </row>
    <row r="8125" spans="9:9">
      <c r="I8125" s="35"/>
    </row>
    <row r="8126" spans="9:9">
      <c r="I8126" s="35"/>
    </row>
    <row r="8127" spans="9:9">
      <c r="I8127" s="35"/>
    </row>
    <row r="8128" spans="9:9">
      <c r="I8128" s="35"/>
    </row>
    <row r="8129" spans="9:9">
      <c r="I8129" s="35"/>
    </row>
    <row r="8130" spans="9:9">
      <c r="I8130" s="35"/>
    </row>
    <row r="8131" spans="9:9">
      <c r="I8131" s="35"/>
    </row>
    <row r="8132" spans="9:9">
      <c r="I8132" s="35"/>
    </row>
    <row r="8133" spans="9:9">
      <c r="I8133" s="35"/>
    </row>
    <row r="8134" spans="9:9">
      <c r="I8134" s="35"/>
    </row>
    <row r="8135" spans="9:9">
      <c r="I8135" s="35"/>
    </row>
    <row r="8136" spans="9:9">
      <c r="I8136" s="35"/>
    </row>
    <row r="8137" spans="9:9">
      <c r="I8137" s="35"/>
    </row>
    <row r="8138" spans="9:9">
      <c r="I8138" s="35"/>
    </row>
    <row r="8139" spans="9:9">
      <c r="I8139" s="35"/>
    </row>
    <row r="8140" spans="9:9">
      <c r="I8140" s="35"/>
    </row>
    <row r="8141" spans="9:9">
      <c r="I8141" s="35"/>
    </row>
    <row r="8142" spans="9:9">
      <c r="I8142" s="35"/>
    </row>
    <row r="8143" spans="9:9">
      <c r="I8143" s="35"/>
    </row>
    <row r="8144" spans="9:9">
      <c r="I8144" s="35"/>
    </row>
    <row r="8145" spans="9:9">
      <c r="I8145" s="35"/>
    </row>
    <row r="8146" spans="9:9">
      <c r="I8146" s="35"/>
    </row>
    <row r="8147" spans="9:9">
      <c r="I8147" s="35"/>
    </row>
    <row r="8148" spans="9:9">
      <c r="I8148" s="35"/>
    </row>
    <row r="8149" spans="9:9">
      <c r="I8149" s="35"/>
    </row>
    <row r="8150" spans="9:9">
      <c r="I8150" s="35"/>
    </row>
    <row r="8151" spans="9:9">
      <c r="I8151" s="35"/>
    </row>
    <row r="8152" spans="9:9">
      <c r="I8152" s="35"/>
    </row>
    <row r="8153" spans="9:9">
      <c r="I8153" s="35"/>
    </row>
    <row r="8154" spans="9:9">
      <c r="I8154" s="35"/>
    </row>
    <row r="8155" spans="9:9">
      <c r="I8155" s="35"/>
    </row>
    <row r="8156" spans="9:9">
      <c r="I8156" s="35"/>
    </row>
    <row r="8157" spans="9:9">
      <c r="I8157" s="35"/>
    </row>
    <row r="8158" spans="9:9">
      <c r="I8158" s="35"/>
    </row>
    <row r="8159" spans="9:9">
      <c r="I8159" s="35"/>
    </row>
    <row r="8160" spans="9:9">
      <c r="I8160" s="35"/>
    </row>
    <row r="8161" spans="9:9">
      <c r="I8161" s="35"/>
    </row>
    <row r="8162" spans="9:9">
      <c r="I8162" s="35"/>
    </row>
    <row r="8163" spans="9:9">
      <c r="I8163" s="35"/>
    </row>
    <row r="8164" spans="9:9">
      <c r="I8164" s="35"/>
    </row>
    <row r="8165" spans="9:9">
      <c r="I8165" s="35"/>
    </row>
    <row r="8166" spans="9:9">
      <c r="I8166" s="35"/>
    </row>
    <row r="8167" spans="9:9">
      <c r="I8167" s="35"/>
    </row>
    <row r="8168" spans="9:9">
      <c r="I8168" s="35"/>
    </row>
    <row r="8169" spans="9:9">
      <c r="I8169" s="35"/>
    </row>
    <row r="8170" spans="9:9">
      <c r="I8170" s="35"/>
    </row>
    <row r="8171" spans="9:9">
      <c r="I8171" s="35"/>
    </row>
    <row r="8172" spans="9:9">
      <c r="I8172" s="35"/>
    </row>
    <row r="8173" spans="9:9">
      <c r="I8173" s="35"/>
    </row>
    <row r="8174" spans="9:9">
      <c r="I8174" s="35"/>
    </row>
    <row r="8175" spans="9:9">
      <c r="I8175" s="35"/>
    </row>
    <row r="8176" spans="9:9">
      <c r="I8176" s="35"/>
    </row>
    <row r="8177" spans="9:9">
      <c r="I8177" s="35"/>
    </row>
    <row r="8178" spans="9:9">
      <c r="I8178" s="35"/>
    </row>
    <row r="8179" spans="9:9">
      <c r="I8179" s="35"/>
    </row>
    <row r="8180" spans="9:9">
      <c r="I8180" s="35"/>
    </row>
    <row r="8181" spans="9:9">
      <c r="I8181" s="35"/>
    </row>
    <row r="8182" spans="9:9">
      <c r="I8182" s="35"/>
    </row>
    <row r="8183" spans="9:9">
      <c r="I8183" s="35"/>
    </row>
    <row r="8184" spans="9:9">
      <c r="I8184" s="35"/>
    </row>
    <row r="8185" spans="9:9">
      <c r="I8185" s="35"/>
    </row>
    <row r="8186" spans="9:9">
      <c r="I8186" s="35"/>
    </row>
    <row r="8187" spans="9:9">
      <c r="I8187" s="35"/>
    </row>
    <row r="8188" spans="9:9">
      <c r="I8188" s="35"/>
    </row>
    <row r="8189" spans="9:9">
      <c r="I8189" s="35"/>
    </row>
    <row r="8190" spans="9:9">
      <c r="I8190" s="35"/>
    </row>
    <row r="8191" spans="9:9">
      <c r="I8191" s="35"/>
    </row>
    <row r="8192" spans="9:9">
      <c r="I8192" s="35"/>
    </row>
    <row r="8193" spans="9:9">
      <c r="I8193" s="35"/>
    </row>
    <row r="8194" spans="9:9">
      <c r="I8194" s="35"/>
    </row>
    <row r="8195" spans="9:9">
      <c r="I8195" s="35"/>
    </row>
    <row r="8196" spans="9:9">
      <c r="I8196" s="35"/>
    </row>
    <row r="8197" spans="9:9">
      <c r="I8197" s="35"/>
    </row>
    <row r="8198" spans="9:9">
      <c r="I8198" s="35"/>
    </row>
    <row r="8199" spans="9:9">
      <c r="I8199" s="35"/>
    </row>
    <row r="8200" spans="9:9">
      <c r="I8200" s="35"/>
    </row>
    <row r="8201" spans="9:9">
      <c r="I8201" s="35"/>
    </row>
    <row r="8202" spans="9:9">
      <c r="I8202" s="35"/>
    </row>
    <row r="8203" spans="9:9">
      <c r="I8203" s="35"/>
    </row>
    <row r="8204" spans="9:9">
      <c r="I8204" s="35"/>
    </row>
    <row r="8205" spans="9:9">
      <c r="I8205" s="35"/>
    </row>
    <row r="8206" spans="9:9">
      <c r="I8206" s="35"/>
    </row>
    <row r="8207" spans="9:9">
      <c r="I8207" s="35"/>
    </row>
    <row r="8208" spans="9:9">
      <c r="I8208" s="35"/>
    </row>
    <row r="8209" spans="9:9">
      <c r="I8209" s="35"/>
    </row>
    <row r="8210" spans="9:9">
      <c r="I8210" s="35"/>
    </row>
    <row r="8211" spans="9:9">
      <c r="I8211" s="35"/>
    </row>
    <row r="8212" spans="9:9">
      <c r="I8212" s="35"/>
    </row>
    <row r="8213" spans="9:9">
      <c r="I8213" s="35"/>
    </row>
    <row r="8214" spans="9:9">
      <c r="I8214" s="35"/>
    </row>
    <row r="8215" spans="9:9">
      <c r="I8215" s="35"/>
    </row>
    <row r="8216" spans="9:9">
      <c r="I8216" s="35"/>
    </row>
    <row r="8217" spans="9:9">
      <c r="I8217" s="35"/>
    </row>
    <row r="8218" spans="9:9">
      <c r="I8218" s="35"/>
    </row>
    <row r="8219" spans="9:9">
      <c r="I8219" s="35"/>
    </row>
    <row r="8220" spans="9:9">
      <c r="I8220" s="35"/>
    </row>
    <row r="8221" spans="9:9">
      <c r="I8221" s="35"/>
    </row>
    <row r="8222" spans="9:9">
      <c r="I8222" s="35"/>
    </row>
    <row r="8223" spans="9:9">
      <c r="I8223" s="35"/>
    </row>
    <row r="8224" spans="9:9">
      <c r="I8224" s="35"/>
    </row>
    <row r="8225" spans="9:9">
      <c r="I8225" s="35"/>
    </row>
    <row r="8226" spans="9:9">
      <c r="I8226" s="35"/>
    </row>
    <row r="8227" spans="9:9">
      <c r="I8227" s="35"/>
    </row>
    <row r="8228" spans="9:9">
      <c r="I8228" s="35"/>
    </row>
    <row r="8229" spans="9:9">
      <c r="I8229" s="35"/>
    </row>
    <row r="8230" spans="9:9">
      <c r="I8230" s="35"/>
    </row>
    <row r="8231" spans="9:9">
      <c r="I8231" s="35"/>
    </row>
    <row r="8232" spans="9:9">
      <c r="I8232" s="35"/>
    </row>
    <row r="8233" spans="9:9">
      <c r="I8233" s="35"/>
    </row>
    <row r="8234" spans="9:9">
      <c r="I8234" s="35"/>
    </row>
    <row r="8235" spans="9:9">
      <c r="I8235" s="35"/>
    </row>
    <row r="8236" spans="9:9">
      <c r="I8236" s="35"/>
    </row>
    <row r="8237" spans="9:9">
      <c r="I8237" s="35"/>
    </row>
    <row r="8238" spans="9:9">
      <c r="I8238" s="35"/>
    </row>
    <row r="8239" spans="9:9">
      <c r="I8239" s="35"/>
    </row>
    <row r="8240" spans="9:9">
      <c r="I8240" s="35"/>
    </row>
    <row r="8241" spans="9:9">
      <c r="I8241" s="35"/>
    </row>
    <row r="8242" spans="9:9">
      <c r="I8242" s="35"/>
    </row>
    <row r="8243" spans="9:9">
      <c r="I8243" s="35"/>
    </row>
    <row r="8244" spans="9:9">
      <c r="I8244" s="35"/>
    </row>
    <row r="8245" spans="9:9">
      <c r="I8245" s="35"/>
    </row>
    <row r="8246" spans="9:9">
      <c r="I8246" s="35"/>
    </row>
    <row r="8247" spans="9:9">
      <c r="I8247" s="35"/>
    </row>
    <row r="8248" spans="9:9">
      <c r="I8248" s="35"/>
    </row>
    <row r="8249" spans="9:9">
      <c r="I8249" s="35"/>
    </row>
    <row r="8250" spans="9:9">
      <c r="I8250" s="35"/>
    </row>
    <row r="8251" spans="9:9">
      <c r="I8251" s="35"/>
    </row>
    <row r="8252" spans="9:9">
      <c r="I8252" s="35"/>
    </row>
    <row r="8253" spans="9:9">
      <c r="I8253" s="35"/>
    </row>
    <row r="8254" spans="9:9">
      <c r="I8254" s="35"/>
    </row>
    <row r="8255" spans="9:9">
      <c r="I8255" s="35"/>
    </row>
    <row r="8256" spans="9:9">
      <c r="I8256" s="35"/>
    </row>
    <row r="8257" spans="9:9">
      <c r="I8257" s="35"/>
    </row>
    <row r="8258" spans="9:9">
      <c r="I8258" s="35"/>
    </row>
    <row r="8259" spans="9:9">
      <c r="I8259" s="35"/>
    </row>
    <row r="8260" spans="9:9">
      <c r="I8260" s="35"/>
    </row>
    <row r="8261" spans="9:9">
      <c r="I8261" s="35"/>
    </row>
    <row r="8262" spans="9:9">
      <c r="I8262" s="35"/>
    </row>
    <row r="8263" spans="9:9">
      <c r="I8263" s="35"/>
    </row>
    <row r="8264" spans="9:9">
      <c r="I8264" s="35"/>
    </row>
    <row r="8265" spans="9:9">
      <c r="I8265" s="35"/>
    </row>
    <row r="8266" spans="9:9">
      <c r="I8266" s="35"/>
    </row>
    <row r="8267" spans="9:9">
      <c r="I8267" s="35"/>
    </row>
    <row r="8268" spans="9:9">
      <c r="I8268" s="35"/>
    </row>
    <row r="8269" spans="9:9">
      <c r="I8269" s="35"/>
    </row>
    <row r="8270" spans="9:9">
      <c r="I8270" s="35"/>
    </row>
    <row r="8271" spans="9:9">
      <c r="I8271" s="35"/>
    </row>
    <row r="8272" spans="9:9">
      <c r="I8272" s="35"/>
    </row>
    <row r="8273" spans="9:9">
      <c r="I8273" s="35"/>
    </row>
    <row r="8274" spans="9:9">
      <c r="I8274" s="35"/>
    </row>
    <row r="8275" spans="9:9">
      <c r="I8275" s="35"/>
    </row>
    <row r="8276" spans="9:9">
      <c r="I8276" s="35"/>
    </row>
    <row r="8277" spans="9:9">
      <c r="I8277" s="35"/>
    </row>
    <row r="8278" spans="9:9">
      <c r="I8278" s="35"/>
    </row>
    <row r="8279" spans="9:9">
      <c r="I8279" s="35"/>
    </row>
    <row r="8280" spans="9:9">
      <c r="I8280" s="35"/>
    </row>
    <row r="8281" spans="9:9">
      <c r="I8281" s="35"/>
    </row>
    <row r="8282" spans="9:9">
      <c r="I8282" s="35"/>
    </row>
    <row r="8283" spans="9:9">
      <c r="I8283" s="35"/>
    </row>
    <row r="8284" spans="9:9">
      <c r="I8284" s="35"/>
    </row>
    <row r="8285" spans="9:9">
      <c r="I8285" s="35"/>
    </row>
    <row r="8286" spans="9:9">
      <c r="I8286" s="35"/>
    </row>
    <row r="8287" spans="9:9">
      <c r="I8287" s="35"/>
    </row>
    <row r="8288" spans="9:9">
      <c r="I8288" s="35"/>
    </row>
    <row r="8289" spans="9:9">
      <c r="I8289" s="35"/>
    </row>
    <row r="8290" spans="9:9">
      <c r="I8290" s="35"/>
    </row>
    <row r="8291" spans="9:9">
      <c r="I8291" s="35"/>
    </row>
    <row r="8292" spans="9:9">
      <c r="I8292" s="35"/>
    </row>
    <row r="8293" spans="9:9">
      <c r="I8293" s="35"/>
    </row>
    <row r="8294" spans="9:9">
      <c r="I8294" s="35"/>
    </row>
    <row r="8295" spans="9:9">
      <c r="I8295" s="35"/>
    </row>
    <row r="8296" spans="9:9">
      <c r="I8296" s="35"/>
    </row>
    <row r="8297" spans="9:9">
      <c r="I8297" s="35"/>
    </row>
    <row r="8298" spans="9:9">
      <c r="I8298" s="35"/>
    </row>
    <row r="8299" spans="9:9">
      <c r="I8299" s="35"/>
    </row>
    <row r="8300" spans="9:9">
      <c r="I8300" s="35"/>
    </row>
    <row r="8301" spans="9:9">
      <c r="I8301" s="35"/>
    </row>
    <row r="8302" spans="9:9">
      <c r="I8302" s="35"/>
    </row>
    <row r="8303" spans="9:9">
      <c r="I8303" s="35"/>
    </row>
    <row r="8304" spans="9:9">
      <c r="I8304" s="35"/>
    </row>
    <row r="8305" spans="9:9">
      <c r="I8305" s="35"/>
    </row>
    <row r="8306" spans="9:9">
      <c r="I8306" s="35"/>
    </row>
    <row r="8307" spans="9:9">
      <c r="I8307" s="35"/>
    </row>
    <row r="8308" spans="9:9">
      <c r="I8308" s="35"/>
    </row>
    <row r="8309" spans="9:9">
      <c r="I8309" s="35"/>
    </row>
    <row r="8310" spans="9:9">
      <c r="I8310" s="35"/>
    </row>
    <row r="8311" spans="9:9">
      <c r="I8311" s="35"/>
    </row>
    <row r="8312" spans="9:9">
      <c r="I8312" s="35"/>
    </row>
    <row r="8313" spans="9:9">
      <c r="I8313" s="35"/>
    </row>
    <row r="8314" spans="9:9">
      <c r="I8314" s="35"/>
    </row>
    <row r="8315" spans="9:9">
      <c r="I8315" s="35"/>
    </row>
    <row r="8316" spans="9:9">
      <c r="I8316" s="35"/>
    </row>
    <row r="8317" spans="9:9">
      <c r="I8317" s="35"/>
    </row>
    <row r="8318" spans="9:9">
      <c r="I8318" s="35"/>
    </row>
    <row r="8319" spans="9:9">
      <c r="I8319" s="35"/>
    </row>
    <row r="8320" spans="9:9">
      <c r="I8320" s="35"/>
    </row>
    <row r="8321" spans="9:9">
      <c r="I8321" s="35"/>
    </row>
    <row r="8322" spans="9:9">
      <c r="I8322" s="35"/>
    </row>
    <row r="8323" spans="9:9">
      <c r="I8323" s="35"/>
    </row>
    <row r="8324" spans="9:9">
      <c r="I8324" s="35"/>
    </row>
    <row r="8325" spans="9:9">
      <c r="I8325" s="35"/>
    </row>
    <row r="8326" spans="9:9">
      <c r="I8326" s="35"/>
    </row>
    <row r="8327" spans="9:9">
      <c r="I8327" s="35"/>
    </row>
    <row r="8328" spans="9:9">
      <c r="I8328" s="35"/>
    </row>
    <row r="8329" spans="9:9">
      <c r="I8329" s="35"/>
    </row>
    <row r="8330" spans="9:9">
      <c r="I8330" s="35"/>
    </row>
    <row r="8331" spans="9:9">
      <c r="I8331" s="35"/>
    </row>
    <row r="8332" spans="9:9">
      <c r="I8332" s="35"/>
    </row>
    <row r="8333" spans="9:9">
      <c r="I8333" s="35"/>
    </row>
    <row r="8334" spans="9:9">
      <c r="I8334" s="35"/>
    </row>
    <row r="8335" spans="9:9">
      <c r="I8335" s="35"/>
    </row>
    <row r="8336" spans="9:9">
      <c r="I8336" s="35"/>
    </row>
    <row r="8337" spans="9:9">
      <c r="I8337" s="35"/>
    </row>
    <row r="8338" spans="9:9">
      <c r="I8338" s="35"/>
    </row>
    <row r="8339" spans="9:9">
      <c r="I8339" s="35"/>
    </row>
    <row r="8340" spans="9:9">
      <c r="I8340" s="35"/>
    </row>
    <row r="8341" spans="9:9">
      <c r="I8341" s="35"/>
    </row>
    <row r="8342" spans="9:9">
      <c r="I8342" s="35"/>
    </row>
    <row r="8343" spans="9:9">
      <c r="I8343" s="35"/>
    </row>
    <row r="8344" spans="9:9">
      <c r="I8344" s="35"/>
    </row>
    <row r="8345" spans="9:9">
      <c r="I8345" s="35"/>
    </row>
    <row r="8346" spans="9:9">
      <c r="I8346" s="35"/>
    </row>
    <row r="8347" spans="9:9">
      <c r="I8347" s="35"/>
    </row>
    <row r="8348" spans="9:9">
      <c r="I8348" s="35"/>
    </row>
    <row r="8349" spans="9:9">
      <c r="I8349" s="35"/>
    </row>
    <row r="8350" spans="9:9">
      <c r="I8350" s="35"/>
    </row>
    <row r="8351" spans="9:9">
      <c r="I8351" s="35"/>
    </row>
    <row r="8352" spans="9:9">
      <c r="I8352" s="35"/>
    </row>
    <row r="8353" spans="9:9">
      <c r="I8353" s="35"/>
    </row>
    <row r="8354" spans="9:9">
      <c r="I8354" s="35"/>
    </row>
    <row r="8355" spans="9:9">
      <c r="I8355" s="35"/>
    </row>
    <row r="8356" spans="9:9">
      <c r="I8356" s="35"/>
    </row>
    <row r="8357" spans="9:9">
      <c r="I8357" s="35"/>
    </row>
    <row r="8358" spans="9:9">
      <c r="I8358" s="35"/>
    </row>
    <row r="8359" spans="9:9">
      <c r="I8359" s="35"/>
    </row>
    <row r="8360" spans="9:9">
      <c r="I8360" s="35"/>
    </row>
    <row r="8361" spans="9:9">
      <c r="I8361" s="35"/>
    </row>
    <row r="8362" spans="9:9">
      <c r="I8362" s="35"/>
    </row>
    <row r="8363" spans="9:9">
      <c r="I8363" s="35"/>
    </row>
    <row r="8364" spans="9:9">
      <c r="I8364" s="35"/>
    </row>
    <row r="8365" spans="9:9">
      <c r="I8365" s="35"/>
    </row>
    <row r="8366" spans="9:9">
      <c r="I8366" s="35"/>
    </row>
    <row r="8367" spans="9:9">
      <c r="I8367" s="35"/>
    </row>
    <row r="8368" spans="9:9">
      <c r="I8368" s="35"/>
    </row>
    <row r="8369" spans="9:9">
      <c r="I8369" s="35"/>
    </row>
    <row r="8370" spans="9:9">
      <c r="I8370" s="35"/>
    </row>
    <row r="8371" spans="9:9">
      <c r="I8371" s="35"/>
    </row>
    <row r="8372" spans="9:9">
      <c r="I8372" s="35"/>
    </row>
    <row r="8373" spans="9:9">
      <c r="I8373" s="35"/>
    </row>
    <row r="8374" spans="9:9">
      <c r="I8374" s="35"/>
    </row>
    <row r="8375" spans="9:9">
      <c r="I8375" s="35"/>
    </row>
    <row r="8376" spans="9:9">
      <c r="I8376" s="35"/>
    </row>
    <row r="8377" spans="9:9">
      <c r="I8377" s="35"/>
    </row>
    <row r="8378" spans="9:9">
      <c r="I8378" s="35"/>
    </row>
    <row r="8379" spans="9:9">
      <c r="I8379" s="35"/>
    </row>
    <row r="8380" spans="9:9">
      <c r="I8380" s="35"/>
    </row>
    <row r="8381" spans="9:9">
      <c r="I8381" s="35"/>
    </row>
    <row r="8382" spans="9:9">
      <c r="I8382" s="35"/>
    </row>
    <row r="8383" spans="9:9">
      <c r="I8383" s="35"/>
    </row>
    <row r="8384" spans="9:9">
      <c r="I8384" s="35"/>
    </row>
    <row r="8385" spans="9:9">
      <c r="I8385" s="35"/>
    </row>
    <row r="8386" spans="9:9">
      <c r="I8386" s="35"/>
    </row>
    <row r="8387" spans="9:9">
      <c r="I8387" s="35"/>
    </row>
    <row r="8388" spans="9:9">
      <c r="I8388" s="35"/>
    </row>
    <row r="8389" spans="9:9">
      <c r="I8389" s="35"/>
    </row>
    <row r="8390" spans="9:9">
      <c r="I8390" s="35"/>
    </row>
    <row r="8391" spans="9:9">
      <c r="I8391" s="35"/>
    </row>
    <row r="8392" spans="9:9">
      <c r="I8392" s="35"/>
    </row>
    <row r="8393" spans="9:9">
      <c r="I8393" s="35"/>
    </row>
    <row r="8394" spans="9:9">
      <c r="I8394" s="35"/>
    </row>
    <row r="8395" spans="9:9">
      <c r="I8395" s="35"/>
    </row>
    <row r="8396" spans="9:9">
      <c r="I8396" s="35"/>
    </row>
    <row r="8397" spans="9:9">
      <c r="I8397" s="35"/>
    </row>
    <row r="8398" spans="9:9">
      <c r="I8398" s="35"/>
    </row>
    <row r="8399" spans="9:9">
      <c r="I8399" s="35"/>
    </row>
    <row r="8400" spans="9:9">
      <c r="I8400" s="35"/>
    </row>
    <row r="8401" spans="9:9">
      <c r="I8401" s="35"/>
    </row>
    <row r="8402" spans="9:9">
      <c r="I8402" s="35"/>
    </row>
    <row r="8403" spans="9:9">
      <c r="I8403" s="35"/>
    </row>
    <row r="8404" spans="9:9">
      <c r="I8404" s="35"/>
    </row>
    <row r="8405" spans="9:9">
      <c r="I8405" s="35"/>
    </row>
    <row r="8406" spans="9:9">
      <c r="I8406" s="35"/>
    </row>
    <row r="8407" spans="9:9">
      <c r="I8407" s="35"/>
    </row>
    <row r="8408" spans="9:9">
      <c r="I8408" s="35"/>
    </row>
    <row r="8409" spans="9:9">
      <c r="I8409" s="35"/>
    </row>
    <row r="8410" spans="9:9">
      <c r="I8410" s="35"/>
    </row>
    <row r="8411" spans="9:9">
      <c r="I8411" s="35"/>
    </row>
    <row r="8412" spans="9:9">
      <c r="I8412" s="35"/>
    </row>
    <row r="8413" spans="9:9">
      <c r="I8413" s="35"/>
    </row>
    <row r="8414" spans="9:9">
      <c r="I8414" s="35"/>
    </row>
    <row r="8415" spans="9:9">
      <c r="I8415" s="35"/>
    </row>
    <row r="8416" spans="9:9">
      <c r="I8416" s="35"/>
    </row>
    <row r="8417" spans="9:9">
      <c r="I8417" s="35"/>
    </row>
    <row r="8418" spans="9:9">
      <c r="I8418" s="35"/>
    </row>
    <row r="8419" spans="9:9">
      <c r="I8419" s="35"/>
    </row>
    <row r="8420" spans="9:9">
      <c r="I8420" s="35"/>
    </row>
    <row r="8421" spans="9:9">
      <c r="I8421" s="35"/>
    </row>
    <row r="8422" spans="9:9">
      <c r="I8422" s="35"/>
    </row>
    <row r="8423" spans="9:9">
      <c r="I8423" s="35"/>
    </row>
    <row r="8424" spans="9:9">
      <c r="I8424" s="35"/>
    </row>
    <row r="8425" spans="9:9">
      <c r="I8425" s="35"/>
    </row>
    <row r="8426" spans="9:9">
      <c r="I8426" s="35"/>
    </row>
    <row r="8427" spans="9:9">
      <c r="I8427" s="35"/>
    </row>
    <row r="8428" spans="9:9">
      <c r="I8428" s="35"/>
    </row>
    <row r="8429" spans="9:9">
      <c r="I8429" s="35"/>
    </row>
    <row r="8430" spans="9:9">
      <c r="I8430" s="35"/>
    </row>
    <row r="8431" spans="9:9">
      <c r="I8431" s="35"/>
    </row>
    <row r="8432" spans="9:9">
      <c r="I8432" s="35"/>
    </row>
    <row r="8433" spans="9:9">
      <c r="I8433" s="35"/>
    </row>
    <row r="8434" spans="9:9">
      <c r="I8434" s="35"/>
    </row>
    <row r="8435" spans="9:9">
      <c r="I8435" s="35"/>
    </row>
    <row r="8436" spans="9:9">
      <c r="I8436" s="35"/>
    </row>
    <row r="8437" spans="9:9">
      <c r="I8437" s="35"/>
    </row>
    <row r="8438" spans="9:9">
      <c r="I8438" s="35"/>
    </row>
    <row r="8439" spans="9:9">
      <c r="I8439" s="35"/>
    </row>
    <row r="8440" spans="9:9">
      <c r="I8440" s="35"/>
    </row>
    <row r="8441" spans="9:9">
      <c r="I8441" s="35"/>
    </row>
    <row r="8442" spans="9:9">
      <c r="I8442" s="35"/>
    </row>
    <row r="8443" spans="9:9">
      <c r="I8443" s="35"/>
    </row>
    <row r="8444" spans="9:9">
      <c r="I8444" s="35"/>
    </row>
    <row r="8445" spans="9:9">
      <c r="I8445" s="35"/>
    </row>
    <row r="8446" spans="9:9">
      <c r="I8446" s="35"/>
    </row>
    <row r="8447" spans="9:9">
      <c r="I8447" s="35"/>
    </row>
    <row r="8448" spans="9:9">
      <c r="I8448" s="35"/>
    </row>
    <row r="8449" spans="9:9">
      <c r="I8449" s="35"/>
    </row>
    <row r="8450" spans="9:9">
      <c r="I8450" s="35"/>
    </row>
    <row r="8451" spans="9:9">
      <c r="I8451" s="35"/>
    </row>
    <row r="8452" spans="9:9">
      <c r="I8452" s="35"/>
    </row>
    <row r="8453" spans="9:9">
      <c r="I8453" s="35"/>
    </row>
    <row r="8454" spans="9:9">
      <c r="I8454" s="35"/>
    </row>
    <row r="8455" spans="9:9">
      <c r="I8455" s="35"/>
    </row>
    <row r="8456" spans="9:9">
      <c r="I8456" s="35"/>
    </row>
    <row r="8457" spans="9:9">
      <c r="I8457" s="35"/>
    </row>
    <row r="8458" spans="9:9">
      <c r="I8458" s="35"/>
    </row>
    <row r="8459" spans="9:9">
      <c r="I8459" s="35"/>
    </row>
    <row r="8460" spans="9:9">
      <c r="I8460" s="35"/>
    </row>
    <row r="8461" spans="9:9">
      <c r="I8461" s="35"/>
    </row>
    <row r="8462" spans="9:9">
      <c r="I8462" s="35"/>
    </row>
    <row r="8463" spans="9:9">
      <c r="I8463" s="35"/>
    </row>
    <row r="8464" spans="9:9">
      <c r="I8464" s="35"/>
    </row>
    <row r="8465" spans="9:9">
      <c r="I8465" s="35"/>
    </row>
    <row r="8466" spans="9:9">
      <c r="I8466" s="35"/>
    </row>
    <row r="8467" spans="9:9">
      <c r="I8467" s="35"/>
    </row>
    <row r="8468" spans="9:9">
      <c r="I8468" s="35"/>
    </row>
    <row r="8469" spans="9:9">
      <c r="I8469" s="35"/>
    </row>
    <row r="8470" spans="9:9">
      <c r="I8470" s="35"/>
    </row>
    <row r="8471" spans="9:9">
      <c r="I8471" s="35"/>
    </row>
    <row r="8472" spans="9:9">
      <c r="I8472" s="35"/>
    </row>
    <row r="8473" spans="9:9">
      <c r="I8473" s="35"/>
    </row>
    <row r="8474" spans="9:9">
      <c r="I8474" s="35"/>
    </row>
    <row r="8475" spans="9:9">
      <c r="I8475" s="35"/>
    </row>
    <row r="8476" spans="9:9">
      <c r="I8476" s="35"/>
    </row>
    <row r="8477" spans="9:9">
      <c r="I8477" s="35"/>
    </row>
    <row r="8478" spans="9:9">
      <c r="I8478" s="35"/>
    </row>
    <row r="8479" spans="9:9">
      <c r="I8479" s="35"/>
    </row>
    <row r="8480" spans="9:9">
      <c r="I8480" s="35"/>
    </row>
    <row r="8481" spans="9:9">
      <c r="I8481" s="35"/>
    </row>
    <row r="8482" spans="9:9">
      <c r="I8482" s="35"/>
    </row>
    <row r="8483" spans="9:9">
      <c r="I8483" s="35"/>
    </row>
    <row r="8484" spans="9:9">
      <c r="I8484" s="35"/>
    </row>
    <row r="8485" spans="9:9">
      <c r="I8485" s="35"/>
    </row>
    <row r="8486" spans="9:9">
      <c r="I8486" s="35"/>
    </row>
    <row r="8487" spans="9:9">
      <c r="I8487" s="35"/>
    </row>
    <row r="8488" spans="9:9">
      <c r="I8488" s="35"/>
    </row>
    <row r="8489" spans="9:9">
      <c r="I8489" s="35"/>
    </row>
    <row r="8490" spans="9:9">
      <c r="I8490" s="35"/>
    </row>
    <row r="8491" spans="9:9">
      <c r="I8491" s="35"/>
    </row>
    <row r="8492" spans="9:9">
      <c r="I8492" s="35"/>
    </row>
    <row r="8493" spans="9:9">
      <c r="I8493" s="35"/>
    </row>
    <row r="8494" spans="9:9">
      <c r="I8494" s="35"/>
    </row>
    <row r="8495" spans="9:9">
      <c r="I8495" s="35"/>
    </row>
    <row r="8496" spans="9:9">
      <c r="I8496" s="35"/>
    </row>
    <row r="8497" spans="9:9">
      <c r="I8497" s="35"/>
    </row>
    <row r="8498" spans="9:9">
      <c r="I8498" s="35"/>
    </row>
    <row r="8499" spans="9:9">
      <c r="I8499" s="35"/>
    </row>
    <row r="8500" spans="9:9">
      <c r="I8500" s="35"/>
    </row>
    <row r="8501" spans="9:9">
      <c r="I8501" s="35"/>
    </row>
    <row r="8502" spans="9:9">
      <c r="I8502" s="35"/>
    </row>
    <row r="8503" spans="9:9">
      <c r="I8503" s="35"/>
    </row>
    <row r="8504" spans="9:9">
      <c r="I8504" s="35"/>
    </row>
    <row r="8505" spans="9:9">
      <c r="I8505" s="35"/>
    </row>
    <row r="8506" spans="9:9">
      <c r="I8506" s="35"/>
    </row>
    <row r="8507" spans="9:9">
      <c r="I8507" s="35"/>
    </row>
    <row r="8508" spans="9:9">
      <c r="I8508" s="35"/>
    </row>
    <row r="8509" spans="9:9">
      <c r="I8509" s="35"/>
    </row>
    <row r="8510" spans="9:9">
      <c r="I8510" s="35"/>
    </row>
    <row r="8511" spans="9:9">
      <c r="I8511" s="35"/>
    </row>
    <row r="8512" spans="9:9">
      <c r="I8512" s="35"/>
    </row>
    <row r="8513" spans="9:9">
      <c r="I8513" s="35"/>
    </row>
    <row r="8514" spans="9:9">
      <c r="I8514" s="35"/>
    </row>
    <row r="8515" spans="9:9">
      <c r="I8515" s="35"/>
    </row>
    <row r="8516" spans="9:9">
      <c r="I8516" s="35"/>
    </row>
    <row r="8517" spans="9:9">
      <c r="I8517" s="35"/>
    </row>
    <row r="8518" spans="9:9">
      <c r="I8518" s="35"/>
    </row>
    <row r="8519" spans="9:9">
      <c r="I8519" s="35"/>
    </row>
    <row r="8520" spans="9:9">
      <c r="I8520" s="35"/>
    </row>
    <row r="8521" spans="9:9">
      <c r="I8521" s="35"/>
    </row>
    <row r="8522" spans="9:9">
      <c r="I8522" s="35"/>
    </row>
    <row r="8523" spans="9:9">
      <c r="I8523" s="35"/>
    </row>
    <row r="8524" spans="9:9">
      <c r="I8524" s="35"/>
    </row>
    <row r="8525" spans="9:9">
      <c r="I8525" s="35"/>
    </row>
    <row r="8526" spans="9:9">
      <c r="I8526" s="35"/>
    </row>
    <row r="8527" spans="9:9">
      <c r="I8527" s="35"/>
    </row>
    <row r="8528" spans="9:9">
      <c r="I8528" s="35"/>
    </row>
    <row r="8529" spans="9:9">
      <c r="I8529" s="35"/>
    </row>
    <row r="8530" spans="9:9">
      <c r="I8530" s="35"/>
    </row>
    <row r="8531" spans="9:9">
      <c r="I8531" s="35"/>
    </row>
    <row r="8532" spans="9:9">
      <c r="I8532" s="35"/>
    </row>
    <row r="8533" spans="9:9">
      <c r="I8533" s="35"/>
    </row>
    <row r="8534" spans="9:9">
      <c r="I8534" s="35"/>
    </row>
    <row r="8535" spans="9:9">
      <c r="I8535" s="35"/>
    </row>
    <row r="8536" spans="9:9">
      <c r="I8536" s="35"/>
    </row>
    <row r="8537" spans="9:9">
      <c r="I8537" s="35"/>
    </row>
    <row r="8538" spans="9:9">
      <c r="I8538" s="35"/>
    </row>
  </sheetData>
  <mergeCells count="12">
    <mergeCell ref="A6:J6"/>
    <mergeCell ref="I10:I11"/>
    <mergeCell ref="J10:J11"/>
    <mergeCell ref="E8:E11"/>
    <mergeCell ref="F9:F11"/>
    <mergeCell ref="G9:J9"/>
    <mergeCell ref="G10:G11"/>
    <mergeCell ref="H10:H11"/>
    <mergeCell ref="I7:J7"/>
    <mergeCell ref="A8:C10"/>
    <mergeCell ref="D8:D11"/>
    <mergeCell ref="F8:J8"/>
  </mergeCells>
  <phoneticPr fontId="5" type="noConversion"/>
  <printOptions horizontalCentered="1"/>
  <pageMargins left="0.15748031496062992" right="0.15748031496062992" top="0.27559055118110237" bottom="0.22" header="0.15748031496062992" footer="0.19"/>
  <pageSetup paperSize="9" firstPageNumber="8" orientation="landscape" useFirstPageNumber="1" r:id="rId1"/>
  <headerFooter alignWithMargins="0"/>
</worksheet>
</file>

<file path=xl/worksheets/sheet8.xml><?xml version="1.0" encoding="utf-8"?>
<worksheet xmlns="http://schemas.openxmlformats.org/spreadsheetml/2006/main" xmlns:r="http://schemas.openxmlformats.org/officeDocument/2006/relationships">
  <sheetPr>
    <tabColor rgb="FF92D050"/>
  </sheetPr>
  <dimension ref="A1:I43"/>
  <sheetViews>
    <sheetView topLeftCell="A6" zoomScaleSheetLayoutView="80" workbookViewId="0">
      <selection activeCell="E2" sqref="E2"/>
    </sheetView>
  </sheetViews>
  <sheetFormatPr defaultColWidth="9.140625" defaultRowHeight="15"/>
  <cols>
    <col min="1" max="3" width="5.85546875" style="1" customWidth="1"/>
    <col min="4" max="4" width="4.28515625" style="1" customWidth="1"/>
    <col min="5" max="5" width="82.28515625" style="1" customWidth="1"/>
    <col min="6" max="6" width="14.28515625" style="1" hidden="1" customWidth="1"/>
    <col min="7" max="9" width="14.28515625" style="1" customWidth="1"/>
    <col min="10" max="10" width="11.85546875" style="1" bestFit="1" customWidth="1"/>
    <col min="11" max="16384" width="9.140625" style="1"/>
  </cols>
  <sheetData>
    <row r="1" spans="1:9">
      <c r="A1" s="650" t="s">
        <v>233</v>
      </c>
      <c r="B1" s="650"/>
      <c r="C1" s="650"/>
      <c r="D1" s="650"/>
      <c r="E1" s="650"/>
      <c r="F1" s="650"/>
      <c r="G1" s="650"/>
      <c r="H1" s="650"/>
      <c r="I1" s="650"/>
    </row>
    <row r="2" spans="1:9">
      <c r="A2" s="156"/>
      <c r="B2" s="156"/>
      <c r="C2" s="156"/>
      <c r="D2" s="156"/>
      <c r="E2" s="156"/>
      <c r="F2" s="156"/>
      <c r="G2" s="156"/>
      <c r="H2" s="65"/>
      <c r="I2" s="227" t="s">
        <v>447</v>
      </c>
    </row>
    <row r="3" spans="1:9">
      <c r="A3" s="116"/>
      <c r="B3" s="116"/>
      <c r="C3" s="116"/>
      <c r="D3" s="116"/>
      <c r="E3" s="116"/>
      <c r="F3" s="116"/>
      <c r="G3" s="116"/>
      <c r="H3" s="65"/>
      <c r="I3" s="227" t="s">
        <v>493</v>
      </c>
    </row>
    <row r="4" spans="1:9">
      <c r="A4" s="116"/>
      <c r="B4" s="116"/>
      <c r="C4" s="116"/>
      <c r="D4" s="116"/>
      <c r="E4" s="116"/>
      <c r="F4" s="116"/>
      <c r="G4" s="116"/>
      <c r="H4" s="65"/>
      <c r="I4" s="227" t="s">
        <v>448</v>
      </c>
    </row>
    <row r="5" spans="1:9">
      <c r="A5" s="116"/>
      <c r="B5" s="116"/>
      <c r="C5" s="116"/>
      <c r="D5" s="116"/>
      <c r="E5" s="116"/>
      <c r="F5" s="116"/>
      <c r="G5" s="116"/>
      <c r="H5" s="116"/>
      <c r="I5" s="64" t="s">
        <v>117</v>
      </c>
    </row>
    <row r="6" spans="1:9" ht="41.25" customHeight="1">
      <c r="A6" s="651" t="s">
        <v>541</v>
      </c>
      <c r="B6" s="651"/>
      <c r="C6" s="651"/>
      <c r="D6" s="651"/>
      <c r="E6" s="651"/>
      <c r="F6" s="651"/>
      <c r="G6" s="651"/>
      <c r="H6" s="651"/>
      <c r="I6" s="651"/>
    </row>
    <row r="7" spans="1:9" ht="15.75" customHeight="1" thickBot="1">
      <c r="A7" s="117"/>
      <c r="B7" s="117"/>
      <c r="C7" s="117"/>
      <c r="D7" s="117"/>
      <c r="E7" s="117"/>
      <c r="F7" s="117"/>
      <c r="G7" s="117"/>
      <c r="H7" s="658" t="s">
        <v>1</v>
      </c>
      <c r="I7" s="658"/>
    </row>
    <row r="8" spans="1:9" ht="78" customHeight="1">
      <c r="A8" s="618" t="s">
        <v>118</v>
      </c>
      <c r="B8" s="632"/>
      <c r="C8" s="632"/>
      <c r="D8" s="655" t="s">
        <v>512</v>
      </c>
      <c r="E8" s="648" t="s">
        <v>111</v>
      </c>
      <c r="F8" s="648" t="s">
        <v>231</v>
      </c>
      <c r="G8" s="648"/>
      <c r="H8" s="648"/>
      <c r="I8" s="656"/>
    </row>
    <row r="9" spans="1:9" ht="18.75" customHeight="1">
      <c r="A9" s="652" t="s">
        <v>513</v>
      </c>
      <c r="B9" s="653" t="s">
        <v>514</v>
      </c>
      <c r="C9" s="654" t="s">
        <v>515</v>
      </c>
      <c r="D9" s="654"/>
      <c r="E9" s="649"/>
      <c r="F9" s="649"/>
      <c r="G9" s="649"/>
      <c r="H9" s="649"/>
      <c r="I9" s="657"/>
    </row>
    <row r="10" spans="1:9" ht="39.75" customHeight="1">
      <c r="A10" s="652"/>
      <c r="B10" s="653"/>
      <c r="C10" s="654"/>
      <c r="D10" s="654"/>
      <c r="E10" s="649"/>
      <c r="F10" s="360" t="s">
        <v>125</v>
      </c>
      <c r="G10" s="360" t="s">
        <v>126</v>
      </c>
      <c r="H10" s="360" t="s">
        <v>127</v>
      </c>
      <c r="I10" s="361" t="s">
        <v>88</v>
      </c>
    </row>
    <row r="11" spans="1:9" ht="17.25">
      <c r="A11" s="289"/>
      <c r="B11" s="85"/>
      <c r="C11" s="85"/>
      <c r="D11" s="85"/>
      <c r="E11" s="360" t="s">
        <v>89</v>
      </c>
      <c r="F11" s="284">
        <f>+F13</f>
        <v>76804.800000000003</v>
      </c>
      <c r="G11" s="284">
        <f>+G13</f>
        <v>669641.20000000007</v>
      </c>
      <c r="H11" s="284">
        <f>+H13</f>
        <v>1098396.5999999999</v>
      </c>
      <c r="I11" s="290">
        <f>+I13</f>
        <v>1448086.2999999998</v>
      </c>
    </row>
    <row r="12" spans="1:9" ht="21" customHeight="1">
      <c r="A12" s="289"/>
      <c r="B12" s="85"/>
      <c r="C12" s="85"/>
      <c r="D12" s="85"/>
      <c r="E12" s="119" t="s">
        <v>232</v>
      </c>
      <c r="F12" s="284"/>
      <c r="G12" s="284"/>
      <c r="H12" s="284"/>
      <c r="I12" s="290"/>
    </row>
    <row r="13" spans="1:9" ht="20.25" customHeight="1">
      <c r="A13" s="291"/>
      <c r="B13" s="86"/>
      <c r="C13" s="86"/>
      <c r="D13" s="86"/>
      <c r="E13" s="118" t="s">
        <v>471</v>
      </c>
      <c r="F13" s="284">
        <f>+F15</f>
        <v>76804.800000000003</v>
      </c>
      <c r="G13" s="284">
        <f>+G15</f>
        <v>669641.20000000007</v>
      </c>
      <c r="H13" s="284">
        <f>+H15</f>
        <v>1098396.5999999999</v>
      </c>
      <c r="I13" s="290">
        <f>+I15</f>
        <v>1448086.2999999998</v>
      </c>
    </row>
    <row r="14" spans="1:9" ht="17.25">
      <c r="A14" s="291"/>
      <c r="B14" s="86"/>
      <c r="C14" s="86"/>
      <c r="D14" s="86"/>
      <c r="E14" s="119" t="s">
        <v>232</v>
      </c>
      <c r="F14" s="286"/>
      <c r="G14" s="286"/>
      <c r="H14" s="286"/>
      <c r="I14" s="292"/>
    </row>
    <row r="15" spans="1:9" ht="99" customHeight="1">
      <c r="A15" s="293" t="s">
        <v>48</v>
      </c>
      <c r="B15" s="359" t="s">
        <v>47</v>
      </c>
      <c r="C15" s="359" t="s">
        <v>47</v>
      </c>
      <c r="D15" s="359" t="s">
        <v>1168</v>
      </c>
      <c r="E15" s="152" t="str">
        <f>'N 6.2'!E16</f>
        <v>ՀՀ կառավարությանն առընթեր ոստիկանության Ճանապարհային ոստիկանության կողմից արձանագրված խախտումների համար վարչական տուգանքների գանձումների, գրանցման-քննական ծառայությունների դիմաց վճարումներ և այլ վճարովի ծառայություններ</v>
      </c>
      <c r="F15" s="285">
        <f>+'N 5'!C83</f>
        <v>76804.800000000003</v>
      </c>
      <c r="G15" s="285">
        <f>+'N 5'!D83</f>
        <v>669641.20000000007</v>
      </c>
      <c r="H15" s="285">
        <f>+'N 5'!E83</f>
        <v>1098396.5999999999</v>
      </c>
      <c r="I15" s="290">
        <f>+'N 5'!F83</f>
        <v>1448086.2999999998</v>
      </c>
    </row>
    <row r="16" spans="1:9" hidden="1">
      <c r="A16" s="39"/>
      <c r="B16" s="40"/>
      <c r="C16" s="40"/>
      <c r="D16" s="40"/>
      <c r="E16" s="453" t="s">
        <v>119</v>
      </c>
      <c r="F16" s="454"/>
      <c r="G16" s="454"/>
      <c r="H16" s="454"/>
      <c r="I16" s="455"/>
    </row>
    <row r="17" spans="1:9" ht="27" hidden="1">
      <c r="A17" s="39"/>
      <c r="B17" s="40"/>
      <c r="C17" s="40"/>
      <c r="D17" s="40"/>
      <c r="E17" s="63" t="s">
        <v>153</v>
      </c>
      <c r="F17" s="287" t="e">
        <f>#REF!</f>
        <v>#REF!</v>
      </c>
      <c r="G17" s="287" t="e">
        <f>#REF!</f>
        <v>#REF!</v>
      </c>
      <c r="H17" s="287" t="e">
        <f>#REF!</f>
        <v>#REF!</v>
      </c>
      <c r="I17" s="294" t="e">
        <f>#REF!</f>
        <v>#REF!</v>
      </c>
    </row>
    <row r="18" spans="1:9" ht="42" hidden="1" customHeight="1" thickBot="1">
      <c r="A18" s="39"/>
      <c r="B18" s="40"/>
      <c r="C18" s="40"/>
      <c r="D18" s="40"/>
      <c r="E18" s="63" t="s">
        <v>146</v>
      </c>
      <c r="F18" s="287"/>
      <c r="G18" s="287"/>
      <c r="H18" s="287"/>
      <c r="I18" s="295"/>
    </row>
    <row r="19" spans="1:9" ht="70.5" hidden="1" customHeight="1" thickBot="1">
      <c r="A19" s="39"/>
      <c r="B19" s="40"/>
      <c r="C19" s="40"/>
      <c r="D19" s="40"/>
      <c r="E19" s="63" t="s">
        <v>152</v>
      </c>
      <c r="F19" s="287" t="e">
        <f>#REF!</f>
        <v>#REF!</v>
      </c>
      <c r="G19" s="287" t="e">
        <f>#REF!</f>
        <v>#REF!</v>
      </c>
      <c r="H19" s="287" t="e">
        <f>#REF!</f>
        <v>#REF!</v>
      </c>
      <c r="I19" s="294" t="e">
        <f>#REF!</f>
        <v>#REF!</v>
      </c>
    </row>
    <row r="20" spans="1:9" ht="41.25" hidden="1" customHeight="1" thickBot="1">
      <c r="A20" s="39"/>
      <c r="B20" s="40"/>
      <c r="C20" s="40"/>
      <c r="D20" s="40"/>
      <c r="E20" s="63" t="s">
        <v>147</v>
      </c>
      <c r="F20" s="288"/>
      <c r="G20" s="288"/>
      <c r="H20" s="288"/>
      <c r="I20" s="295"/>
    </row>
    <row r="21" spans="1:9" ht="17.25">
      <c r="A21" s="39"/>
      <c r="B21" s="40"/>
      <c r="C21" s="40"/>
      <c r="D21" s="40"/>
      <c r="E21" s="161" t="s">
        <v>7</v>
      </c>
      <c r="F21" s="288"/>
      <c r="G21" s="288"/>
      <c r="H21" s="288"/>
      <c r="I21" s="295"/>
    </row>
    <row r="22" spans="1:9" ht="47.25" customHeight="1">
      <c r="A22" s="457"/>
      <c r="B22" s="162"/>
      <c r="C22" s="162"/>
      <c r="D22" s="162"/>
      <c r="E22" s="159" t="str">
        <f>'N 6.2'!E18</f>
        <v>ՀՀ ոստիկանության ՃՈ Իջևանի ՀՔԲ նոր վարչական շենքի կառուցում, հեղինակային և տեխնիկական հսկողություն</v>
      </c>
      <c r="F22" s="164">
        <v>0</v>
      </c>
      <c r="G22" s="164">
        <v>11100</v>
      </c>
      <c r="H22" s="164">
        <v>30783</v>
      </c>
      <c r="I22" s="456">
        <f>+'N 6.2'!G18</f>
        <v>41050</v>
      </c>
    </row>
    <row r="23" spans="1:9" ht="75.75" hidden="1" customHeight="1">
      <c r="A23" s="457"/>
      <c r="B23" s="162"/>
      <c r="C23" s="162"/>
      <c r="D23" s="162"/>
      <c r="E23" s="159" t="str">
        <f>'N 6.2'!E19</f>
        <v xml:space="preserve"> Շենքերի, շինությունների կառուցման աշխատանքների տեխնիկական հսկողություն /Իջևանի ՀՔԲ/ </v>
      </c>
      <c r="F23" s="163"/>
      <c r="G23" s="163"/>
      <c r="H23" s="163"/>
      <c r="I23" s="456">
        <f>+'N 6.2'!G19</f>
        <v>17000</v>
      </c>
    </row>
    <row r="24" spans="1:9" ht="79.5" hidden="1" customHeight="1">
      <c r="A24" s="457"/>
      <c r="B24" s="162"/>
      <c r="C24" s="162"/>
      <c r="D24" s="162"/>
      <c r="E24" s="159" t="str">
        <f>'N 6.2'!E20</f>
        <v xml:space="preserve">  Շենքերի, շինությունների կառուցման աշխատանքների հեղինակային հսկողություն /Իջևանի ՀՔԲ/ </v>
      </c>
      <c r="F24" s="163"/>
      <c r="G24" s="163"/>
      <c r="H24" s="163"/>
      <c r="I24" s="456">
        <f>+'N 6.2'!G20</f>
        <v>17000</v>
      </c>
    </row>
    <row r="25" spans="1:9" ht="43.5" customHeight="1">
      <c r="A25" s="457"/>
      <c r="B25" s="162"/>
      <c r="C25" s="162"/>
      <c r="D25" s="162"/>
      <c r="E25" s="159" t="str">
        <f>'N 6.2'!E21</f>
        <v>ՀՀ ոստիկանության Շիրակի մարզային վարչության Կումայրիի բաժնի նոր վարչական շենքի կառուցում</v>
      </c>
      <c r="F25" s="163">
        <v>0</v>
      </c>
      <c r="G25" s="163">
        <v>50000</v>
      </c>
      <c r="H25" s="163">
        <v>251000</v>
      </c>
      <c r="I25" s="456">
        <f>+'N 6.2'!G21</f>
        <v>365369</v>
      </c>
    </row>
    <row r="26" spans="1:9" ht="60" customHeight="1">
      <c r="A26" s="457"/>
      <c r="B26" s="162"/>
      <c r="C26" s="162"/>
      <c r="D26" s="162"/>
      <c r="E26" s="159" t="str">
        <f>'N 6.2'!E22</f>
        <v>ՀՀ ոստիկանության բաժանմունքներին կից թվով 4 հենակետերի կառուցման նախագծային և շինարարական աշխատանքներ, տեխնիկական և հեղինակային հսկողություն</v>
      </c>
      <c r="F26" s="164">
        <v>500</v>
      </c>
      <c r="G26" s="164">
        <v>69640</v>
      </c>
      <c r="H26" s="164">
        <v>69640</v>
      </c>
      <c r="I26" s="456">
        <f>+'N 6.2'!F22</f>
        <v>69640</v>
      </c>
    </row>
    <row r="27" spans="1:9" ht="62.25" customHeight="1">
      <c r="A27" s="457"/>
      <c r="B27" s="162"/>
      <c r="C27" s="162"/>
      <c r="D27" s="162"/>
      <c r="E27" s="159" t="str">
        <f>'N 6.2'!E23</f>
        <v>ՀՀ ոստիկանության Մասիսի ՈԲ վարչական շենքի կապիտալ վերանորոգման նախագծային և շինարարական աշխատանքներ, հեղինակային և տեխնիկական հսկողություն</v>
      </c>
      <c r="F27" s="164">
        <v>2200</v>
      </c>
      <c r="G27" s="164">
        <v>34900</v>
      </c>
      <c r="H27" s="164">
        <v>114900</v>
      </c>
      <c r="I27" s="456">
        <f>+'N 6.2'!F23</f>
        <v>164900</v>
      </c>
    </row>
    <row r="28" spans="1:9" ht="34.5" hidden="1">
      <c r="A28" s="457"/>
      <c r="B28" s="162"/>
      <c r="C28" s="162"/>
      <c r="D28" s="162"/>
      <c r="E28" s="159" t="str">
        <f>'N 6.2'!E24</f>
        <v>Շենքերի, շինությունների կապիտալ վերանորոգման տեխնիկական  հսկողություն /Մասիսի ՈԲ/</v>
      </c>
      <c r="F28" s="162"/>
      <c r="G28" s="162"/>
      <c r="H28" s="162"/>
      <c r="I28" s="456">
        <f>+'N 6.2'!H24</f>
        <v>2000</v>
      </c>
    </row>
    <row r="29" spans="1:9" ht="34.5" hidden="1">
      <c r="A29" s="457"/>
      <c r="B29" s="162"/>
      <c r="C29" s="162"/>
      <c r="D29" s="162"/>
      <c r="E29" s="159" t="str">
        <f>'N 6.2'!E25</f>
        <v>Շենքերի, շինությունների կապիտալ վերանորոգման հեղինակային հսկողություն  /Մասիսի ՈԲ/</v>
      </c>
      <c r="F29" s="162"/>
      <c r="G29" s="162"/>
      <c r="H29" s="162"/>
      <c r="I29" s="456">
        <f>+'N 6.2'!H25</f>
        <v>700</v>
      </c>
    </row>
    <row r="30" spans="1:9" ht="34.5" hidden="1">
      <c r="A30" s="457"/>
      <c r="B30" s="162"/>
      <c r="C30" s="162"/>
      <c r="D30" s="162"/>
      <c r="E30" s="159" t="str">
        <f>'N 6.2'!E26</f>
        <v>Շենքերի, շինությունների կապիտալ վերանորոգման տեխնիկական  հսկողություն /հենակետեր 4 հատ/</v>
      </c>
      <c r="F30" s="162"/>
      <c r="G30" s="162"/>
      <c r="H30" s="162"/>
      <c r="I30" s="456">
        <f>+'N 6.2'!H26</f>
        <v>535</v>
      </c>
    </row>
    <row r="31" spans="1:9" ht="34.5" hidden="1">
      <c r="A31" s="457"/>
      <c r="B31" s="162"/>
      <c r="C31" s="162"/>
      <c r="D31" s="162"/>
      <c r="E31" s="159" t="str">
        <f>'N 6.2'!E27</f>
        <v>Շենքերի, շինությունների կապիտալ վերանորոգման հեղինակային հսկողություն /հենակետեր 4 հատ/</v>
      </c>
      <c r="F31" s="162"/>
      <c r="G31" s="162"/>
      <c r="H31" s="162"/>
      <c r="I31" s="456">
        <f>+'N 6.2'!H27</f>
        <v>340</v>
      </c>
    </row>
    <row r="32" spans="1:9" ht="56.25" customHeight="1">
      <c r="A32" s="457"/>
      <c r="B32" s="162"/>
      <c r="C32" s="162"/>
      <c r="D32" s="162"/>
      <c r="E32" s="159" t="str">
        <f>'N 6.2'!E28</f>
        <v>ՀՀ ոստիկանության Մեղրիի ՈԲ և  Ագարակի բաժ-ի ջեռուցման համակարգի մոնտաժում, տեխնիկական հսկողություն</v>
      </c>
      <c r="F32" s="164">
        <v>0</v>
      </c>
      <c r="G32" s="164">
        <v>0</v>
      </c>
      <c r="H32" s="164">
        <v>19052</v>
      </c>
      <c r="I32" s="456">
        <f>+'N 6.2'!H28</f>
        <v>19052</v>
      </c>
    </row>
    <row r="33" spans="1:9" ht="60" customHeight="1">
      <c r="A33" s="457"/>
      <c r="B33" s="162"/>
      <c r="C33" s="162"/>
      <c r="D33" s="162"/>
      <c r="E33" s="159" t="str">
        <f>'N 6.2'!E31</f>
        <v>ՀՀ ոստիկանության Մեղրիի ՈԲ վարչական շենքի ջեռուցման համակարգի մոնտաժման տեխնիկական հսկողության ծառայություններ</v>
      </c>
      <c r="F33" s="164">
        <v>0</v>
      </c>
      <c r="G33" s="164">
        <v>0</v>
      </c>
      <c r="H33" s="164">
        <v>230</v>
      </c>
      <c r="I33" s="456">
        <f>+'N 6.2'!H31</f>
        <v>230</v>
      </c>
    </row>
    <row r="34" spans="1:9" ht="34.5" hidden="1">
      <c r="A34" s="457"/>
      <c r="B34" s="162"/>
      <c r="C34" s="162"/>
      <c r="D34" s="162"/>
      <c r="E34" s="159" t="str">
        <f>'N 6.2'!E29</f>
        <v>Տեխնիկական հսկողության ծառայություններ /Մեղրիի բաժնի Ագարակի բաժ-ի ջեռուցում/</v>
      </c>
      <c r="F34" s="162"/>
      <c r="G34" s="162"/>
      <c r="H34" s="162"/>
      <c r="I34" s="456">
        <f>+'N 6.2'!H29</f>
        <v>52</v>
      </c>
    </row>
    <row r="35" spans="1:9" ht="54.75" customHeight="1">
      <c r="A35" s="457"/>
      <c r="B35" s="162"/>
      <c r="C35" s="162"/>
      <c r="D35" s="162"/>
      <c r="E35" s="159" t="str">
        <f>'N 6.2'!E30</f>
        <v xml:space="preserve">ՀՀ ոստիկանության ՃՈ Կապանի ՀՔԲ-ի վարչական շենքում ջեռուցման համակարգի նախագծային և մոնտաժման աշխատանքներ </v>
      </c>
      <c r="F35" s="164">
        <v>0</v>
      </c>
      <c r="G35" s="164">
        <v>50.4</v>
      </c>
      <c r="H35" s="164">
        <v>1450.4</v>
      </c>
      <c r="I35" s="456">
        <f>+'N 6.2'!F30</f>
        <v>1450.4</v>
      </c>
    </row>
    <row r="36" spans="1:9" ht="17.25" hidden="1">
      <c r="A36" s="457"/>
      <c r="B36" s="162"/>
      <c r="C36" s="162"/>
      <c r="D36" s="162"/>
      <c r="E36" s="159" t="str">
        <f>'N 6.2'!E32</f>
        <v>Նախագծերի պատրաստում, ծախսերի գնահատում /Մասիսի ՈԲ/</v>
      </c>
      <c r="F36" s="162"/>
      <c r="G36" s="162"/>
      <c r="H36" s="162"/>
      <c r="I36" s="456">
        <f>+'N 6.2'!I32</f>
        <v>2200</v>
      </c>
    </row>
    <row r="37" spans="1:9" ht="17.25" hidden="1">
      <c r="A37" s="457"/>
      <c r="B37" s="162"/>
      <c r="C37" s="162"/>
      <c r="D37" s="162"/>
      <c r="E37" s="159" t="str">
        <f>'N 6.2'!E33</f>
        <v>Նախագծերի պատրաստում, ծախսերի գնահատում /թվով 4 հենակետեր/</v>
      </c>
      <c r="F37" s="162"/>
      <c r="G37" s="162"/>
      <c r="H37" s="162"/>
      <c r="I37" s="456">
        <f>+'N 6.2'!I33</f>
        <v>500</v>
      </c>
    </row>
    <row r="38" spans="1:9" ht="45.75" customHeight="1">
      <c r="A38" s="457"/>
      <c r="B38" s="162"/>
      <c r="C38" s="162"/>
      <c r="D38" s="162"/>
      <c r="E38" s="159" t="str">
        <f>'N 6.2'!E34</f>
        <v>ՀՀ Ո Էրեբունու ՈԲ արտաքին գազատարի մոնտաժման նախագծային աշխատանքներ</v>
      </c>
      <c r="F38" s="164">
        <v>150</v>
      </c>
      <c r="G38" s="164">
        <v>150</v>
      </c>
      <c r="H38" s="164">
        <v>150</v>
      </c>
      <c r="I38" s="456">
        <f>+'N 6.2'!I34</f>
        <v>150</v>
      </c>
    </row>
    <row r="39" spans="1:9" ht="39.75" customHeight="1">
      <c r="A39" s="457"/>
      <c r="B39" s="162"/>
      <c r="C39" s="162"/>
      <c r="D39" s="162"/>
      <c r="E39" s="159" t="str">
        <f>'N 6.2'!E35</f>
        <v>ՀՀ Ո Ավանի ՈԲ արտաքին գազատարի մոնտաժման նախագծային աշխատանքներ</v>
      </c>
      <c r="F39" s="164">
        <v>150</v>
      </c>
      <c r="G39" s="164">
        <v>150</v>
      </c>
      <c r="H39" s="164">
        <v>150</v>
      </c>
      <c r="I39" s="456">
        <f>+'N 6.2'!I35</f>
        <v>150</v>
      </c>
    </row>
    <row r="40" spans="1:9" ht="39.75" customHeight="1">
      <c r="A40" s="457"/>
      <c r="B40" s="162"/>
      <c r="C40" s="162"/>
      <c r="D40" s="162"/>
      <c r="E40" s="159" t="str">
        <f>'N 6.2'!E36</f>
        <v>ՀՀ Ո Շենգավիթի ՈԲ Չարբախի բաժ-ի արտաքին գազատարի մոնտաժման նախագծային աշխատանքներ</v>
      </c>
      <c r="F40" s="164">
        <v>150</v>
      </c>
      <c r="G40" s="164">
        <v>150</v>
      </c>
      <c r="H40" s="164">
        <v>150</v>
      </c>
      <c r="I40" s="456">
        <f>+'N 6.2'!I36</f>
        <v>150</v>
      </c>
    </row>
    <row r="41" spans="1:9" ht="37.5" customHeight="1">
      <c r="A41" s="457"/>
      <c r="B41" s="162"/>
      <c r="C41" s="162"/>
      <c r="D41" s="162"/>
      <c r="E41" s="159" t="str">
        <f>'N 6.2'!E37</f>
        <v>ՀՀ Ո Թալինի անձնագ. բաժ-ի արտաքին գազատարի մոնտաժման նախագծային աշխատանքներ</v>
      </c>
      <c r="F41" s="164">
        <v>50</v>
      </c>
      <c r="G41" s="164">
        <v>50</v>
      </c>
      <c r="H41" s="164">
        <v>50</v>
      </c>
      <c r="I41" s="456">
        <f>+'N 6.2'!I37</f>
        <v>50</v>
      </c>
    </row>
    <row r="42" spans="1:9" ht="39" customHeight="1">
      <c r="A42" s="457"/>
      <c r="B42" s="162"/>
      <c r="C42" s="162"/>
      <c r="D42" s="162"/>
      <c r="E42" s="159" t="str">
        <f>'N 6.2'!E38</f>
        <v>ՀՀ Ո Կոտայքի անձնագ. բաժ-ի արտաքին գազատարի մոնտաժման նախագծային աշխատանքներ</v>
      </c>
      <c r="F42" s="164">
        <v>150</v>
      </c>
      <c r="G42" s="164">
        <v>150</v>
      </c>
      <c r="H42" s="164">
        <v>150</v>
      </c>
      <c r="I42" s="456">
        <f>+'N 6.2'!I38</f>
        <v>150</v>
      </c>
    </row>
    <row r="43" spans="1:9" ht="39.75" customHeight="1" thickBot="1">
      <c r="A43" s="458"/>
      <c r="B43" s="459"/>
      <c r="C43" s="459"/>
      <c r="D43" s="459"/>
      <c r="E43" s="460" t="str">
        <f>'N 6.2'!E39</f>
        <v>ՀՀ Ո Մալաթիայի անձնագ. բաժ-ի արտաքին գազատարի մոնտաժման նախագծային աշխատանքներ</v>
      </c>
      <c r="F43" s="461">
        <v>100</v>
      </c>
      <c r="G43" s="461">
        <v>100</v>
      </c>
      <c r="H43" s="461">
        <v>100</v>
      </c>
      <c r="I43" s="462">
        <f>+'N 6.2'!I39</f>
        <v>100</v>
      </c>
    </row>
  </sheetData>
  <mergeCells count="10">
    <mergeCell ref="E8:E10"/>
    <mergeCell ref="A1:I1"/>
    <mergeCell ref="A6:I6"/>
    <mergeCell ref="A9:A10"/>
    <mergeCell ref="B9:B10"/>
    <mergeCell ref="C9:C10"/>
    <mergeCell ref="A8:C8"/>
    <mergeCell ref="D8:D10"/>
    <mergeCell ref="F8:I9"/>
    <mergeCell ref="H7:I7"/>
  </mergeCells>
  <phoneticPr fontId="5" type="noConversion"/>
  <printOptions horizontalCentered="1"/>
  <pageMargins left="0.2" right="0.15748031496063" top="0.27559055118110198" bottom="0.2" header="0.22" footer="0.196850393700787"/>
  <pageSetup paperSize="9" firstPageNumber="9" orientation="landscape" useFirstPageNumber="1" r:id="rId1"/>
</worksheet>
</file>

<file path=xl/worksheets/sheet9.xml><?xml version="1.0" encoding="utf-8"?>
<worksheet xmlns="http://schemas.openxmlformats.org/spreadsheetml/2006/main" xmlns:r="http://schemas.openxmlformats.org/officeDocument/2006/relationships">
  <sheetPr>
    <tabColor rgb="FF92D050"/>
  </sheetPr>
  <dimension ref="A1:I14"/>
  <sheetViews>
    <sheetView topLeftCell="A7" zoomScaleSheetLayoutView="100" workbookViewId="0">
      <selection activeCell="K7" sqref="K7"/>
    </sheetView>
  </sheetViews>
  <sheetFormatPr defaultColWidth="9.140625" defaultRowHeight="15"/>
  <cols>
    <col min="1" max="1" width="8.7109375" style="142" customWidth="1"/>
    <col min="2" max="2" width="7.85546875" style="142" customWidth="1"/>
    <col min="3" max="3" width="7.42578125" style="142" customWidth="1"/>
    <col min="4" max="4" width="36.42578125" style="143" customWidth="1"/>
    <col min="5" max="5" width="21.5703125" style="143" customWidth="1"/>
    <col min="6" max="6" width="17.140625" style="143" customWidth="1"/>
    <col min="7" max="7" width="38.140625" style="142" customWidth="1"/>
    <col min="8" max="16384" width="9.140625" style="142"/>
  </cols>
  <sheetData>
    <row r="1" spans="1:9" s="1" customFormat="1">
      <c r="B1" s="158"/>
      <c r="C1" s="158"/>
      <c r="D1" s="158"/>
      <c r="E1" s="158"/>
      <c r="F1" s="158"/>
      <c r="G1" s="157" t="s">
        <v>233</v>
      </c>
      <c r="H1" s="158"/>
      <c r="I1" s="158"/>
    </row>
    <row r="2" spans="1:9" s="1" customFormat="1">
      <c r="A2" s="156"/>
      <c r="B2" s="156"/>
      <c r="C2" s="156"/>
      <c r="D2" s="156"/>
      <c r="E2" s="156"/>
      <c r="F2" s="156"/>
      <c r="G2" s="227" t="s">
        <v>447</v>
      </c>
      <c r="H2" s="65"/>
    </row>
    <row r="3" spans="1:9" s="1" customFormat="1">
      <c r="A3" s="116"/>
      <c r="B3" s="116"/>
      <c r="C3" s="116"/>
      <c r="D3" s="116"/>
      <c r="E3" s="116"/>
      <c r="F3" s="116"/>
      <c r="G3" s="227" t="s">
        <v>493</v>
      </c>
      <c r="H3" s="65"/>
    </row>
    <row r="4" spans="1:9" s="1" customFormat="1">
      <c r="A4" s="116"/>
      <c r="B4" s="116"/>
      <c r="C4" s="116"/>
      <c r="D4" s="116"/>
      <c r="E4" s="116"/>
      <c r="F4" s="116"/>
      <c r="G4" s="227" t="s">
        <v>448</v>
      </c>
      <c r="H4" s="65"/>
    </row>
    <row r="5" spans="1:9">
      <c r="G5" s="64" t="s">
        <v>234</v>
      </c>
    </row>
    <row r="6" spans="1:9">
      <c r="B6" s="143"/>
      <c r="C6" s="143"/>
      <c r="G6" s="144"/>
    </row>
    <row r="7" spans="1:9" ht="46.5" customHeight="1">
      <c r="A7" s="659" t="s">
        <v>542</v>
      </c>
      <c r="B7" s="659"/>
      <c r="C7" s="659"/>
      <c r="D7" s="659"/>
      <c r="E7" s="659"/>
      <c r="F7" s="659"/>
      <c r="G7" s="659"/>
    </row>
    <row r="8" spans="1:9" ht="22.5" customHeight="1" thickBot="1">
      <c r="A8" s="145"/>
      <c r="B8" s="145"/>
      <c r="C8" s="145"/>
      <c r="D8" s="145"/>
      <c r="E8" s="145"/>
      <c r="F8" s="660"/>
      <c r="G8" s="660"/>
    </row>
    <row r="9" spans="1:9" ht="80.25" customHeight="1">
      <c r="A9" s="661" t="s">
        <v>118</v>
      </c>
      <c r="B9" s="662"/>
      <c r="C9" s="663"/>
      <c r="D9" s="664" t="s">
        <v>235</v>
      </c>
      <c r="E9" s="666" t="s">
        <v>236</v>
      </c>
      <c r="F9" s="666" t="s">
        <v>0</v>
      </c>
      <c r="G9" s="668" t="s">
        <v>237</v>
      </c>
    </row>
    <row r="10" spans="1:9" ht="62.25" customHeight="1">
      <c r="A10" s="297" t="s">
        <v>92</v>
      </c>
      <c r="B10" s="170" t="s">
        <v>93</v>
      </c>
      <c r="C10" s="170" t="s">
        <v>94</v>
      </c>
      <c r="D10" s="665"/>
      <c r="E10" s="667"/>
      <c r="F10" s="667"/>
      <c r="G10" s="669"/>
    </row>
    <row r="11" spans="1:9" ht="85.5" customHeight="1">
      <c r="A11" s="297"/>
      <c r="B11" s="170"/>
      <c r="C11" s="170"/>
      <c r="D11" s="478"/>
      <c r="E11" s="296" t="s">
        <v>128</v>
      </c>
      <c r="F11" s="171">
        <f>+F12+F13</f>
        <v>830000</v>
      </c>
      <c r="G11" s="479"/>
    </row>
    <row r="12" spans="1:9" s="77" customFormat="1" ht="181.5" customHeight="1">
      <c r="A12" s="257" t="s">
        <v>48</v>
      </c>
      <c r="B12" s="258" t="s">
        <v>47</v>
      </c>
      <c r="C12" s="258" t="s">
        <v>47</v>
      </c>
      <c r="D12" s="104" t="s">
        <v>1178</v>
      </c>
      <c r="E12" s="345"/>
      <c r="F12" s="346">
        <f>+'N 6,1'!H82</f>
        <v>710000</v>
      </c>
      <c r="G12" s="480" t="s">
        <v>1179</v>
      </c>
    </row>
    <row r="13" spans="1:9" s="77" customFormat="1" ht="181.5" customHeight="1" thickBot="1">
      <c r="A13" s="481" t="s">
        <v>48</v>
      </c>
      <c r="B13" s="482" t="s">
        <v>47</v>
      </c>
      <c r="C13" s="482" t="s">
        <v>47</v>
      </c>
      <c r="D13" s="483" t="s">
        <v>1180</v>
      </c>
      <c r="E13" s="484"/>
      <c r="F13" s="485">
        <f>+'N 6,1'!H84</f>
        <v>120000</v>
      </c>
      <c r="G13" s="146" t="s">
        <v>4</v>
      </c>
    </row>
    <row r="14" spans="1:9" ht="128.25" hidden="1">
      <c r="A14" s="147" t="s">
        <v>48</v>
      </c>
      <c r="B14" s="147" t="s">
        <v>47</v>
      </c>
      <c r="C14" s="147" t="s">
        <v>47</v>
      </c>
      <c r="D14" s="148" t="s">
        <v>238</v>
      </c>
      <c r="E14" s="149" t="s">
        <v>108</v>
      </c>
      <c r="F14" s="150">
        <v>70000</v>
      </c>
      <c r="G14" s="151" t="s">
        <v>239</v>
      </c>
    </row>
  </sheetData>
  <mergeCells count="7">
    <mergeCell ref="A7:G7"/>
    <mergeCell ref="F8:G8"/>
    <mergeCell ref="A9:C9"/>
    <mergeCell ref="D9:D10"/>
    <mergeCell ref="E9:E10"/>
    <mergeCell ref="F9:F10"/>
    <mergeCell ref="G9:G10"/>
  </mergeCells>
  <phoneticPr fontId="58" type="noConversion"/>
  <pageMargins left="0.2" right="0.19" top="0.35" bottom="0.26" header="0.2" footer="0.2"/>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N 1</vt:lpstr>
      <vt:lpstr>N 2</vt:lpstr>
      <vt:lpstr>N 3</vt:lpstr>
      <vt:lpstr>N 4</vt:lpstr>
      <vt:lpstr>N 5</vt:lpstr>
      <vt:lpstr>N 6,1</vt:lpstr>
      <vt:lpstr>N 6.2</vt:lpstr>
      <vt:lpstr>N 6.3</vt:lpstr>
      <vt:lpstr>N 6.4</vt:lpstr>
      <vt:lpstr>N 7</vt:lpstr>
      <vt:lpstr>N 8</vt:lpstr>
      <vt:lpstr>N 9.1</vt:lpstr>
      <vt:lpstr>9.2</vt:lpstr>
      <vt:lpstr>Sheet1</vt:lpstr>
      <vt:lpstr>Sheet2</vt:lpstr>
      <vt:lpstr>'9.2'!_edn1</vt:lpstr>
      <vt:lpstr>'9.2'!_edn10</vt:lpstr>
      <vt:lpstr>'9.2'!_edn11</vt:lpstr>
      <vt:lpstr>'9.2'!_edn12</vt:lpstr>
      <vt:lpstr>'9.2'!_edn13</vt:lpstr>
      <vt:lpstr>'9.2'!_edn14</vt:lpstr>
      <vt:lpstr>'9.2'!_edn15</vt:lpstr>
      <vt:lpstr>'9.2'!_edn2</vt:lpstr>
      <vt:lpstr>'9.2'!_edn3</vt:lpstr>
      <vt:lpstr>'9.2'!_edn4</vt:lpstr>
      <vt:lpstr>'9.2'!_edn5</vt:lpstr>
      <vt:lpstr>'9.2'!_edn6</vt:lpstr>
      <vt:lpstr>'9.2'!_edn7</vt:lpstr>
      <vt:lpstr>'9.2'!_edn8</vt:lpstr>
      <vt:lpstr>'9.2'!_edn9</vt:lpstr>
      <vt:lpstr>'9.2'!_ednref13</vt:lpstr>
      <vt:lpstr>'9.2'!_ednref14</vt:lpstr>
      <vt:lpstr>'9.2'!OLE_LINK1</vt:lpstr>
      <vt:lpstr>'N 2'!Print_Area</vt:lpstr>
      <vt:lpstr>'N 3'!Print_Area</vt:lpstr>
      <vt:lpstr>'N 5'!Print_Area</vt:lpstr>
      <vt:lpstr>'N 6,1'!Print_Area</vt:lpstr>
      <vt:lpstr>'N 8'!Print_Area</vt:lpstr>
      <vt:lpstr>'N 2'!Print_Titles</vt:lpstr>
      <vt:lpstr>'N 4'!Print_Titles</vt:lpstr>
    </vt:vector>
  </TitlesOfParts>
  <Company>Power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Power User; TATEVIK</dc:creator>
  <cp:lastModifiedBy>KnarikS</cp:lastModifiedBy>
  <cp:lastPrinted>2016-04-04T12:48:46Z</cp:lastPrinted>
  <dcterms:created xsi:type="dcterms:W3CDTF">2005-12-26T18:09:45Z</dcterms:created>
  <dcterms:modified xsi:type="dcterms:W3CDTF">2016-04-04T12:51:41Z</dcterms:modified>
</cp:coreProperties>
</file>